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PV\"/>
    </mc:Choice>
  </mc:AlternateContent>
  <xr:revisionPtr revIDLastSave="0" documentId="13_ncr:1_{B2E0D970-C1CC-48DD-9556-107FD7A4CFA6}" xr6:coauthVersionLast="47" xr6:coauthVersionMax="47" xr10:uidLastSave="{00000000-0000-0000-0000-000000000000}"/>
  <bookViews>
    <workbookView xWindow="-108" yWindow="-108" windowWidth="23256" windowHeight="12456" xr2:uid="{C454128E-38D4-486A-974C-14E9D6791D59}"/>
  </bookViews>
  <sheets>
    <sheet name="Red Distribución y Dispersión" sheetId="1" r:id="rId1"/>
    <sheet name="Red de interi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M25" i="2"/>
  <c r="L25" i="2"/>
  <c r="M24" i="2"/>
  <c r="L24" i="2"/>
  <c r="K24" i="2"/>
  <c r="P21" i="2"/>
  <c r="O21" i="2"/>
  <c r="N21" i="2"/>
  <c r="P20" i="2"/>
  <c r="O20" i="2"/>
  <c r="N20" i="2"/>
  <c r="K20" i="2"/>
  <c r="M21" i="2"/>
  <c r="L21" i="2"/>
  <c r="K21" i="2"/>
  <c r="M20" i="2"/>
  <c r="L20" i="2"/>
  <c r="E24" i="2"/>
  <c r="E25" i="2"/>
  <c r="D25" i="2"/>
  <c r="D24" i="2"/>
  <c r="G21" i="2"/>
  <c r="G20" i="2"/>
  <c r="F21" i="2"/>
  <c r="F20" i="2"/>
  <c r="D20" i="2"/>
  <c r="E21" i="2"/>
  <c r="E20" i="2"/>
  <c r="D21" i="2"/>
  <c r="F9" i="2"/>
  <c r="E9" i="2"/>
  <c r="D9" i="2"/>
  <c r="D8" i="2"/>
  <c r="J6" i="2"/>
  <c r="I6" i="2"/>
  <c r="H6" i="2"/>
  <c r="G6" i="2"/>
  <c r="F6" i="2"/>
  <c r="E6" i="2"/>
  <c r="D6" i="2"/>
  <c r="I5" i="2"/>
  <c r="H5" i="2"/>
  <c r="G5" i="2"/>
  <c r="F5" i="2"/>
  <c r="E5" i="2"/>
  <c r="D5" i="2"/>
  <c r="D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<sst xmlns="http://schemas.openxmlformats.org/spreadsheetml/2006/main" count="138" uniqueCount="64">
  <si>
    <t>Piso</t>
  </si>
  <si>
    <t>Par trenzado</t>
  </si>
  <si>
    <t>Distancia (m)</t>
  </si>
  <si>
    <t>Pérdida conector RJ45 (dB)</t>
  </si>
  <si>
    <t>Gimnasio</t>
  </si>
  <si>
    <t>Portal</t>
  </si>
  <si>
    <t>Coaxial</t>
  </si>
  <si>
    <t>Fibra Óptica</t>
  </si>
  <si>
    <t>Atenuación cable (dB/100m)</t>
  </si>
  <si>
    <t>Atenuación (dB)</t>
  </si>
  <si>
    <t>Pérdida conector F (dB)</t>
  </si>
  <si>
    <t>Att Distribuidor 2 salidas (dB)</t>
  </si>
  <si>
    <t>Att cable RG 59 - 860 MHz (dB/100m)</t>
  </si>
  <si>
    <t>Att 860 MHz(dB)</t>
  </si>
  <si>
    <t>Att 86 MHz(dB)</t>
  </si>
  <si>
    <t>Att cable RG 59 - 86 MHz (dB/100m)</t>
  </si>
  <si>
    <t>Att 1310 nm(dB)</t>
  </si>
  <si>
    <t>Att 1490 nm(dB)</t>
  </si>
  <si>
    <t>Att 1550 nm (dB)</t>
  </si>
  <si>
    <t>Pérdida conector SC/APC (dB)</t>
  </si>
  <si>
    <t>Pérdidas por empalme (dB)</t>
  </si>
  <si>
    <t>Att cable - 1310 nm (dB/Km)</t>
  </si>
  <si>
    <t>Att cable - 1490 nm (dB/Km)</t>
  </si>
  <si>
    <t>Att cable - 1550 nm (dB/Km)</t>
  </si>
  <si>
    <t>Primero C</t>
  </si>
  <si>
    <t>Primero D</t>
  </si>
  <si>
    <t>Primero A</t>
  </si>
  <si>
    <t>Primero B</t>
  </si>
  <si>
    <t>Segundo A</t>
  </si>
  <si>
    <t>Segundo B</t>
  </si>
  <si>
    <t>Segundo C</t>
  </si>
  <si>
    <t>Segundo D</t>
  </si>
  <si>
    <t>Tercero A</t>
  </si>
  <si>
    <t>Tercero B</t>
  </si>
  <si>
    <t>Tercero C</t>
  </si>
  <si>
    <t>Tercero D</t>
  </si>
  <si>
    <t>Cuarto A</t>
  </si>
  <si>
    <t>Cuarto B</t>
  </si>
  <si>
    <t>Cuarto C</t>
  </si>
  <si>
    <t>Cuarto D</t>
  </si>
  <si>
    <t>Vivienda A/B</t>
  </si>
  <si>
    <t>Vivienda C/D</t>
  </si>
  <si>
    <t>Sala de estar</t>
  </si>
  <si>
    <t>Cocina</t>
  </si>
  <si>
    <t>Cuarto de servicio</t>
  </si>
  <si>
    <t>Dormitorio principal</t>
  </si>
  <si>
    <t>Dormitorio principal (Toma simple)</t>
  </si>
  <si>
    <t>Dormitorio principal (Toma doble)</t>
  </si>
  <si>
    <t>Dormitorio 2</t>
  </si>
  <si>
    <t>Dormitorio 1</t>
  </si>
  <si>
    <t>Toma doble</t>
  </si>
  <si>
    <t>Toma simple 1</t>
  </si>
  <si>
    <t>Toma simple 2</t>
  </si>
  <si>
    <t>86 MHz</t>
  </si>
  <si>
    <t>860 MHz</t>
  </si>
  <si>
    <t>Atenuacion  tomas- 860 MHz (dB)</t>
  </si>
  <si>
    <t>Atenuacion  tomas- 86 MHz (dB)</t>
  </si>
  <si>
    <t>Toma simple</t>
  </si>
  <si>
    <t>1310 nm</t>
  </si>
  <si>
    <t>1490 nm</t>
  </si>
  <si>
    <t xml:space="preserve">1550 nm </t>
  </si>
  <si>
    <t>Atenuación par trenzado (dB)</t>
  </si>
  <si>
    <t>Atenuación coaxial (dB)</t>
  </si>
  <si>
    <t>Atenuación fibra óptica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</si>
</sst>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FF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2CB8-CDE1-42BD-BA47-B17153D4E188}">
  <dimension ref="B1:P26"/>
  <sheetViews>
    <sheetView tabSelected="1" workbookViewId="0">
      <selection activeCell="C14" sqref="C14"/>
    </sheetView>
  </sheetViews>
  <sheetFormatPr baseColWidth="10" defaultRowHeight="14.4" x14ac:dyDescent="0.3"/>
  <cols>
    <col min="4" max="4" width="18.33203125" customWidth="1"/>
    <col min="9" max="9" width="13.109375" customWidth="1"/>
    <col min="10" max="10" width="14.21875" customWidth="1"/>
    <col min="14" max="14" width="14.6640625" customWidth="1"/>
    <col min="15" max="15" width="14.77734375" customWidth="1"/>
    <col min="16" max="16" width="14.109375" customWidth="1"/>
  </cols>
  <sheetData>
    <row r="1" spans="2:16" x14ac:dyDescent="0.3">
      <c r="B1" s="14" t="s">
        <v>1</v>
      </c>
      <c r="C1" s="14"/>
      <c r="D1" s="14"/>
      <c r="E1" s="10"/>
      <c r="G1" s="13" t="s">
        <v>6</v>
      </c>
      <c r="H1" s="13"/>
      <c r="I1" s="13"/>
      <c r="J1" s="13"/>
      <c r="L1" s="12" t="s">
        <v>7</v>
      </c>
      <c r="M1" s="12"/>
      <c r="N1" s="12"/>
      <c r="O1" s="12"/>
      <c r="P1" s="12"/>
    </row>
    <row r="2" spans="2:16" x14ac:dyDescent="0.3">
      <c r="B2" t="s">
        <v>0</v>
      </c>
      <c r="C2" t="s">
        <v>2</v>
      </c>
      <c r="D2" s="1" t="s">
        <v>9</v>
      </c>
      <c r="G2" t="s">
        <v>0</v>
      </c>
      <c r="H2" t="s">
        <v>2</v>
      </c>
      <c r="I2" t="s">
        <v>14</v>
      </c>
      <c r="J2" t="s">
        <v>13</v>
      </c>
      <c r="L2" t="s">
        <v>0</v>
      </c>
      <c r="M2" t="s">
        <v>2</v>
      </c>
      <c r="N2" t="s">
        <v>16</v>
      </c>
      <c r="O2" t="s">
        <v>17</v>
      </c>
      <c r="P2" t="s">
        <v>18</v>
      </c>
    </row>
    <row r="3" spans="2:16" x14ac:dyDescent="0.3">
      <c r="B3" t="s">
        <v>39</v>
      </c>
      <c r="C3" s="1">
        <v>21</v>
      </c>
      <c r="D3" s="1">
        <f>(C3)*(D$23/100)+D$22</f>
        <v>7.44</v>
      </c>
      <c r="G3" t="s">
        <v>39</v>
      </c>
      <c r="H3" s="1">
        <v>21</v>
      </c>
      <c r="I3">
        <f>(H3)*(I$25/100)+I$23+2*I$22</f>
        <v>6.26</v>
      </c>
      <c r="J3">
        <f>(H3)*(I$24/100)+I$23+2*I$22</f>
        <v>10.039999999999999</v>
      </c>
      <c r="L3" t="s">
        <v>39</v>
      </c>
      <c r="M3" s="1">
        <v>21</v>
      </c>
      <c r="N3">
        <f>(M3)*(P$24/1000)+2*P$23+2*P$22</f>
        <v>0.80840000000000001</v>
      </c>
      <c r="O3">
        <f>(M3)*(P$25/1000)+2*P$23+2*P$22</f>
        <v>0.80840000000000001</v>
      </c>
      <c r="P3">
        <f>(M3)*(P$26/1000)+2*P$23+2*P$22</f>
        <v>0.80630000000000002</v>
      </c>
    </row>
    <row r="4" spans="2:16" x14ac:dyDescent="0.3">
      <c r="B4" t="s">
        <v>38</v>
      </c>
      <c r="C4" s="1">
        <v>21</v>
      </c>
      <c r="D4" s="1">
        <f>(C4)*(D$23/100)+D$22</f>
        <v>7.44</v>
      </c>
      <c r="G4" t="s">
        <v>38</v>
      </c>
      <c r="H4" s="1">
        <v>21</v>
      </c>
      <c r="I4">
        <f>(H4)*(I$25/100)+I$23+2*I$22</f>
        <v>6.26</v>
      </c>
      <c r="J4">
        <f>(H4)*(I$24/100)+I$23+2*I$22</f>
        <v>10.039999999999999</v>
      </c>
      <c r="L4" t="s">
        <v>38</v>
      </c>
      <c r="M4" s="1">
        <v>21</v>
      </c>
      <c r="N4">
        <f>(M4)*(P$24/1000)+2*P$23+2*P$22</f>
        <v>0.80840000000000001</v>
      </c>
      <c r="O4">
        <f>(M4)*(P$25/1000)+2*P$23+2*P$22</f>
        <v>0.80840000000000001</v>
      </c>
      <c r="P4">
        <f>(M4)*(P$26/1000)+2*P$23+2*P$22</f>
        <v>0.80630000000000002</v>
      </c>
    </row>
    <row r="5" spans="2:16" x14ac:dyDescent="0.3">
      <c r="B5" t="s">
        <v>37</v>
      </c>
      <c r="C5" s="1">
        <v>22</v>
      </c>
      <c r="D5" s="1">
        <f>(C5)*(D$23/100)+D$22</f>
        <v>7.78</v>
      </c>
      <c r="G5" t="s">
        <v>37</v>
      </c>
      <c r="H5" s="1">
        <v>22</v>
      </c>
      <c r="I5">
        <f>(H5)*(I$25/100)+I$23+2*I$22</f>
        <v>6.32</v>
      </c>
      <c r="J5">
        <f>(H5)*(I$24/100)+I$23+2*I$22</f>
        <v>10.28</v>
      </c>
      <c r="L5" t="s">
        <v>37</v>
      </c>
      <c r="M5" s="1">
        <v>22</v>
      </c>
      <c r="N5">
        <f>(M5)*(P$24/1000)+2*P$23+2*P$22</f>
        <v>0.80879999999999996</v>
      </c>
      <c r="O5">
        <f>(M5)*(P$25/1000)+2*P$23+2*P$22</f>
        <v>0.80879999999999996</v>
      </c>
      <c r="P5">
        <f>(M5)*(P$26/1000)+2*P$23+2*P$22</f>
        <v>0.80659999999999998</v>
      </c>
    </row>
    <row r="6" spans="2:16" x14ac:dyDescent="0.3">
      <c r="B6" t="s">
        <v>36</v>
      </c>
      <c r="C6" s="1">
        <v>22</v>
      </c>
      <c r="D6" s="1">
        <f>(C6)*(D$23/100)+D$22</f>
        <v>7.78</v>
      </c>
      <c r="G6" t="s">
        <v>36</v>
      </c>
      <c r="H6" s="1">
        <v>22</v>
      </c>
      <c r="I6">
        <f>(H6)*(I$25/100)+I$23+2*I$22</f>
        <v>6.32</v>
      </c>
      <c r="J6">
        <f>(H6)*(I$24/100)+I$23+2*I$22</f>
        <v>10.28</v>
      </c>
      <c r="L6" t="s">
        <v>36</v>
      </c>
      <c r="M6" s="1">
        <v>22</v>
      </c>
      <c r="N6">
        <f>(M6)*(P$24/1000)+2*P$23+2*P$22</f>
        <v>0.80879999999999996</v>
      </c>
      <c r="O6">
        <f>(M6)*(P$25/1000)+2*P$23+2*P$22</f>
        <v>0.80879999999999996</v>
      </c>
      <c r="P6">
        <f>(M6)*(P$26/1000)+2*P$23+2*P$22</f>
        <v>0.80659999999999998</v>
      </c>
    </row>
    <row r="7" spans="2:16" x14ac:dyDescent="0.3">
      <c r="B7" t="s">
        <v>35</v>
      </c>
      <c r="C7" s="1">
        <v>18</v>
      </c>
      <c r="D7" s="1">
        <f>(C7)*(D$23/100)+D$22</f>
        <v>6.42</v>
      </c>
      <c r="G7" t="s">
        <v>35</v>
      </c>
      <c r="H7" s="1">
        <v>18</v>
      </c>
      <c r="I7">
        <f>(H7)*(I$25/100)+I$23+2*I$22</f>
        <v>6.08</v>
      </c>
      <c r="J7">
        <f>(H7)*(I$24/100)+I$23+2*I$22</f>
        <v>9.32</v>
      </c>
      <c r="L7" t="s">
        <v>35</v>
      </c>
      <c r="M7" s="1">
        <v>18</v>
      </c>
      <c r="N7">
        <f>(M7)*(P$24/1000)+2*P$23+2*P$22</f>
        <v>0.80720000000000003</v>
      </c>
      <c r="O7">
        <f>(M7)*(P$25/1000)+2*P$23+2*P$22</f>
        <v>0.80720000000000003</v>
      </c>
      <c r="P7">
        <f>(M7)*(P$26/1000)+2*P$23+2*P$22</f>
        <v>0.8054</v>
      </c>
    </row>
    <row r="8" spans="2:16" x14ac:dyDescent="0.3">
      <c r="B8" t="s">
        <v>34</v>
      </c>
      <c r="C8" s="1">
        <v>18</v>
      </c>
      <c r="D8" s="1">
        <f>(C8)*(D$23/100)+D$22</f>
        <v>6.42</v>
      </c>
      <c r="G8" t="s">
        <v>34</v>
      </c>
      <c r="H8" s="1">
        <v>18</v>
      </c>
      <c r="I8">
        <f>(H8)*(I$25/100)+I$23+2*I$22</f>
        <v>6.08</v>
      </c>
      <c r="J8">
        <f>(H8)*(I$24/100)+I$23+2*I$22</f>
        <v>9.32</v>
      </c>
      <c r="L8" t="s">
        <v>34</v>
      </c>
      <c r="M8" s="1">
        <v>18</v>
      </c>
      <c r="N8">
        <f>(M8)*(P$24/1000)+2*P$23+2*P$22</f>
        <v>0.80720000000000003</v>
      </c>
      <c r="O8">
        <f>(M8)*(P$25/1000)+2*P$23+2*P$22</f>
        <v>0.80720000000000003</v>
      </c>
      <c r="P8">
        <f>(M8)*(P$26/1000)+2*P$23+2*P$22</f>
        <v>0.8054</v>
      </c>
    </row>
    <row r="9" spans="2:16" x14ac:dyDescent="0.3">
      <c r="B9" t="s">
        <v>33</v>
      </c>
      <c r="C9" s="1">
        <v>19</v>
      </c>
      <c r="D9" s="1">
        <f>(C9)*(D$23/100)+D$22</f>
        <v>6.7600000000000007</v>
      </c>
      <c r="G9" t="s">
        <v>33</v>
      </c>
      <c r="H9" s="1">
        <v>19</v>
      </c>
      <c r="I9">
        <f>(H9)*(I$25/100)+I$23+2*I$22</f>
        <v>6.14</v>
      </c>
      <c r="J9">
        <f>(H9)*(I$24/100)+I$23+2*I$22</f>
        <v>9.5599999999999987</v>
      </c>
      <c r="L9" t="s">
        <v>33</v>
      </c>
      <c r="M9" s="1">
        <v>19</v>
      </c>
      <c r="N9">
        <f>(M9)*(P$24/1000)+2*P$23+2*P$22</f>
        <v>0.80759999999999998</v>
      </c>
      <c r="O9">
        <f>(M9)*(P$25/1000)+2*P$23+2*P$22</f>
        <v>0.80759999999999998</v>
      </c>
      <c r="P9">
        <f>(M9)*(P$26/1000)+2*P$23+2*P$22</f>
        <v>0.80569999999999997</v>
      </c>
    </row>
    <row r="10" spans="2:16" x14ac:dyDescent="0.3">
      <c r="B10" t="s">
        <v>32</v>
      </c>
      <c r="C10" s="1">
        <v>19</v>
      </c>
      <c r="D10" s="1">
        <f>(C10)*(D$23/100)+D$22</f>
        <v>6.7600000000000007</v>
      </c>
      <c r="G10" t="s">
        <v>32</v>
      </c>
      <c r="H10" s="1">
        <v>19</v>
      </c>
      <c r="I10">
        <f>(H10)*(I$25/100)+I$23+2*I$22</f>
        <v>6.14</v>
      </c>
      <c r="J10">
        <f>(H10)*(I$24/100)+I$23+2*I$22</f>
        <v>9.5599999999999987</v>
      </c>
      <c r="L10" t="s">
        <v>32</v>
      </c>
      <c r="M10" s="1">
        <v>19</v>
      </c>
      <c r="N10">
        <f>(M10)*(P$24/1000)+2*P$23+2*P$22</f>
        <v>0.80759999999999998</v>
      </c>
      <c r="O10">
        <f>(M10)*(P$25/1000)+2*P$23+2*P$22</f>
        <v>0.80759999999999998</v>
      </c>
      <c r="P10">
        <f>(M10)*(P$26/1000)+2*P$23+2*P$22</f>
        <v>0.80569999999999997</v>
      </c>
    </row>
    <row r="11" spans="2:16" x14ac:dyDescent="0.3">
      <c r="B11" t="s">
        <v>31</v>
      </c>
      <c r="C11" s="1">
        <v>15</v>
      </c>
      <c r="D11" s="1">
        <f>(C11)*(D$23/100)+D$22</f>
        <v>5.4</v>
      </c>
      <c r="G11" t="s">
        <v>31</v>
      </c>
      <c r="H11" s="1">
        <v>15</v>
      </c>
      <c r="I11">
        <f>(H11)*(I$25/100)+I$23+2*I$22</f>
        <v>5.9</v>
      </c>
      <c r="J11">
        <f>(H11)*(I$24/100)+I$23+2*I$22</f>
        <v>8.6</v>
      </c>
      <c r="L11" t="s">
        <v>31</v>
      </c>
      <c r="M11" s="1">
        <v>15</v>
      </c>
      <c r="N11">
        <f>(M11)*(P$24/1000)+2*P$23+2*P$22</f>
        <v>0.80600000000000005</v>
      </c>
      <c r="O11">
        <f>(M11)*(P$25/1000)+2*P$23+2*P$22</f>
        <v>0.80600000000000005</v>
      </c>
      <c r="P11">
        <f>(M11)*(P$26/1000)+2*P$23+2*P$22</f>
        <v>0.80449999999999999</v>
      </c>
    </row>
    <row r="12" spans="2:16" x14ac:dyDescent="0.3">
      <c r="B12" t="s">
        <v>30</v>
      </c>
      <c r="C12" s="1">
        <v>15</v>
      </c>
      <c r="D12" s="1">
        <f>(C12)*(D$23/100)+D$22</f>
        <v>5.4</v>
      </c>
      <c r="G12" t="s">
        <v>30</v>
      </c>
      <c r="H12" s="1">
        <v>15</v>
      </c>
      <c r="I12">
        <f>(H12)*(I$25/100)+I$23+2*I$22</f>
        <v>5.9</v>
      </c>
      <c r="J12">
        <f>(H12)*(I$24/100)+I$23+2*I$22</f>
        <v>8.6</v>
      </c>
      <c r="L12" t="s">
        <v>30</v>
      </c>
      <c r="M12" s="1">
        <v>15</v>
      </c>
      <c r="N12">
        <f>(M12)*(P$24/1000)+2*P$23+2*P$22</f>
        <v>0.80600000000000005</v>
      </c>
      <c r="O12">
        <f>(M12)*(P$25/1000)+2*P$23+2*P$22</f>
        <v>0.80600000000000005</v>
      </c>
      <c r="P12">
        <f>(M12)*(P$26/1000)+2*P$23+2*P$22</f>
        <v>0.80449999999999999</v>
      </c>
    </row>
    <row r="13" spans="2:16" x14ac:dyDescent="0.3">
      <c r="B13" t="s">
        <v>29</v>
      </c>
      <c r="C13" s="1">
        <v>16</v>
      </c>
      <c r="D13" s="1">
        <f>(C13)*(D$23/100)+D$22</f>
        <v>5.74</v>
      </c>
      <c r="G13" t="s">
        <v>29</v>
      </c>
      <c r="H13" s="1">
        <v>16</v>
      </c>
      <c r="I13">
        <f>(H13)*(I$25/100)+I$23+2*I$22</f>
        <v>5.96</v>
      </c>
      <c r="J13">
        <f>(H13)*(I$24/100)+I$23+2*I$22</f>
        <v>8.84</v>
      </c>
      <c r="L13" t="s">
        <v>29</v>
      </c>
      <c r="M13" s="1">
        <v>16</v>
      </c>
      <c r="N13">
        <f>(M13)*(P$24/1000)+2*P$23+2*P$22</f>
        <v>0.80640000000000001</v>
      </c>
      <c r="O13">
        <f>(M13)*(P$25/1000)+2*P$23+2*P$22</f>
        <v>0.80640000000000001</v>
      </c>
      <c r="P13">
        <f>(M13)*(P$26/1000)+2*P$23+2*P$22</f>
        <v>0.80479999999999996</v>
      </c>
    </row>
    <row r="14" spans="2:16" x14ac:dyDescent="0.3">
      <c r="B14" t="s">
        <v>28</v>
      </c>
      <c r="C14" s="1">
        <v>16</v>
      </c>
      <c r="D14" s="1">
        <f>(C14)*(D$23/100)+D$22</f>
        <v>5.74</v>
      </c>
      <c r="G14" t="s">
        <v>28</v>
      </c>
      <c r="H14" s="1">
        <v>16</v>
      </c>
      <c r="I14">
        <f>(H14)*(I$25/100)+I$23+2*I$22</f>
        <v>5.96</v>
      </c>
      <c r="J14">
        <f>(H14)*(I$24/100)+I$23+2*I$22</f>
        <v>8.84</v>
      </c>
      <c r="L14" t="s">
        <v>28</v>
      </c>
      <c r="M14" s="1">
        <v>16</v>
      </c>
      <c r="N14">
        <f>(M14)*(P$24/1000)+2*P$23+2*P$22</f>
        <v>0.80640000000000001</v>
      </c>
      <c r="O14">
        <f>(M14)*(P$25/1000)+2*P$23+2*P$22</f>
        <v>0.80640000000000001</v>
      </c>
      <c r="P14">
        <f>(M14)*(P$26/1000)+2*P$23+2*P$22</f>
        <v>0.80479999999999996</v>
      </c>
    </row>
    <row r="15" spans="2:16" x14ac:dyDescent="0.3">
      <c r="B15" t="s">
        <v>25</v>
      </c>
      <c r="C15" s="1">
        <v>12</v>
      </c>
      <c r="D15" s="1">
        <f>(C15)*(D$23/100)+D$22</f>
        <v>4.38</v>
      </c>
      <c r="G15" t="s">
        <v>25</v>
      </c>
      <c r="H15" s="1">
        <v>12</v>
      </c>
      <c r="I15">
        <f>(H15)*(I$25/100)+I$23+2*I$22</f>
        <v>5.72</v>
      </c>
      <c r="J15">
        <f>(H15)*(I$24/100)+I$23+2*I$22</f>
        <v>7.88</v>
      </c>
      <c r="L15" t="s">
        <v>25</v>
      </c>
      <c r="M15" s="1">
        <v>12</v>
      </c>
      <c r="N15">
        <f>(M15)*(P$24/1000)+2*P$23+2*P$22</f>
        <v>0.80479999999999996</v>
      </c>
      <c r="O15">
        <f>(M15)*(P$25/1000)+2*P$23+2*P$22</f>
        <v>0.80479999999999996</v>
      </c>
      <c r="P15">
        <f>(M15)*(P$26/1000)+2*P$23+2*P$22</f>
        <v>0.80359999999999998</v>
      </c>
    </row>
    <row r="16" spans="2:16" x14ac:dyDescent="0.3">
      <c r="B16" t="s">
        <v>24</v>
      </c>
      <c r="C16" s="1">
        <v>12</v>
      </c>
      <c r="D16" s="1">
        <f>(C16)*(D$23/100)+D$22</f>
        <v>4.38</v>
      </c>
      <c r="G16" t="s">
        <v>24</v>
      </c>
      <c r="H16" s="1">
        <v>12</v>
      </c>
      <c r="I16">
        <f>(H16)*(I$25/100)+I$23+2*I$22</f>
        <v>5.72</v>
      </c>
      <c r="J16">
        <f>(H16)*(I$24/100)+I$23+2*I$22</f>
        <v>7.88</v>
      </c>
      <c r="L16" t="s">
        <v>24</v>
      </c>
      <c r="M16" s="1">
        <v>12</v>
      </c>
      <c r="N16">
        <f>(M16)*(P$24/1000)+2*P$23+2*P$22</f>
        <v>0.80479999999999996</v>
      </c>
      <c r="O16">
        <f>(M16)*(P$25/1000)+2*P$23+2*P$22</f>
        <v>0.80479999999999996</v>
      </c>
      <c r="P16">
        <f>(M16)*(P$26/1000)+2*P$23+2*P$22</f>
        <v>0.80359999999999998</v>
      </c>
    </row>
    <row r="17" spans="2:16" x14ac:dyDescent="0.3">
      <c r="B17" t="s">
        <v>27</v>
      </c>
      <c r="C17" s="1">
        <v>13</v>
      </c>
      <c r="D17" s="1">
        <f>(C17)*(D$23/100)+D$22</f>
        <v>4.72</v>
      </c>
      <c r="G17" t="s">
        <v>27</v>
      </c>
      <c r="H17" s="1">
        <v>13</v>
      </c>
      <c r="I17">
        <f>(H17)*(I$25/100)+I$23+2*I$22</f>
        <v>5.78</v>
      </c>
      <c r="J17">
        <f>(H17)*(I$24/100)+I$23+2*I$22</f>
        <v>8.120000000000001</v>
      </c>
      <c r="L17" t="s">
        <v>27</v>
      </c>
      <c r="M17" s="1">
        <v>13</v>
      </c>
      <c r="N17">
        <f>(M17)*(P$24/1000)+2*P$23+2*P$22</f>
        <v>0.80520000000000003</v>
      </c>
      <c r="O17">
        <f>(M17)*(P$25/1000)+2*P$23+2*P$22</f>
        <v>0.80520000000000003</v>
      </c>
      <c r="P17">
        <f>(M17)*(P$26/1000)+2*P$23+2*P$22</f>
        <v>0.80389999999999995</v>
      </c>
    </row>
    <row r="18" spans="2:16" x14ac:dyDescent="0.3">
      <c r="B18" t="s">
        <v>26</v>
      </c>
      <c r="C18" s="1">
        <v>13</v>
      </c>
      <c r="D18" s="1">
        <f>(C18)*(D$23/100)+D$22</f>
        <v>4.72</v>
      </c>
      <c r="G18" t="s">
        <v>26</v>
      </c>
      <c r="H18" s="1">
        <v>13</v>
      </c>
      <c r="I18">
        <f>(H18)*(I$25/100)+I$23+2*I$22</f>
        <v>5.78</v>
      </c>
      <c r="J18">
        <f>(H18)*(I$24/100)+I$23+2*I$22</f>
        <v>8.120000000000001</v>
      </c>
      <c r="L18" t="s">
        <v>26</v>
      </c>
      <c r="M18" s="1">
        <v>13</v>
      </c>
      <c r="N18">
        <f>(M18)*(P$24/1000)+2*P$23+2*P$22</f>
        <v>0.80520000000000003</v>
      </c>
      <c r="O18">
        <f>(M18)*(P$25/1000)+2*P$23+2*P$22</f>
        <v>0.80520000000000003</v>
      </c>
      <c r="P18">
        <f>(M18)*(P$26/1000)+2*P$23+2*P$22</f>
        <v>0.80389999999999995</v>
      </c>
    </row>
    <row r="19" spans="2:16" x14ac:dyDescent="0.3">
      <c r="B19" t="s">
        <v>4</v>
      </c>
      <c r="C19" s="1">
        <v>8</v>
      </c>
      <c r="D19" s="1">
        <f>(C19)*(D$23/100)+D$22</f>
        <v>3.02</v>
      </c>
      <c r="G19" t="s">
        <v>4</v>
      </c>
      <c r="H19" s="1">
        <v>8</v>
      </c>
      <c r="I19">
        <f>(H19)*(I$25/100)+I$23+2*I$22</f>
        <v>5.48</v>
      </c>
      <c r="J19">
        <f>(H19)*(I$24/100)+I$23+2*I$22</f>
        <v>6.92</v>
      </c>
      <c r="L19" t="s">
        <v>4</v>
      </c>
      <c r="M19" s="1">
        <v>8</v>
      </c>
      <c r="N19">
        <f>(M19)*(P$24/1000)+2*P$23+2*P$22</f>
        <v>0.80320000000000003</v>
      </c>
      <c r="O19">
        <f>(M19)*(P$25/1000)+2*P$23+2*P$22</f>
        <v>0.80320000000000003</v>
      </c>
      <c r="P19">
        <f>(M19)*(P$26/1000)+2*P$23+2*P$22</f>
        <v>0.8024</v>
      </c>
    </row>
    <row r="20" spans="2:16" x14ac:dyDescent="0.3">
      <c r="B20" t="s">
        <v>5</v>
      </c>
      <c r="C20" s="1">
        <v>16</v>
      </c>
      <c r="D20" s="1">
        <f>(C20)*(D$23/100)+D$22</f>
        <v>5.74</v>
      </c>
      <c r="G20" t="s">
        <v>5</v>
      </c>
      <c r="H20" s="1">
        <v>16</v>
      </c>
      <c r="I20">
        <f>(H20)*(I$25/100)+I$23+2*I$22</f>
        <v>5.96</v>
      </c>
      <c r="J20">
        <f>(H20)*(I$24/100)+I$23+2*I$22</f>
        <v>8.84</v>
      </c>
      <c r="L20" t="s">
        <v>5</v>
      </c>
      <c r="M20" s="1">
        <v>16</v>
      </c>
      <c r="N20">
        <f>(M20)*(P$24/1000)+2*P$23+2*P$22</f>
        <v>0.80640000000000001</v>
      </c>
      <c r="O20">
        <f>(M20)*(P$25/1000)+2*P$23+2*P$22</f>
        <v>0.80640000000000001</v>
      </c>
      <c r="P20">
        <f>(M20)*(P$26/1000)+2*P$23+2*P$22</f>
        <v>0.80479999999999996</v>
      </c>
    </row>
    <row r="22" spans="2:16" x14ac:dyDescent="0.3">
      <c r="B22" s="11" t="s">
        <v>3</v>
      </c>
      <c r="C22" s="11"/>
      <c r="D22" s="2">
        <v>0.3</v>
      </c>
      <c r="F22" s="11" t="s">
        <v>10</v>
      </c>
      <c r="G22" s="11"/>
      <c r="H22" s="11"/>
      <c r="I22" s="2">
        <v>0.5</v>
      </c>
      <c r="M22" s="11" t="s">
        <v>19</v>
      </c>
      <c r="N22" s="11"/>
      <c r="O22" s="11"/>
      <c r="P22" s="2">
        <v>0.3</v>
      </c>
    </row>
    <row r="23" spans="2:16" x14ac:dyDescent="0.3">
      <c r="B23" s="11" t="s">
        <v>8</v>
      </c>
      <c r="C23" s="11"/>
      <c r="D23" s="2">
        <v>34</v>
      </c>
      <c r="F23" s="11" t="s">
        <v>11</v>
      </c>
      <c r="G23" s="11"/>
      <c r="H23" s="11"/>
      <c r="I23" s="2">
        <v>4</v>
      </c>
      <c r="M23" s="11" t="s">
        <v>20</v>
      </c>
      <c r="N23" s="11"/>
      <c r="O23" s="11"/>
      <c r="P23" s="2">
        <v>0.1</v>
      </c>
    </row>
    <row r="24" spans="2:16" x14ac:dyDescent="0.3">
      <c r="F24" s="11" t="s">
        <v>12</v>
      </c>
      <c r="G24" s="11"/>
      <c r="H24" s="11"/>
      <c r="I24" s="2">
        <v>24</v>
      </c>
      <c r="M24" s="11" t="s">
        <v>21</v>
      </c>
      <c r="N24" s="11"/>
      <c r="O24" s="11"/>
      <c r="P24" s="2">
        <v>0.4</v>
      </c>
    </row>
    <row r="25" spans="2:16" x14ac:dyDescent="0.3">
      <c r="F25" s="11" t="s">
        <v>15</v>
      </c>
      <c r="G25" s="11"/>
      <c r="H25" s="11"/>
      <c r="I25" s="2">
        <v>6</v>
      </c>
      <c r="M25" s="11" t="s">
        <v>22</v>
      </c>
      <c r="N25" s="11"/>
      <c r="O25" s="11"/>
      <c r="P25" s="2">
        <v>0.4</v>
      </c>
    </row>
    <row r="26" spans="2:16" x14ac:dyDescent="0.3">
      <c r="M26" s="11" t="s">
        <v>23</v>
      </c>
      <c r="N26" s="11"/>
      <c r="O26" s="11"/>
      <c r="P26" s="2">
        <v>0.3</v>
      </c>
    </row>
  </sheetData>
  <mergeCells count="14">
    <mergeCell ref="B22:C22"/>
    <mergeCell ref="G1:J1"/>
    <mergeCell ref="B23:C23"/>
    <mergeCell ref="F22:H22"/>
    <mergeCell ref="F23:H23"/>
    <mergeCell ref="B1:D1"/>
    <mergeCell ref="M26:O26"/>
    <mergeCell ref="L1:P1"/>
    <mergeCell ref="F24:H24"/>
    <mergeCell ref="F25:H25"/>
    <mergeCell ref="M24:O24"/>
    <mergeCell ref="M25:O25"/>
    <mergeCell ref="M22:O22"/>
    <mergeCell ref="M23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32A3-021F-4261-8D26-40616F07A5D1}">
  <dimension ref="B2:P36"/>
  <sheetViews>
    <sheetView workbookViewId="0">
      <selection activeCell="M19" sqref="M19"/>
    </sheetView>
  </sheetViews>
  <sheetFormatPr baseColWidth="10" defaultRowHeight="14.4" x14ac:dyDescent="0.3"/>
  <sheetData>
    <row r="2" spans="2:16" x14ac:dyDescent="0.3">
      <c r="B2" s="16" t="s">
        <v>61</v>
      </c>
      <c r="C2" s="16"/>
      <c r="D2" s="16"/>
      <c r="E2" s="16"/>
      <c r="F2" s="16"/>
      <c r="G2" s="16"/>
      <c r="H2" s="16"/>
      <c r="I2" s="16"/>
      <c r="J2" s="16"/>
    </row>
    <row r="3" spans="2:16" x14ac:dyDescent="0.3">
      <c r="B3" s="16"/>
      <c r="C3" s="16"/>
      <c r="D3" s="16"/>
      <c r="E3" s="16"/>
      <c r="F3" s="16"/>
      <c r="G3" s="16"/>
      <c r="H3" s="16"/>
      <c r="I3" s="16"/>
      <c r="J3" s="16"/>
    </row>
    <row r="4" spans="2:16" ht="57.6" x14ac:dyDescent="0.3">
      <c r="D4" s="5" t="s">
        <v>42</v>
      </c>
      <c r="E4" s="6" t="s">
        <v>43</v>
      </c>
      <c r="F4" s="6" t="s">
        <v>44</v>
      </c>
      <c r="G4" s="6" t="s">
        <v>46</v>
      </c>
      <c r="H4" s="6" t="s">
        <v>47</v>
      </c>
      <c r="I4" s="6" t="s">
        <v>48</v>
      </c>
      <c r="J4" s="6" t="s">
        <v>49</v>
      </c>
    </row>
    <row r="5" spans="2:16" x14ac:dyDescent="0.3">
      <c r="B5" s="17" t="s">
        <v>40</v>
      </c>
      <c r="C5" s="17"/>
      <c r="D5" s="4">
        <f>(22)*(D$12/100)+D$11</f>
        <v>7.78</v>
      </c>
      <c r="E5" s="4">
        <f>(17)*(D$12/100)+D$11</f>
        <v>6.08</v>
      </c>
      <c r="F5" s="4">
        <f>(2)*(D$12/100)+D$11</f>
        <v>0.98</v>
      </c>
      <c r="G5" s="4">
        <f>(15)*(D$12/100)+D$11</f>
        <v>5.4</v>
      </c>
      <c r="H5" s="4">
        <f>(19)*(D$12/100)+D$11</f>
        <v>6.7600000000000007</v>
      </c>
      <c r="I5" s="4">
        <f>(15)*(D$12/100)+D$11</f>
        <v>5.4</v>
      </c>
      <c r="J5" s="4"/>
    </row>
    <row r="6" spans="2:16" x14ac:dyDescent="0.3">
      <c r="B6" s="17" t="s">
        <v>41</v>
      </c>
      <c r="C6" s="17"/>
      <c r="D6" s="4">
        <f>(14)*(D$12/100)+D$11</f>
        <v>5.0600000000000005</v>
      </c>
      <c r="E6" s="4">
        <f>(4)*(D$12/100)+D$11</f>
        <v>1.6600000000000001</v>
      </c>
      <c r="F6" s="4">
        <f>(13)*(D$12/100)+D$11</f>
        <v>4.72</v>
      </c>
      <c r="G6" s="4">
        <f>(32)*(D$12/100)+D$11</f>
        <v>11.180000000000001</v>
      </c>
      <c r="H6" s="4">
        <f>(27)*(D$12/100)+D$11</f>
        <v>9.4800000000000022</v>
      </c>
      <c r="I6" s="4">
        <f>(34)*(D$12/100)+D$11</f>
        <v>11.860000000000001</v>
      </c>
      <c r="J6" s="4">
        <f>(13)*(D$12/100)+D$11</f>
        <v>4.72</v>
      </c>
    </row>
    <row r="7" spans="2:16" ht="28.8" x14ac:dyDescent="0.3">
      <c r="D7" s="9" t="s">
        <v>50</v>
      </c>
      <c r="E7" s="6" t="s">
        <v>51</v>
      </c>
      <c r="F7" s="6" t="s">
        <v>52</v>
      </c>
    </row>
    <row r="8" spans="2:16" x14ac:dyDescent="0.3">
      <c r="B8" s="17" t="s">
        <v>5</v>
      </c>
      <c r="C8" s="17"/>
      <c r="D8" s="4">
        <f>(2)*(D$12/100)+D$11</f>
        <v>0.98</v>
      </c>
      <c r="E8" s="4"/>
      <c r="F8" s="4"/>
    </row>
    <row r="9" spans="2:16" x14ac:dyDescent="0.3">
      <c r="B9" s="17" t="s">
        <v>4</v>
      </c>
      <c r="C9" s="17"/>
      <c r="D9" s="4">
        <f>(9)*(D$12/100)+D$11</f>
        <v>3.36</v>
      </c>
      <c r="E9" s="4">
        <f>(14)*(D$12/100)+D$11</f>
        <v>5.0600000000000005</v>
      </c>
      <c r="F9" s="4">
        <f>(17)*(D$12/100)+D$11</f>
        <v>6.08</v>
      </c>
    </row>
    <row r="10" spans="2:16" x14ac:dyDescent="0.3">
      <c r="D10" s="4"/>
      <c r="E10" s="4"/>
      <c r="F10" s="4"/>
    </row>
    <row r="11" spans="2:16" x14ac:dyDescent="0.3">
      <c r="B11" s="11" t="s">
        <v>3</v>
      </c>
      <c r="C11" s="11"/>
      <c r="D11" s="4">
        <v>0.3</v>
      </c>
      <c r="E11" s="4"/>
      <c r="F11" s="4"/>
    </row>
    <row r="12" spans="2:16" x14ac:dyDescent="0.3">
      <c r="B12" s="11" t="s">
        <v>8</v>
      </c>
      <c r="C12" s="11"/>
      <c r="D12" s="4">
        <v>34</v>
      </c>
      <c r="E12" s="4"/>
      <c r="F12" s="4"/>
    </row>
    <row r="15" spans="2:16" x14ac:dyDescent="0.3">
      <c r="J15" s="7"/>
    </row>
    <row r="16" spans="2:16" x14ac:dyDescent="0.3">
      <c r="B16" s="18" t="s">
        <v>62</v>
      </c>
      <c r="C16" s="18"/>
      <c r="D16" s="18"/>
      <c r="E16" s="18"/>
      <c r="F16" s="18"/>
      <c r="G16" s="18"/>
      <c r="H16" s="8"/>
      <c r="I16" s="21" t="s">
        <v>63</v>
      </c>
      <c r="J16" s="21"/>
      <c r="K16" s="21"/>
      <c r="L16" s="21"/>
      <c r="M16" s="21"/>
      <c r="N16" s="21"/>
      <c r="O16" s="21"/>
      <c r="P16" s="21"/>
    </row>
    <row r="17" spans="2:16" x14ac:dyDescent="0.3">
      <c r="B17" s="18"/>
      <c r="C17" s="18"/>
      <c r="D17" s="18"/>
      <c r="E17" s="18"/>
      <c r="F17" s="18"/>
      <c r="G17" s="18"/>
      <c r="H17" s="8"/>
      <c r="I17" s="21"/>
      <c r="J17" s="21"/>
      <c r="K17" s="21"/>
      <c r="L17" s="21"/>
      <c r="M17" s="21"/>
      <c r="N17" s="21"/>
      <c r="O17" s="21"/>
      <c r="P17" s="21"/>
    </row>
    <row r="18" spans="2:16" ht="28.8" customHeight="1" x14ac:dyDescent="0.3">
      <c r="D18" s="15" t="s">
        <v>42</v>
      </c>
      <c r="E18" s="15"/>
      <c r="F18" s="15" t="s">
        <v>45</v>
      </c>
      <c r="G18" s="15"/>
      <c r="H18" s="3"/>
      <c r="K18" s="22" t="s">
        <v>42</v>
      </c>
      <c r="L18" s="22"/>
      <c r="M18" s="22"/>
      <c r="N18" s="22" t="s">
        <v>45</v>
      </c>
      <c r="O18" s="22"/>
      <c r="P18" s="22"/>
    </row>
    <row r="19" spans="2:16" x14ac:dyDescent="0.3">
      <c r="B19" s="11"/>
      <c r="C19" s="11"/>
      <c r="D19" s="4" t="s">
        <v>53</v>
      </c>
      <c r="E19" s="4" t="s">
        <v>54</v>
      </c>
      <c r="F19" s="4" t="s">
        <v>53</v>
      </c>
      <c r="G19" s="4" t="s">
        <v>54</v>
      </c>
      <c r="H19" s="4"/>
      <c r="I19" s="11"/>
      <c r="J19" s="11"/>
      <c r="K19" s="4" t="s">
        <v>58</v>
      </c>
      <c r="L19" s="4" t="s">
        <v>59</v>
      </c>
      <c r="M19" s="4" t="s">
        <v>60</v>
      </c>
      <c r="N19" s="4" t="s">
        <v>58</v>
      </c>
      <c r="O19" s="4" t="s">
        <v>59</v>
      </c>
      <c r="P19" s="4" t="s">
        <v>60</v>
      </c>
    </row>
    <row r="20" spans="2:16" x14ac:dyDescent="0.3">
      <c r="B20" s="17" t="s">
        <v>40</v>
      </c>
      <c r="C20" s="17"/>
      <c r="D20" s="4">
        <f>(22)*(E$30/100)+E$31</f>
        <v>0.69799999999999995</v>
      </c>
      <c r="E20" s="4">
        <f>(22)*(E$29/100)+E$31</f>
        <v>0.76400000000000001</v>
      </c>
      <c r="F20" s="4">
        <f>(15)*(E$30/100)+E$31</f>
        <v>0.63500000000000001</v>
      </c>
      <c r="G20" s="4">
        <f>(15)*(E$29/100)+E$31</f>
        <v>0.67999999999999994</v>
      </c>
      <c r="I20" s="17" t="s">
        <v>40</v>
      </c>
      <c r="J20" s="17"/>
      <c r="K20" s="4">
        <f>(22)*(L$29/1000)+2*L$28+L$27</f>
        <v>0.50880000000000003</v>
      </c>
      <c r="L20" s="4">
        <f>(22)*(L$30/1000)+2*L$28+L$27</f>
        <v>0.50880000000000003</v>
      </c>
      <c r="M20" s="4">
        <f>(22)*(L$31/1000)+2*L$28+L$27</f>
        <v>0.50659999999999994</v>
      </c>
      <c r="N20" s="4">
        <f>(15)*(L$29/1000)+2*L$28+L$27</f>
        <v>0.50600000000000001</v>
      </c>
      <c r="O20" s="4">
        <f>(15)*(L$30/1000)+2*L$28+L$27</f>
        <v>0.50600000000000001</v>
      </c>
      <c r="P20" s="4">
        <f>(15)*(L$31/1000)+2*L$28+L$27</f>
        <v>0.50449999999999995</v>
      </c>
    </row>
    <row r="21" spans="2:16" x14ac:dyDescent="0.3">
      <c r="B21" s="17" t="s">
        <v>41</v>
      </c>
      <c r="C21" s="17"/>
      <c r="D21" s="4">
        <f>(14)*(E$30/100)+E$31</f>
        <v>0.626</v>
      </c>
      <c r="E21" s="4">
        <f>(14)*(E$29/100)+E$31</f>
        <v>0.66800000000000004</v>
      </c>
      <c r="F21" s="4">
        <f>(32)*(E$30/100)+E$31</f>
        <v>0.78800000000000003</v>
      </c>
      <c r="G21" s="4">
        <f>(32)*(E$29/100)+E$31</f>
        <v>0.88400000000000001</v>
      </c>
      <c r="I21" s="17" t="s">
        <v>41</v>
      </c>
      <c r="J21" s="17"/>
      <c r="K21" s="4">
        <f>(14)*(L$29/1000)+2*L$28+L$27</f>
        <v>0.50560000000000005</v>
      </c>
      <c r="L21" s="4">
        <f>(14)*(L$30/1000)+2*L$28+L$27</f>
        <v>0.50560000000000005</v>
      </c>
      <c r="M21" s="4">
        <f>(14)*(L$31/1000)+2*L$28+L$27</f>
        <v>0.50419999999999998</v>
      </c>
      <c r="N21" s="4">
        <f>(32)*(L$29/1000)+2*L$28+L$27</f>
        <v>0.51280000000000003</v>
      </c>
      <c r="O21" s="4">
        <f>(32)*(L$30/1000)+2*L$28+L$27</f>
        <v>0.51280000000000003</v>
      </c>
      <c r="P21" s="4">
        <f>(32)*(L$31/1000)+2*L$28+L$27</f>
        <v>0.50960000000000005</v>
      </c>
    </row>
    <row r="22" spans="2:16" x14ac:dyDescent="0.3">
      <c r="D22" s="19" t="s">
        <v>57</v>
      </c>
      <c r="E22" s="19"/>
      <c r="K22" s="23" t="s">
        <v>57</v>
      </c>
      <c r="L22" s="23"/>
      <c r="M22" s="23"/>
    </row>
    <row r="23" spans="2:16" x14ac:dyDescent="0.3">
      <c r="D23" s="4" t="s">
        <v>53</v>
      </c>
      <c r="E23" s="4" t="s">
        <v>54</v>
      </c>
      <c r="K23" s="4" t="s">
        <v>58</v>
      </c>
      <c r="L23" s="4" t="s">
        <v>59</v>
      </c>
      <c r="M23" s="4" t="s">
        <v>60</v>
      </c>
    </row>
    <row r="24" spans="2:16" x14ac:dyDescent="0.3">
      <c r="B24" s="20" t="s">
        <v>5</v>
      </c>
      <c r="C24" s="20"/>
      <c r="D24" s="4">
        <f>(2)*(E$30/100)+E$31</f>
        <v>0.51800000000000002</v>
      </c>
      <c r="E24" s="4">
        <f>(2)*(E$29/100)+E$31</f>
        <v>0.52400000000000002</v>
      </c>
      <c r="I24" s="20" t="s">
        <v>5</v>
      </c>
      <c r="J24" s="20"/>
      <c r="K24" s="4">
        <f>(2)*(L$29/1000)+2*L$28+L$27</f>
        <v>0.50080000000000002</v>
      </c>
      <c r="L24" s="4">
        <f>(2)*(L$30/1000)+2*L$28+L$27</f>
        <v>0.50080000000000002</v>
      </c>
      <c r="M24" s="4">
        <f>(2)*(L$31/1000)+2*L$28+L$27</f>
        <v>0.50059999999999993</v>
      </c>
    </row>
    <row r="25" spans="2:16" x14ac:dyDescent="0.3">
      <c r="B25" s="20" t="s">
        <v>4</v>
      </c>
      <c r="C25" s="20"/>
      <c r="D25" s="4">
        <f>(9)*(E$30/100)+E$31</f>
        <v>0.58099999999999996</v>
      </c>
      <c r="E25" s="4">
        <f>(9)*(E$29/100)+E$31</f>
        <v>0.60799999999999998</v>
      </c>
      <c r="I25" s="20" t="s">
        <v>4</v>
      </c>
      <c r="J25" s="20"/>
      <c r="K25" s="4">
        <f>(9)*(L$29/1000)+2*L$28+L$27</f>
        <v>0.50360000000000005</v>
      </c>
      <c r="L25" s="4">
        <f>(9)*(L$30/1000)+2*L$28+L$27</f>
        <v>0.50360000000000005</v>
      </c>
      <c r="M25" s="4">
        <f>(9)*(L$31/1000)+2*L$28+L$27</f>
        <v>0.50270000000000004</v>
      </c>
    </row>
    <row r="27" spans="2:16" x14ac:dyDescent="0.3">
      <c r="B27" s="11" t="s">
        <v>12</v>
      </c>
      <c r="C27" s="11"/>
      <c r="D27" s="11"/>
      <c r="E27" s="2">
        <v>24</v>
      </c>
      <c r="I27" s="11" t="s">
        <v>19</v>
      </c>
      <c r="J27" s="11"/>
      <c r="K27" s="11"/>
      <c r="L27" s="2">
        <v>0.3</v>
      </c>
    </row>
    <row r="28" spans="2:16" x14ac:dyDescent="0.3">
      <c r="B28" s="11" t="s">
        <v>15</v>
      </c>
      <c r="C28" s="11"/>
      <c r="D28" s="11"/>
      <c r="E28" s="2">
        <v>6</v>
      </c>
      <c r="I28" s="11" t="s">
        <v>20</v>
      </c>
      <c r="J28" s="11"/>
      <c r="K28" s="11"/>
      <c r="L28" s="2">
        <v>0.1</v>
      </c>
    </row>
    <row r="29" spans="2:16" x14ac:dyDescent="0.3">
      <c r="B29" s="11" t="s">
        <v>55</v>
      </c>
      <c r="C29" s="11"/>
      <c r="D29" s="11"/>
      <c r="E29">
        <v>1.2</v>
      </c>
      <c r="I29" s="11" t="s">
        <v>21</v>
      </c>
      <c r="J29" s="11"/>
      <c r="K29" s="11"/>
      <c r="L29" s="2">
        <v>0.4</v>
      </c>
    </row>
    <row r="30" spans="2:16" x14ac:dyDescent="0.3">
      <c r="B30" s="11" t="s">
        <v>56</v>
      </c>
      <c r="C30" s="11"/>
      <c r="D30" s="11"/>
      <c r="E30">
        <v>0.9</v>
      </c>
      <c r="I30" s="11" t="s">
        <v>22</v>
      </c>
      <c r="J30" s="11"/>
      <c r="K30" s="11"/>
      <c r="L30" s="2">
        <v>0.4</v>
      </c>
    </row>
    <row r="31" spans="2:16" x14ac:dyDescent="0.3">
      <c r="B31" s="11" t="s">
        <v>10</v>
      </c>
      <c r="C31" s="11"/>
      <c r="D31" s="11"/>
      <c r="E31" s="2">
        <v>0.5</v>
      </c>
      <c r="I31" s="11" t="s">
        <v>23</v>
      </c>
      <c r="J31" s="11"/>
      <c r="K31" s="11"/>
      <c r="L31" s="2">
        <v>0.3</v>
      </c>
    </row>
    <row r="36" ht="14.4" customHeight="1" x14ac:dyDescent="0.3"/>
  </sheetData>
  <mergeCells count="35">
    <mergeCell ref="I30:K30"/>
    <mergeCell ref="I31:K31"/>
    <mergeCell ref="N18:P18"/>
    <mergeCell ref="K18:M18"/>
    <mergeCell ref="K22:M22"/>
    <mergeCell ref="I29:K29"/>
    <mergeCell ref="I24:J24"/>
    <mergeCell ref="I25:J25"/>
    <mergeCell ref="I27:K27"/>
    <mergeCell ref="I28:K28"/>
    <mergeCell ref="I19:J19"/>
    <mergeCell ref="I20:J20"/>
    <mergeCell ref="I21:J21"/>
    <mergeCell ref="B27:D27"/>
    <mergeCell ref="B28:D28"/>
    <mergeCell ref="B29:D29"/>
    <mergeCell ref="B30:D30"/>
    <mergeCell ref="B31:D31"/>
    <mergeCell ref="D22:E22"/>
    <mergeCell ref="B25:C25"/>
    <mergeCell ref="B24:C24"/>
    <mergeCell ref="B21:C21"/>
    <mergeCell ref="D18:E18"/>
    <mergeCell ref="F18:G18"/>
    <mergeCell ref="B2:J3"/>
    <mergeCell ref="B19:C19"/>
    <mergeCell ref="B20:C20"/>
    <mergeCell ref="B16:G17"/>
    <mergeCell ref="B8:C8"/>
    <mergeCell ref="B11:C11"/>
    <mergeCell ref="B12:C12"/>
    <mergeCell ref="B5:C5"/>
    <mergeCell ref="B6:C6"/>
    <mergeCell ref="B9:C9"/>
    <mergeCell ref="I16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Red Distribución y Dispersión</vt:lpstr>
      <vt:lpstr>Red de interior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2022-11-28T17:44:22Z</dcterms:created>
  <dcterms:modified xsi:type="dcterms:W3CDTF">2023-01-22T10:42:08Z</dcterms:modified>
</cp:coreProperties>
</file>