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"/>
    </mc:Choice>
  </mc:AlternateContent>
  <xr:revisionPtr revIDLastSave="504" documentId="13_ncr:1_{BCABF17B-4915-49D3-973F-BDBDC320AE75}" xr6:coauthVersionLast="47" xr6:coauthVersionMax="47" xr10:uidLastSave="{01CE2950-0BD8-4F33-8B2A-07F5474F9BAD}"/>
  <bookViews>
    <workbookView xWindow="-110" yWindow="-110" windowWidth="19420" windowHeight="10300" xr2:uid="{4347C519-B6F4-4BE5-85E3-94D0FBA9924D}"/>
  </bookViews>
  <sheets>
    <sheet name="Network" sheetId="1" r:id="rId1"/>
    <sheet name="Antenna +Head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5" i="1" l="1"/>
  <c r="M256" i="1"/>
  <c r="M257" i="1"/>
  <c r="M258" i="1"/>
  <c r="M259" i="1"/>
  <c r="M261" i="1"/>
  <c r="L263" i="1"/>
  <c r="M263" i="1"/>
  <c r="M265" i="1"/>
  <c r="M266" i="1"/>
  <c r="M269" i="1"/>
  <c r="L269" i="1"/>
  <c r="K269" i="1"/>
  <c r="K270" i="1"/>
  <c r="L270" i="1"/>
  <c r="M270" i="1"/>
  <c r="M271" i="1"/>
  <c r="L271" i="1"/>
  <c r="K271" i="1"/>
  <c r="K272" i="1"/>
  <c r="L272" i="1"/>
  <c r="M272" i="1"/>
  <c r="M273" i="1"/>
  <c r="L273" i="1"/>
  <c r="K273" i="1"/>
  <c r="G31" i="1"/>
  <c r="G19" i="1"/>
  <c r="G32" i="2"/>
  <c r="H32" i="2"/>
  <c r="I32" i="2"/>
  <c r="J32" i="2"/>
  <c r="K32" i="2"/>
  <c r="L32" i="2"/>
  <c r="M32" i="2"/>
  <c r="N32" i="2"/>
  <c r="O32" i="2"/>
  <c r="F32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K125" i="1"/>
  <c r="K124" i="1"/>
  <c r="K123" i="1"/>
  <c r="G125" i="1"/>
  <c r="G124" i="1"/>
  <c r="G123" i="1"/>
  <c r="G149" i="1"/>
  <c r="G161" i="1"/>
  <c r="G256" i="1" l="1"/>
  <c r="N271" i="1"/>
  <c r="G221" i="1"/>
  <c r="G224" i="1"/>
  <c r="G191" i="1"/>
  <c r="G167" i="1"/>
  <c r="G255" i="1"/>
  <c r="G246" i="1"/>
  <c r="G259" i="1"/>
  <c r="N171" i="1"/>
  <c r="G200" i="1"/>
  <c r="G213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2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247" i="1" s="1"/>
  <c r="G98" i="1"/>
  <c r="G250" i="1" s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45" i="1"/>
  <c r="G39" i="1"/>
  <c r="G40" i="1"/>
  <c r="G41" i="1"/>
  <c r="G42" i="1"/>
  <c r="G43" i="1"/>
  <c r="G34" i="1"/>
  <c r="G32" i="1"/>
  <c r="G33" i="1"/>
  <c r="G35" i="1"/>
  <c r="G36" i="1"/>
  <c r="G103" i="1"/>
  <c r="G97" i="1"/>
  <c r="G71" i="1"/>
  <c r="G51" i="1"/>
  <c r="G77" i="1"/>
  <c r="G25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243" i="1" s="1"/>
  <c r="G155" i="1"/>
  <c r="G158" i="1"/>
  <c r="G239" i="1" s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31" i="1" l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172" i="1"/>
  <c r="K257" i="1"/>
  <c r="G223" i="1"/>
  <c r="G184" i="1"/>
  <c r="G270" i="1"/>
  <c r="G238" i="1"/>
  <c r="G210" i="1"/>
  <c r="G207" i="1"/>
  <c r="G17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76" i="1" s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K276" i="1" l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C282" i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<sst xmlns="http://schemas.openxmlformats.org/spreadsheetml/2006/main" count="332" uniqueCount="205">
  <si>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</si>
  <si>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</si>
  <si>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</si>
  <si>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</si>
  <si>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</si>
  <si>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</si>
  <si>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</si>
  <si>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</si>
  <si>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</si>
  <si>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</si>
  <si>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</si>
  <si>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</si>
  <si>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</si>
  <si>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</si>
  <si>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</si>
  <si>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</si>
  <si>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</si>
  <si>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</si>
  <si>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</si>
  <si>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</si>
  <si>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</si>
  <si>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</si>
  <si>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</si>
  <si>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</si>
  <si>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</si>
  <si>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</si>
  <si>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</si>
  <si>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</si>
  <si>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</si>
  <si>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</si>
  <si>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</si>
  <si>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</si>
  <si>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</si>
  <si>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</si>
  <si>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</si>
  <si>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</si>
  <si>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</si>
  <si>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</si>
  <si>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</si>
  <si>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</si>
  <si>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</si>
  <si>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</si>
  <si>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</si>
  <si>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</si>
  <si>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</si>
  <si>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</si>
  <si>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</si>
  <si>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</si>
  <si>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</si>
  <si>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</si>
  <si>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</si>
  <si>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</si>
  <si>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C57-58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</si>
  <si>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</si>
  <si>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</si>
  <si>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</si>
  <si>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</si>
  <si>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</si>
  <si>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</si>
  <si>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</si>
  <si>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</si>
  <si>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</si>
  <si>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</si>
  <si>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</si>
  <si>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</si>
  <si>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</si>
  <si>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</si>
  <si>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C28 (MPE4)</t>
  </si>
  <si>
    <t>C33 (MPE5)</t>
  </si>
  <si>
    <t>C40 (MPE2)</t>
  </si>
  <si>
    <t xml:space="preserve">C26 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</si>
  <si>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</si>
  <si>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</si>
  <si>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</si>
  <si>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</si>
  <si>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</si>
  <si>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</si>
  <si>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</si>
  <si>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</si>
  <si>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</si>
  <si>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</si>
  <si>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</si>
  <si>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</si>
  <si>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</si>
  <si>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</si>
  <si>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</si>
  <si>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</si>
  <si>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</si>
  <si>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</si>
  <si>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</si>
  <si>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</si>
  <si>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</si>
  <si>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</si>
  <si>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</si>
  <si>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</si>
  <si>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</si>
  <si>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</si>
  <si>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</si>
  <si>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</si>
  <si>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</si>
  <si>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</si>
  <si>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</si>
  <si>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</si>
  <si>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</si>
  <si>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</si>
  <si>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</si>
  <si>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</si>
  <si>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</si>
  <si>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</si>
  <si>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</si>
  <si>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</si>
  <si>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</si>
  <si>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</si>
  <si>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</si>
  <si>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</si>
  <si>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</si>
  <si>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</si>
  <si>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</si>
  <si>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</si>
  <si>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</si>
  <si>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</si>
  <si>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</si>
  <si>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</si>
  <si>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</si>
  <si>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</si>
  <si>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</si>
  <si>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</si>
  <si>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</si>
  <si>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</si>
  <si>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</si>
  <si>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</si>
  <si>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</si>
  <si>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</si>
  <si>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</si>
  <si>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</si>
  <si>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</si>
  <si>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</si>
  <si>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</si>
  <si>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</si>
  <si>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</si>
  <si>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</si>
  <si>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</si>
  <si>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</si>
  <si>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</si>
  <si>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</si>
  <si>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</si>
  <si>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</si>
  <si>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</si>
  <si>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</si>
  <si>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</si>
  <si>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</si>
  <si>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</si>
  <si>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</si>
  <si>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</si>
  <si>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</si>
  <si>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</si>
  <si>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</si>
  <si>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</si>
  <si>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</si>
  <si>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</si>
  <si>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</si>
  <si>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</si>
  <si>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</si>
  <si>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</si>
  <si>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</si>
  <si>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</si>
  <si>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</si>
  <si>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</si>
  <si>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</si>
  <si>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</si>
  <si>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</si>
  <si>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</si>
  <si>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</si>
  <si>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</si>
  <si>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MATV (margen 16 dB)</t>
  </si>
  <si>
    <t>IF (margen 20 dB)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</si>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</sst>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right"/>
    </xf>
    <xf numFmtId="0" fontId="0" fillId="9" borderId="2" xfId="0" applyFont="1" applyFill="1" applyBorder="1" applyAlignment="1">
      <alignment horizontal="right"/>
    </xf>
    <xf numFmtId="0" fontId="0" fillId="9" borderId="11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8AA-6603-4FF7-9150-EEA00320E63B}">
  <dimension ref="A1:O289"/>
  <sheetViews>
    <sheetView tabSelected="1" topLeftCell="A247" zoomScale="70" zoomScaleNormal="55" workbookViewId="0">
      <selection activeCell="E247" sqref="E247"/>
    </sheetView>
  </sheetViews>
  <sheetFormatPr baseColWidth="10" defaultRowHeight="14.5" x14ac:dyDescent="0.35"/>
  <cols>
    <col min="1" max="1" width="56.906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7265625" customWidth="1"/>
    <col min="14" max="14" width="15.26953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58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77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66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28</v>
      </c>
      <c r="B16" s="29"/>
      <c r="C16" s="30"/>
    </row>
    <row r="17" spans="1:15" ht="15" thickBot="1" x14ac:dyDescent="0.4"/>
    <row r="18" spans="1:15" ht="16" thickBot="1" x14ac:dyDescent="0.4">
      <c r="A18" s="53" t="s">
        <v>59</v>
      </c>
      <c r="D18" s="57" t="s">
        <v>62</v>
      </c>
      <c r="E18" s="8" t="s">
        <v>11</v>
      </c>
      <c r="G18" s="8" t="s">
        <v>60</v>
      </c>
      <c r="K18" s="84" t="s">
        <v>61</v>
      </c>
      <c r="L18" s="86" t="s">
        <v>78</v>
      </c>
      <c r="M18" s="87" t="s">
        <v>79</v>
      </c>
    </row>
    <row r="19" spans="1:15" ht="15" thickBot="1" x14ac:dyDescent="0.4">
      <c r="A19" s="54" t="s">
        <v>162</v>
      </c>
      <c r="D19" s="58">
        <v>22</v>
      </c>
      <c r="E19" s="63">
        <v>7</v>
      </c>
      <c r="G19" s="58">
        <f>(D19*G$6)+G$11+(E$19*G$5)+G$13</f>
        <v>12.420999999999999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4">
      <c r="A20" s="55" t="s">
        <v>161</v>
      </c>
      <c r="D20" s="59">
        <v>19</v>
      </c>
      <c r="G20" s="58">
        <f>(D20*G$6)+G$11+(E$19*G$5)+G$13</f>
        <v>12.274000000000001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0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4">
      <c r="A21" s="55" t="s">
        <v>160</v>
      </c>
      <c r="D21" s="59">
        <v>15</v>
      </c>
      <c r="G21" s="58">
        <f>(D21*G$6)+G$11+(E$19*G$5)+G$13</f>
        <v>12.077999999999999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0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4">
      <c r="A22" s="55" t="s">
        <v>192</v>
      </c>
      <c r="D22" s="59">
        <v>2</v>
      </c>
      <c r="G22" s="58">
        <f>(D22*G$6)+G$11+(E$19*G$5)+G$13</f>
        <v>11.441000000000001</v>
      </c>
      <c r="K22" s="58">
        <f>(D22*K$6)+K$11+(E$19*K$5)+K$13</f>
        <v>12.763999999999999</v>
      </c>
      <c r="L22" s="58">
        <f t="shared" ref="L22:L23" si="1">(D22*L$6)+L$11+(E$19*L$5)+L$13</f>
        <v>15.39</v>
      </c>
      <c r="M22" s="58">
        <f t="shared" si="0"/>
        <v>16.425000000000001</v>
      </c>
      <c r="N22" s="96">
        <f>($D22*N$6)+C$11+(E$19*N$5)+C$13</f>
        <v>2.823</v>
      </c>
      <c r="O22" s="96">
        <f t="shared" ref="O22:O23" si="2">($D22*O$6)+D$11+(E$19*O$5)+D$13</f>
        <v>3.0350000000000001</v>
      </c>
    </row>
    <row r="23" spans="1:15" ht="15" thickBot="1" x14ac:dyDescent="0.4">
      <c r="A23" s="56" t="s">
        <v>159</v>
      </c>
      <c r="D23" s="60">
        <v>17</v>
      </c>
      <c r="G23" s="63">
        <f>(D23*G$6)+G$11+(E$19*G$5)+G$13</f>
        <v>12.176</v>
      </c>
      <c r="K23" s="63">
        <f>(D23*K$6)+K$11+(E$19*K$5)+K$13</f>
        <v>15.704000000000001</v>
      </c>
      <c r="L23" s="63">
        <f t="shared" si="1"/>
        <v>18.54</v>
      </c>
      <c r="M23" s="63">
        <f t="shared" si="0"/>
        <v>21.299999999999997</v>
      </c>
      <c r="N23" s="96">
        <f>($D23*N$6)+C$11+(E$19*N$5)+C$13</f>
        <v>5.0279999999999996</v>
      </c>
      <c r="O23" s="96">
        <f t="shared" si="2"/>
        <v>4.76</v>
      </c>
    </row>
    <row r="24" spans="1:15" ht="15" thickBot="1" x14ac:dyDescent="0.4">
      <c r="A24" s="52"/>
      <c r="N24" s="91"/>
      <c r="O24" s="91"/>
    </row>
    <row r="25" spans="1:15" ht="15" thickBot="1" x14ac:dyDescent="0.4">
      <c r="A25" s="54" t="s">
        <v>158</v>
      </c>
      <c r="D25" s="58">
        <v>22</v>
      </c>
      <c r="E25" s="63">
        <v>7</v>
      </c>
      <c r="G25" s="58">
        <f>(D25*G$6)+G$11+(E$25*G$5)+G$13</f>
        <v>12.420999999999999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4">
      <c r="A26" s="55" t="s">
        <v>157</v>
      </c>
      <c r="D26" s="59">
        <v>15</v>
      </c>
      <c r="G26" s="58">
        <f>(D26*G$6)+G$11+(E$25*G$5)+G$13</f>
        <v>12.077999999999999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3">(D26*M$6)+M$11+(E$25*M$5)+M$13</f>
        <v>20.65</v>
      </c>
      <c r="N26" s="96">
        <f t="shared" ref="N26:N29" si="4">($D26*N$6)+C$11+(E$25*N$5)+C$13</f>
        <v>4.734</v>
      </c>
      <c r="O26" s="96">
        <f t="shared" ref="O26:O29" si="5">($D26*O$6)+D$11+(E$25*O$5)+D$13</f>
        <v>4.53</v>
      </c>
    </row>
    <row r="27" spans="1:15" ht="15" thickBot="1" x14ac:dyDescent="0.4">
      <c r="A27" s="55" t="s">
        <v>156</v>
      </c>
      <c r="D27" s="59">
        <v>15</v>
      </c>
      <c r="G27" s="58">
        <f>(D27*G$6)+G$11+(E$25*G$5)+G$13</f>
        <v>12.077999999999999</v>
      </c>
      <c r="K27" s="88">
        <f>(D27*K$6)+K$11+(E$25*K$5)+K$13</f>
        <v>15.311999999999999</v>
      </c>
      <c r="L27" s="88">
        <f t="shared" ref="L27:L29" si="6">(D27*L$6)+L$11+(E$25*L$5)+L$13</f>
        <v>18.12</v>
      </c>
      <c r="M27" s="88">
        <f t="shared" si="3"/>
        <v>20.65</v>
      </c>
      <c r="N27" s="96">
        <f t="shared" si="4"/>
        <v>4.734</v>
      </c>
      <c r="O27" s="96">
        <f t="shared" si="5"/>
        <v>4.53</v>
      </c>
    </row>
    <row r="28" spans="1:15" ht="15" thickBot="1" x14ac:dyDescent="0.4">
      <c r="A28" s="55" t="s">
        <v>193</v>
      </c>
      <c r="D28" s="59">
        <v>2</v>
      </c>
      <c r="G28" s="58">
        <f>(D28*G$6)+G$11+(E$25*G$5)+G$13</f>
        <v>11.441000000000001</v>
      </c>
      <c r="K28" s="88">
        <f>(D28*K$6)+K$11+(E$25*K$5)+K$13</f>
        <v>12.763999999999999</v>
      </c>
      <c r="L28" s="88">
        <f t="shared" si="6"/>
        <v>15.39</v>
      </c>
      <c r="M28" s="88">
        <f t="shared" si="3"/>
        <v>16.425000000000001</v>
      </c>
      <c r="N28" s="96">
        <f t="shared" si="4"/>
        <v>2.823</v>
      </c>
      <c r="O28" s="96">
        <f t="shared" si="5"/>
        <v>3.0350000000000001</v>
      </c>
    </row>
    <row r="29" spans="1:15" ht="15" thickBot="1" x14ac:dyDescent="0.4">
      <c r="A29" s="56" t="s">
        <v>155</v>
      </c>
      <c r="D29" s="60">
        <v>17</v>
      </c>
      <c r="G29" s="63">
        <f>(D29*G$6)+G$11+(E$25*G$5)+G$13</f>
        <v>12.176</v>
      </c>
      <c r="K29" s="89">
        <f>(D29*K$6)+K$11+(E$25*K$5)+K$13</f>
        <v>15.704000000000001</v>
      </c>
      <c r="L29" s="89">
        <f t="shared" si="6"/>
        <v>18.54</v>
      </c>
      <c r="M29" s="89">
        <f t="shared" si="3"/>
        <v>21.299999999999997</v>
      </c>
      <c r="N29" s="96">
        <f t="shared" si="4"/>
        <v>5.0279999999999996</v>
      </c>
      <c r="O29" s="96">
        <f t="shared" si="5"/>
        <v>4.76</v>
      </c>
    </row>
    <row r="30" spans="1:15" ht="15" thickBot="1" x14ac:dyDescent="0.4">
      <c r="A30" s="52"/>
      <c r="N30" s="91"/>
      <c r="O30" s="91"/>
    </row>
    <row r="31" spans="1:15" ht="15" thickBot="1" x14ac:dyDescent="0.4">
      <c r="A31" s="54" t="s">
        <v>130</v>
      </c>
      <c r="D31" s="58">
        <v>14</v>
      </c>
      <c r="E31" s="63">
        <v>6</v>
      </c>
      <c r="G31" s="58">
        <f>(D31*G$6)+G$12+(E$31*G$5)+G$13</f>
        <v>13.98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4">
      <c r="A32" s="55" t="s">
        <v>129</v>
      </c>
      <c r="D32" s="59">
        <v>32</v>
      </c>
      <c r="G32" s="58">
        <f t="shared" ref="G32:G36" si="7">(D32*G$6)+G$12+(E$31*G$5)+G$13</f>
        <v>14.862</v>
      </c>
      <c r="K32" s="88">
        <f t="shared" ref="K32:K36" si="8">(D32*K$6)+K$12+(E$31*K$5)+K$13</f>
        <v>20.448</v>
      </c>
      <c r="L32" s="88">
        <f t="shared" ref="L32:L36" si="9">(D32*L$6)+L$12+(E$31*L$5)+L$13</f>
        <v>24.48</v>
      </c>
      <c r="M32" s="88">
        <f t="shared" ref="M32:M36" si="10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4">
      <c r="A33" s="55" t="s">
        <v>128</v>
      </c>
      <c r="D33" s="59">
        <v>13</v>
      </c>
      <c r="E33" s="62"/>
      <c r="G33" s="58">
        <f t="shared" si="7"/>
        <v>13.931000000000001</v>
      </c>
      <c r="K33" s="88">
        <f t="shared" si="8"/>
        <v>16.724</v>
      </c>
      <c r="L33" s="88">
        <f t="shared" si="9"/>
        <v>20.490000000000002</v>
      </c>
      <c r="M33" s="88">
        <f t="shared" si="10"/>
        <v>22.675000000000001</v>
      </c>
      <c r="N33" s="96">
        <f>($D33*N$6)+C$12+(E$31*N$5)+C$13</f>
        <v>4.2929999999999993</v>
      </c>
      <c r="O33" s="96">
        <f t="shared" ref="O33:O36" si="11">($D33*O$6)+D$12+(E$31*O$5)+D$13</f>
        <v>4.1850000000000005</v>
      </c>
    </row>
    <row r="34" spans="1:15" ht="15" thickBot="1" x14ac:dyDescent="0.4">
      <c r="A34" s="55" t="s">
        <v>127</v>
      </c>
      <c r="D34" s="59">
        <v>34</v>
      </c>
      <c r="G34" s="58">
        <f t="shared" si="7"/>
        <v>14.96</v>
      </c>
      <c r="K34" s="88">
        <f t="shared" si="8"/>
        <v>20.840000000000003</v>
      </c>
      <c r="L34" s="88">
        <f t="shared" si="9"/>
        <v>24.900000000000002</v>
      </c>
      <c r="M34" s="88">
        <f t="shared" si="10"/>
        <v>29.5</v>
      </c>
      <c r="N34" s="96">
        <f>($D34*N$6)+C$12+(E$31*N$5)+C$13</f>
        <v>7.379999999999999</v>
      </c>
      <c r="O34" s="96">
        <f t="shared" si="11"/>
        <v>6.6000000000000005</v>
      </c>
    </row>
    <row r="35" spans="1:15" ht="15" thickBot="1" x14ac:dyDescent="0.4">
      <c r="A35" s="55" t="s">
        <v>199</v>
      </c>
      <c r="D35" s="61">
        <v>13</v>
      </c>
      <c r="G35" s="58">
        <f t="shared" si="7"/>
        <v>13.931000000000001</v>
      </c>
      <c r="K35" s="88">
        <f t="shared" si="8"/>
        <v>16.724</v>
      </c>
      <c r="L35" s="88">
        <f t="shared" si="9"/>
        <v>20.490000000000002</v>
      </c>
      <c r="M35" s="88">
        <f t="shared" si="10"/>
        <v>22.675000000000001</v>
      </c>
      <c r="N35" s="96">
        <f>($D35*N$6)+C$12+(E$31*N$5)+C$13</f>
        <v>4.2929999999999993</v>
      </c>
      <c r="O35" s="96">
        <f t="shared" si="11"/>
        <v>4.1850000000000005</v>
      </c>
    </row>
    <row r="36" spans="1:15" ht="15" thickBot="1" x14ac:dyDescent="0.4">
      <c r="A36" s="56" t="s">
        <v>126</v>
      </c>
      <c r="D36" s="60">
        <v>4</v>
      </c>
      <c r="G36" s="63">
        <f t="shared" si="7"/>
        <v>13.49</v>
      </c>
      <c r="K36" s="89">
        <f t="shared" si="8"/>
        <v>14.96</v>
      </c>
      <c r="L36" s="89">
        <f t="shared" si="9"/>
        <v>18.600000000000001</v>
      </c>
      <c r="M36" s="89">
        <f t="shared" si="10"/>
        <v>19.75</v>
      </c>
      <c r="N36" s="96">
        <f t="shared" ref="N36" si="12">($D36*N$6)+C$12+(E$31*N$5)+C$13</f>
        <v>2.9699999999999998</v>
      </c>
      <c r="O36" s="96">
        <f t="shared" si="11"/>
        <v>3.15</v>
      </c>
    </row>
    <row r="37" spans="1:15" ht="15" thickBot="1" x14ac:dyDescent="0.4">
      <c r="A37" s="52"/>
      <c r="N37" s="91"/>
      <c r="O37" s="91"/>
    </row>
    <row r="38" spans="1:15" ht="15" thickBot="1" x14ac:dyDescent="0.4">
      <c r="A38" s="54" t="s">
        <v>125</v>
      </c>
      <c r="D38" s="58">
        <v>14</v>
      </c>
      <c r="E38" s="63">
        <v>6</v>
      </c>
      <c r="G38" s="58">
        <f>(D38*G$6)+G$12+(E$38*G$5)+G$13</f>
        <v>13.98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4">
      <c r="A39" s="55" t="s">
        <v>124</v>
      </c>
      <c r="D39" s="59">
        <v>32</v>
      </c>
      <c r="G39" s="58">
        <f t="shared" ref="G39:G43" si="13">(D39*G$6)+G$12+(E$38*G$5)+G$13</f>
        <v>14.862</v>
      </c>
      <c r="K39" s="58">
        <f t="shared" ref="K39:K43" si="14">(D39*K$6)+K$12+(E$38*K$5)+K$13</f>
        <v>20.448</v>
      </c>
      <c r="L39" s="58">
        <f>(D39*L$6)+L$12+(E$38*L$5)+L$13</f>
        <v>24.48</v>
      </c>
      <c r="M39" s="58">
        <f t="shared" ref="M39:M43" si="15">(D39*M$6)+M$12+(E$38*M$5)+M$13</f>
        <v>28.849999999999998</v>
      </c>
      <c r="N39" s="96">
        <f>($D39*N$6)+C$12+(E$38*N$5)+C$13</f>
        <v>7.0859999999999994</v>
      </c>
      <c r="O39" s="96">
        <f t="shared" ref="O39:O43" si="16">($D39*O$6)+D$12+(E$38*O$5)+D$13</f>
        <v>6.37</v>
      </c>
    </row>
    <row r="40" spans="1:15" ht="15" thickBot="1" x14ac:dyDescent="0.4">
      <c r="A40" s="55" t="s">
        <v>123</v>
      </c>
      <c r="D40" s="59">
        <v>13</v>
      </c>
      <c r="G40" s="58">
        <f t="shared" si="13"/>
        <v>13.931000000000001</v>
      </c>
      <c r="K40" s="58">
        <f t="shared" si="14"/>
        <v>16.724</v>
      </c>
      <c r="L40" s="58">
        <f t="shared" ref="L40:L43" si="17">(D40*L$6)+L$12+(E$38*L$5)+L$13</f>
        <v>20.490000000000002</v>
      </c>
      <c r="M40" s="58">
        <f t="shared" si="15"/>
        <v>22.675000000000001</v>
      </c>
      <c r="N40" s="96">
        <f>($D40*N$6)+C$12+(E$38*N$5)+C$13</f>
        <v>4.2929999999999993</v>
      </c>
      <c r="O40" s="96">
        <f t="shared" si="16"/>
        <v>4.1850000000000005</v>
      </c>
    </row>
    <row r="41" spans="1:15" ht="15" thickBot="1" x14ac:dyDescent="0.4">
      <c r="A41" s="55" t="s">
        <v>122</v>
      </c>
      <c r="D41" s="59">
        <v>34</v>
      </c>
      <c r="G41" s="58">
        <f t="shared" si="13"/>
        <v>14.96</v>
      </c>
      <c r="K41" s="58">
        <f t="shared" si="14"/>
        <v>20.840000000000003</v>
      </c>
      <c r="L41" s="58">
        <f t="shared" si="17"/>
        <v>24.900000000000002</v>
      </c>
      <c r="M41" s="58">
        <f t="shared" si="15"/>
        <v>29.5</v>
      </c>
      <c r="N41" s="96">
        <f t="shared" ref="N41:N43" si="18">($D41*N$6)+C$12+(E$38*N$5)+C$13</f>
        <v>7.379999999999999</v>
      </c>
      <c r="O41" s="96">
        <f t="shared" si="16"/>
        <v>6.6000000000000005</v>
      </c>
    </row>
    <row r="42" spans="1:15" ht="15" thickBot="1" x14ac:dyDescent="0.4">
      <c r="A42" s="55" t="s">
        <v>199</v>
      </c>
      <c r="D42" s="61">
        <v>13</v>
      </c>
      <c r="G42" s="58">
        <f t="shared" si="13"/>
        <v>13.931000000000001</v>
      </c>
      <c r="K42" s="58">
        <f t="shared" si="14"/>
        <v>16.724</v>
      </c>
      <c r="L42" s="58">
        <f t="shared" si="17"/>
        <v>20.490000000000002</v>
      </c>
      <c r="M42" s="58">
        <f t="shared" si="15"/>
        <v>22.675000000000001</v>
      </c>
      <c r="N42" s="96">
        <f t="shared" si="18"/>
        <v>4.2929999999999993</v>
      </c>
      <c r="O42" s="96">
        <f t="shared" si="16"/>
        <v>4.1850000000000005</v>
      </c>
    </row>
    <row r="43" spans="1:15" ht="15" thickBot="1" x14ac:dyDescent="0.4">
      <c r="A43" s="56" t="s">
        <v>121</v>
      </c>
      <c r="D43" s="60">
        <v>4</v>
      </c>
      <c r="G43" s="63">
        <f t="shared" si="13"/>
        <v>13.49</v>
      </c>
      <c r="K43" s="63">
        <f t="shared" si="14"/>
        <v>14.96</v>
      </c>
      <c r="L43" s="58">
        <f t="shared" si="17"/>
        <v>18.600000000000001</v>
      </c>
      <c r="M43" s="58">
        <f t="shared" si="15"/>
        <v>19.75</v>
      </c>
      <c r="N43" s="96">
        <f t="shared" si="18"/>
        <v>2.9699999999999998</v>
      </c>
      <c r="O43" s="96">
        <f t="shared" si="16"/>
        <v>3.15</v>
      </c>
    </row>
    <row r="44" spans="1:15" ht="15" thickBot="1" x14ac:dyDescent="0.4">
      <c r="A44" s="52"/>
      <c r="N44" s="91"/>
      <c r="O44" s="91"/>
    </row>
    <row r="45" spans="1:15" ht="15" thickBot="1" x14ac:dyDescent="0.4">
      <c r="A45" s="54" t="s">
        <v>154</v>
      </c>
      <c r="D45" s="58">
        <v>22</v>
      </c>
      <c r="E45" s="63">
        <v>7</v>
      </c>
      <c r="G45" s="58">
        <f>(D45*G$6)+G$11+(E$45*G$5)+G$13</f>
        <v>12.420999999999999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4">
      <c r="A46" s="55" t="s">
        <v>153</v>
      </c>
      <c r="D46" s="59">
        <v>19</v>
      </c>
      <c r="G46" s="58">
        <f>(D46*G$6)+G$11+(E$45*G$5)+G$13</f>
        <v>12.274000000000001</v>
      </c>
      <c r="K46" s="58">
        <f>(D46*K$6)+K$11+(E$45*K$5)+K$13</f>
        <v>16.096</v>
      </c>
      <c r="L46" s="58">
        <f t="shared" ref="L46:L49" si="19">(D46*L$6)+L$11+(E$45*L$5)+L$13</f>
        <v>18.96</v>
      </c>
      <c r="M46" s="58">
        <f t="shared" ref="M46:M49" si="20">(D46*M$6)+M$11+(E$45*M$5)+M$13</f>
        <v>21.95</v>
      </c>
      <c r="N46" s="96">
        <f t="shared" ref="N46:N48" si="21">($D46*N$6)+C$11+(E$45*N$5)+C$13</f>
        <v>5.3219999999999992</v>
      </c>
      <c r="O46" s="96">
        <f t="shared" ref="O46:O49" si="22">($D46*O$6)+D$11+(E$45*O$5)+D$13</f>
        <v>4.99</v>
      </c>
    </row>
    <row r="47" spans="1:15" ht="15" thickBot="1" x14ac:dyDescent="0.4">
      <c r="A47" s="55" t="s">
        <v>152</v>
      </c>
      <c r="D47" s="59">
        <v>15</v>
      </c>
      <c r="G47" s="58">
        <f>(D47*G$6)+G$11+(E$45*G$5)+G$13</f>
        <v>12.077999999999999</v>
      </c>
      <c r="K47" s="58">
        <f>(D47*K$6)+K$11+(E$45*K$5)+K$13</f>
        <v>15.311999999999999</v>
      </c>
      <c r="L47" s="58">
        <f t="shared" si="19"/>
        <v>18.12</v>
      </c>
      <c r="M47" s="58">
        <f t="shared" si="20"/>
        <v>20.65</v>
      </c>
      <c r="N47" s="96">
        <f t="shared" si="21"/>
        <v>4.734</v>
      </c>
      <c r="O47" s="96">
        <f t="shared" si="22"/>
        <v>4.53</v>
      </c>
    </row>
    <row r="48" spans="1:15" ht="15" thickBot="1" x14ac:dyDescent="0.4">
      <c r="A48" s="55" t="s">
        <v>194</v>
      </c>
      <c r="D48" s="59">
        <v>2</v>
      </c>
      <c r="G48" s="58">
        <f>(D48*G$6)+G$11+(E$45*G$5)+G$13</f>
        <v>11.441000000000001</v>
      </c>
      <c r="K48" s="58">
        <f>(D48*K$6)+K$11+(E$45*K$5)+K$13</f>
        <v>12.763999999999999</v>
      </c>
      <c r="L48" s="58">
        <f t="shared" si="19"/>
        <v>15.39</v>
      </c>
      <c r="M48" s="58">
        <f t="shared" si="20"/>
        <v>16.425000000000001</v>
      </c>
      <c r="N48" s="96">
        <f t="shared" si="21"/>
        <v>2.823</v>
      </c>
      <c r="O48" s="96">
        <f t="shared" si="22"/>
        <v>3.0350000000000001</v>
      </c>
    </row>
    <row r="49" spans="1:15" ht="15" thickBot="1" x14ac:dyDescent="0.4">
      <c r="A49" s="56" t="s">
        <v>151</v>
      </c>
      <c r="D49" s="60">
        <v>17</v>
      </c>
      <c r="G49" s="63">
        <f>(D49*G$6)+G$11+(E$45*G$5)+G$13</f>
        <v>12.176</v>
      </c>
      <c r="K49" s="63">
        <f>(D49*K$6)+K$11+(E$45*K$5)+K$13</f>
        <v>15.704000000000001</v>
      </c>
      <c r="L49" s="58">
        <f t="shared" si="19"/>
        <v>18.54</v>
      </c>
      <c r="M49" s="58">
        <f t="shared" si="20"/>
        <v>21.299999999999997</v>
      </c>
      <c r="N49" s="96">
        <f>($D49*N$6)+C$11+(E$45*N$5)+C$13</f>
        <v>5.0279999999999996</v>
      </c>
      <c r="O49" s="96">
        <f t="shared" si="22"/>
        <v>4.76</v>
      </c>
    </row>
    <row r="50" spans="1:15" ht="15" thickBot="1" x14ac:dyDescent="0.4">
      <c r="A50" s="52"/>
      <c r="N50" s="91"/>
      <c r="O50" s="91"/>
    </row>
    <row r="51" spans="1:15" ht="15" thickBot="1" x14ac:dyDescent="0.4">
      <c r="A51" s="54" t="s">
        <v>150</v>
      </c>
      <c r="D51" s="58">
        <v>22</v>
      </c>
      <c r="E51" s="63">
        <v>7</v>
      </c>
      <c r="G51" s="58">
        <f>(D51*G$6)+G$11+(E$51*G$5)+G$13</f>
        <v>12.420999999999999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4">
      <c r="A52" s="55" t="s">
        <v>149</v>
      </c>
      <c r="D52" s="59">
        <v>15</v>
      </c>
      <c r="G52" s="58">
        <f>(D52*G$6)+G$11+(E$51*G$5)+G$13</f>
        <v>12.077999999999999</v>
      </c>
      <c r="K52" s="58">
        <f>(D52*K$6)+K$11+(E$51*K$5)+K$13</f>
        <v>15.311999999999999</v>
      </c>
      <c r="L52" s="58">
        <f t="shared" ref="L52:L55" si="23">(D52*L$6)+L$11+(E$51*L$5)+L$13</f>
        <v>18.12</v>
      </c>
      <c r="M52" s="58">
        <f t="shared" ref="M52:M55" si="24">(D52*M$6)+M$11+(E$51*M$5)+M$13</f>
        <v>20.65</v>
      </c>
      <c r="N52" s="96">
        <f t="shared" ref="N52:N55" si="25">($D52*N$6)+C$11+(E$51*N$5)+C$13</f>
        <v>4.734</v>
      </c>
      <c r="O52" s="96">
        <f t="shared" ref="O52:O55" si="26">($D52*O$6)+D$11+(E$51*O$5)+D$13</f>
        <v>4.53</v>
      </c>
    </row>
    <row r="53" spans="1:15" ht="15" thickBot="1" x14ac:dyDescent="0.4">
      <c r="A53" s="55" t="s">
        <v>148</v>
      </c>
      <c r="D53" s="59">
        <v>15</v>
      </c>
      <c r="G53" s="58">
        <f>(D53*G$6)+G$11+(E$51*G$5)+G$13</f>
        <v>12.077999999999999</v>
      </c>
      <c r="K53" s="58">
        <f>(D53*K$6)+K$11+(E$51*K$5)+K$13</f>
        <v>15.311999999999999</v>
      </c>
      <c r="L53" s="58">
        <f t="shared" si="23"/>
        <v>18.12</v>
      </c>
      <c r="M53" s="58">
        <f t="shared" si="24"/>
        <v>20.65</v>
      </c>
      <c r="N53" s="96">
        <f t="shared" si="25"/>
        <v>4.734</v>
      </c>
      <c r="O53" s="96">
        <f t="shared" si="26"/>
        <v>4.53</v>
      </c>
    </row>
    <row r="54" spans="1:15" ht="15" thickBot="1" x14ac:dyDescent="0.4">
      <c r="A54" s="55" t="s">
        <v>195</v>
      </c>
      <c r="D54" s="59">
        <v>2</v>
      </c>
      <c r="G54" s="58">
        <f>(D54*G$6)+G$11+(E$51*G$5)+G$13</f>
        <v>11.441000000000001</v>
      </c>
      <c r="K54" s="58">
        <f>(D54*K$6)+K$11+(E$51*K$5)+K$13</f>
        <v>12.763999999999999</v>
      </c>
      <c r="L54" s="58">
        <f t="shared" si="23"/>
        <v>15.39</v>
      </c>
      <c r="M54" s="58">
        <f t="shared" si="24"/>
        <v>16.425000000000001</v>
      </c>
      <c r="N54" s="96">
        <f t="shared" si="25"/>
        <v>2.823</v>
      </c>
      <c r="O54" s="96">
        <f t="shared" si="26"/>
        <v>3.0350000000000001</v>
      </c>
    </row>
    <row r="55" spans="1:15" ht="15" thickBot="1" x14ac:dyDescent="0.4">
      <c r="A55" s="56" t="s">
        <v>147</v>
      </c>
      <c r="D55" s="60">
        <v>17</v>
      </c>
      <c r="G55" s="58">
        <f>(D55*G$6)+G$11+(E$51*G$5)+G$13</f>
        <v>12.176</v>
      </c>
      <c r="K55" s="63">
        <f>(D55*K$6)+K$11+(E$51*K$5)+K$13</f>
        <v>15.704000000000001</v>
      </c>
      <c r="L55" s="63">
        <f t="shared" si="23"/>
        <v>18.54</v>
      </c>
      <c r="M55" s="63">
        <f t="shared" si="24"/>
        <v>21.299999999999997</v>
      </c>
      <c r="N55" s="96">
        <f t="shared" si="25"/>
        <v>5.0279999999999996</v>
      </c>
      <c r="O55" s="96">
        <f t="shared" si="26"/>
        <v>4.76</v>
      </c>
    </row>
    <row r="56" spans="1:15" ht="15" thickBot="1" x14ac:dyDescent="0.4">
      <c r="A56" s="52"/>
      <c r="N56" s="91"/>
      <c r="O56" s="91"/>
    </row>
    <row r="57" spans="1:15" ht="15" thickBot="1" x14ac:dyDescent="0.4">
      <c r="A57" s="54" t="s">
        <v>120</v>
      </c>
      <c r="D57" s="58">
        <v>14</v>
      </c>
      <c r="E57" s="63">
        <v>6</v>
      </c>
      <c r="G57" s="58">
        <f t="shared" ref="G57:G62" si="27">(D57*G$6)+G$12+(E$57*G$5)+G$13</f>
        <v>13.98</v>
      </c>
      <c r="K57" s="58">
        <f t="shared" ref="K57:K62" si="28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4">
      <c r="A58" s="55" t="s">
        <v>119</v>
      </c>
      <c r="D58" s="59">
        <v>32</v>
      </c>
      <c r="G58" s="58">
        <f t="shared" si="27"/>
        <v>14.862</v>
      </c>
      <c r="K58" s="58">
        <f t="shared" si="28"/>
        <v>20.448</v>
      </c>
      <c r="L58" s="58">
        <f t="shared" ref="L58:L62" si="29">(D58*L$6)+L$12+(E$57*L$5)+L$13</f>
        <v>24.48</v>
      </c>
      <c r="M58" s="58">
        <f t="shared" ref="M58:M62" si="30">(D58*M$6)+M$12+(E$57*M$5)+M$13</f>
        <v>28.849999999999998</v>
      </c>
      <c r="N58" s="96">
        <f t="shared" ref="N58:N62" si="31">($D58*N$6)+C$12+(E$57*N$5)+C$13</f>
        <v>7.0859999999999994</v>
      </c>
      <c r="O58" s="96">
        <f t="shared" ref="O58:O62" si="32">($D58*O$6)+D$12+(E$57*O$5)+D$13</f>
        <v>6.37</v>
      </c>
    </row>
    <row r="59" spans="1:15" ht="15" thickBot="1" x14ac:dyDescent="0.4">
      <c r="A59" s="55" t="s">
        <v>118</v>
      </c>
      <c r="D59" s="59">
        <v>13</v>
      </c>
      <c r="G59" s="58">
        <f t="shared" si="27"/>
        <v>13.931000000000001</v>
      </c>
      <c r="K59" s="58">
        <f t="shared" si="28"/>
        <v>16.724</v>
      </c>
      <c r="L59" s="58">
        <f t="shared" si="29"/>
        <v>20.490000000000002</v>
      </c>
      <c r="M59" s="58">
        <f t="shared" si="30"/>
        <v>22.675000000000001</v>
      </c>
      <c r="N59" s="96">
        <f t="shared" si="31"/>
        <v>4.2929999999999993</v>
      </c>
      <c r="O59" s="96">
        <f t="shared" si="32"/>
        <v>4.1850000000000005</v>
      </c>
    </row>
    <row r="60" spans="1:15" ht="15" thickBot="1" x14ac:dyDescent="0.4">
      <c r="A60" s="55" t="s">
        <v>117</v>
      </c>
      <c r="D60" s="59">
        <v>34</v>
      </c>
      <c r="G60" s="58">
        <f t="shared" si="27"/>
        <v>14.96</v>
      </c>
      <c r="K60" s="58">
        <f t="shared" si="28"/>
        <v>20.840000000000003</v>
      </c>
      <c r="L60" s="58">
        <f t="shared" si="29"/>
        <v>24.900000000000002</v>
      </c>
      <c r="M60" s="58">
        <f t="shared" si="30"/>
        <v>29.5</v>
      </c>
      <c r="N60" s="96">
        <f t="shared" si="31"/>
        <v>7.379999999999999</v>
      </c>
      <c r="O60" s="96">
        <f>($D60*O$6)+D$12+(E$57*O$5)+D$13</f>
        <v>6.6000000000000005</v>
      </c>
    </row>
    <row r="61" spans="1:15" ht="15" thickBot="1" x14ac:dyDescent="0.4">
      <c r="A61" s="55" t="s">
        <v>200</v>
      </c>
      <c r="D61" s="61">
        <v>13</v>
      </c>
      <c r="G61" s="58">
        <f t="shared" si="27"/>
        <v>13.931000000000001</v>
      </c>
      <c r="K61" s="58">
        <f t="shared" si="28"/>
        <v>16.724</v>
      </c>
      <c r="L61" s="58">
        <f t="shared" si="29"/>
        <v>20.490000000000002</v>
      </c>
      <c r="M61" s="58">
        <f t="shared" si="30"/>
        <v>22.675000000000001</v>
      </c>
      <c r="N61" s="96">
        <f t="shared" si="31"/>
        <v>4.2929999999999993</v>
      </c>
      <c r="O61" s="96">
        <f t="shared" si="32"/>
        <v>4.1850000000000005</v>
      </c>
    </row>
    <row r="62" spans="1:15" ht="15" thickBot="1" x14ac:dyDescent="0.4">
      <c r="A62" s="56" t="s">
        <v>116</v>
      </c>
      <c r="D62" s="60">
        <v>4</v>
      </c>
      <c r="G62" s="63">
        <f t="shared" si="27"/>
        <v>13.49</v>
      </c>
      <c r="K62" s="63">
        <f t="shared" si="28"/>
        <v>14.96</v>
      </c>
      <c r="L62" s="58">
        <f t="shared" si="29"/>
        <v>18.600000000000001</v>
      </c>
      <c r="M62" s="58">
        <f t="shared" si="30"/>
        <v>19.75</v>
      </c>
      <c r="N62" s="96">
        <f t="shared" si="31"/>
        <v>2.9699999999999998</v>
      </c>
      <c r="O62" s="96">
        <f t="shared" si="32"/>
        <v>3.15</v>
      </c>
    </row>
    <row r="63" spans="1:15" ht="15" thickBot="1" x14ac:dyDescent="0.4">
      <c r="A63" s="52"/>
      <c r="N63" s="91"/>
      <c r="O63" s="91"/>
    </row>
    <row r="64" spans="1:15" ht="15" thickBot="1" x14ac:dyDescent="0.4">
      <c r="A64" s="54" t="s">
        <v>115</v>
      </c>
      <c r="D64" s="58">
        <v>14</v>
      </c>
      <c r="E64" s="63">
        <v>6</v>
      </c>
      <c r="G64" s="58">
        <f t="shared" ref="G64:G69" si="33">(D64*G$6)+G$12+(E$64*G$5)+G$13</f>
        <v>13.98</v>
      </c>
      <c r="K64" s="58">
        <f t="shared" ref="K64:K69" si="34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4">
      <c r="A65" s="55" t="s">
        <v>114</v>
      </c>
      <c r="D65" s="59">
        <v>32</v>
      </c>
      <c r="G65" s="58">
        <f t="shared" si="33"/>
        <v>14.862</v>
      </c>
      <c r="K65" s="58">
        <f t="shared" si="34"/>
        <v>20.448</v>
      </c>
      <c r="L65" s="58">
        <f t="shared" ref="L65:L69" si="35">(D65*L$6)+L$12+(E$64*L$5)+L$13</f>
        <v>24.48</v>
      </c>
      <c r="M65" s="58">
        <f t="shared" ref="M65:M69" si="36">(D65*M$6)+M$12+(E$64*M$5)+M$13</f>
        <v>28.849999999999998</v>
      </c>
      <c r="N65" s="96">
        <f t="shared" ref="N65:N69" si="37">($D65*N$6)+C$12+(E$64*N$5)+C$13</f>
        <v>7.0859999999999994</v>
      </c>
      <c r="O65" s="96">
        <f t="shared" ref="O65:O69" si="38">($D65*O$6)+D$12+(E$64*O$5)+D$13</f>
        <v>6.37</v>
      </c>
    </row>
    <row r="66" spans="1:15" ht="15" thickBot="1" x14ac:dyDescent="0.4">
      <c r="A66" s="55" t="s">
        <v>113</v>
      </c>
      <c r="D66" s="59">
        <v>13</v>
      </c>
      <c r="G66" s="58">
        <f t="shared" si="33"/>
        <v>13.931000000000001</v>
      </c>
      <c r="K66" s="58">
        <f t="shared" si="34"/>
        <v>16.724</v>
      </c>
      <c r="L66" s="58">
        <f t="shared" si="35"/>
        <v>20.490000000000002</v>
      </c>
      <c r="M66" s="58">
        <f t="shared" si="36"/>
        <v>22.675000000000001</v>
      </c>
      <c r="N66" s="96">
        <f t="shared" si="37"/>
        <v>4.2929999999999993</v>
      </c>
      <c r="O66" s="96">
        <f t="shared" si="38"/>
        <v>4.1850000000000005</v>
      </c>
    </row>
    <row r="67" spans="1:15" ht="15" thickBot="1" x14ac:dyDescent="0.4">
      <c r="A67" s="55" t="s">
        <v>112</v>
      </c>
      <c r="D67" s="59">
        <v>32</v>
      </c>
      <c r="G67" s="58">
        <f t="shared" si="33"/>
        <v>14.862</v>
      </c>
      <c r="K67" s="58">
        <f t="shared" si="34"/>
        <v>20.448</v>
      </c>
      <c r="L67" s="58">
        <f t="shared" si="35"/>
        <v>24.48</v>
      </c>
      <c r="M67" s="58">
        <f t="shared" si="36"/>
        <v>28.849999999999998</v>
      </c>
      <c r="N67" s="96">
        <f t="shared" si="37"/>
        <v>7.0859999999999994</v>
      </c>
      <c r="O67" s="96">
        <f t="shared" si="38"/>
        <v>6.37</v>
      </c>
    </row>
    <row r="68" spans="1:15" ht="15" thickBot="1" x14ac:dyDescent="0.4">
      <c r="A68" s="55" t="s">
        <v>199</v>
      </c>
      <c r="D68" s="61">
        <v>13</v>
      </c>
      <c r="G68" s="58">
        <f t="shared" si="33"/>
        <v>13.931000000000001</v>
      </c>
      <c r="K68" s="58">
        <f t="shared" si="34"/>
        <v>16.724</v>
      </c>
      <c r="L68" s="58">
        <f t="shared" si="35"/>
        <v>20.490000000000002</v>
      </c>
      <c r="M68" s="58">
        <f t="shared" si="36"/>
        <v>22.675000000000001</v>
      </c>
      <c r="N68" s="96">
        <f t="shared" si="37"/>
        <v>4.2929999999999993</v>
      </c>
      <c r="O68" s="96">
        <f t="shared" si="38"/>
        <v>4.1850000000000005</v>
      </c>
    </row>
    <row r="69" spans="1:15" ht="15" thickBot="1" x14ac:dyDescent="0.4">
      <c r="A69" s="56" t="s">
        <v>111</v>
      </c>
      <c r="D69" s="60">
        <v>4</v>
      </c>
      <c r="G69" s="63">
        <f t="shared" si="33"/>
        <v>13.49</v>
      </c>
      <c r="K69" s="63">
        <f t="shared" si="34"/>
        <v>14.96</v>
      </c>
      <c r="L69" s="58">
        <f t="shared" si="35"/>
        <v>18.600000000000001</v>
      </c>
      <c r="M69" s="58">
        <f t="shared" si="36"/>
        <v>19.75</v>
      </c>
      <c r="N69" s="96">
        <f t="shared" si="37"/>
        <v>2.9699999999999998</v>
      </c>
      <c r="O69" s="96">
        <f t="shared" si="38"/>
        <v>3.15</v>
      </c>
    </row>
    <row r="70" spans="1:15" ht="15" thickBot="1" x14ac:dyDescent="0.4">
      <c r="A70" s="52"/>
      <c r="N70" s="91"/>
      <c r="O70" s="91"/>
    </row>
    <row r="71" spans="1:15" ht="15" thickBot="1" x14ac:dyDescent="0.4">
      <c r="A71" s="54" t="s">
        <v>146</v>
      </c>
      <c r="D71" s="58">
        <v>22</v>
      </c>
      <c r="E71" s="63">
        <v>7</v>
      </c>
      <c r="G71" s="58">
        <f>(D71*G$6)+G$11+(E$71*G$5)+G$13</f>
        <v>12.420999999999999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4">
      <c r="A72" s="55" t="s">
        <v>145</v>
      </c>
      <c r="D72" s="59">
        <v>19</v>
      </c>
      <c r="G72" s="58">
        <f>(D72*G$6)+G$11+(E$71*G$5)+G$13</f>
        <v>12.274000000000001</v>
      </c>
      <c r="K72" s="58">
        <f>(D72*K$6)+K$11+(E$71*K$5)+K$13</f>
        <v>16.096</v>
      </c>
      <c r="L72" s="58">
        <f t="shared" ref="L72:L75" si="39">(D72*L$6)+L$11+(E$71*L$5)+L$13</f>
        <v>18.96</v>
      </c>
      <c r="M72" s="58">
        <f t="shared" ref="M72:M75" si="40">(D72*M$6)+M$11+(E$71*M$5)+M$13</f>
        <v>21.95</v>
      </c>
      <c r="N72" s="96">
        <f t="shared" ref="N72:N75" si="41">($D72*N$6)+C$11+(E$71*N$5)+C$13</f>
        <v>5.3219999999999992</v>
      </c>
      <c r="O72" s="96">
        <f t="shared" ref="O72:O75" si="42">($D72*O$6)+D$11+(E$71*O$5)+D$13</f>
        <v>4.99</v>
      </c>
    </row>
    <row r="73" spans="1:15" ht="15" thickBot="1" x14ac:dyDescent="0.4">
      <c r="A73" s="55" t="s">
        <v>144</v>
      </c>
      <c r="D73" s="59">
        <v>15</v>
      </c>
      <c r="G73" s="58">
        <f>(D73*G$6)+G$11+(E$71*G$5)+G$13</f>
        <v>12.077999999999999</v>
      </c>
      <c r="K73" s="58">
        <f>(D73*K$6)+K$11+(E$71*K$5)+K$13</f>
        <v>15.311999999999999</v>
      </c>
      <c r="L73" s="58">
        <f t="shared" si="39"/>
        <v>18.12</v>
      </c>
      <c r="M73" s="58">
        <f t="shared" si="40"/>
        <v>20.65</v>
      </c>
      <c r="N73" s="96">
        <f t="shared" si="41"/>
        <v>4.734</v>
      </c>
      <c r="O73" s="96">
        <f t="shared" si="42"/>
        <v>4.53</v>
      </c>
    </row>
    <row r="74" spans="1:15" ht="15" thickBot="1" x14ac:dyDescent="0.4">
      <c r="A74" s="55" t="s">
        <v>143</v>
      </c>
      <c r="D74" s="59">
        <v>2</v>
      </c>
      <c r="G74" s="58">
        <f>(D74*G$6)+G$11+(E$71*G$5)+G$13</f>
        <v>11.441000000000001</v>
      </c>
      <c r="K74" s="58">
        <f>(D74*K$6)+K$11+(E$71*K$5)+K$13</f>
        <v>12.763999999999999</v>
      </c>
      <c r="L74" s="58">
        <f t="shared" si="39"/>
        <v>15.39</v>
      </c>
      <c r="M74" s="58">
        <f t="shared" si="40"/>
        <v>16.425000000000001</v>
      </c>
      <c r="N74" s="96">
        <f t="shared" si="41"/>
        <v>2.823</v>
      </c>
      <c r="O74" s="96">
        <f t="shared" si="42"/>
        <v>3.0350000000000001</v>
      </c>
    </row>
    <row r="75" spans="1:15" ht="15" thickBot="1" x14ac:dyDescent="0.4">
      <c r="A75" s="56" t="s">
        <v>142</v>
      </c>
      <c r="D75" s="60">
        <v>17</v>
      </c>
      <c r="G75" s="63">
        <f>(D75*G$6)+G$11+(E$71*G$5)+G$13</f>
        <v>12.176</v>
      </c>
      <c r="K75" s="63">
        <f>(D75*K$6)+K$11+(E$71*K$5)+K$13</f>
        <v>15.704000000000001</v>
      </c>
      <c r="L75" s="58">
        <f t="shared" si="39"/>
        <v>18.54</v>
      </c>
      <c r="M75" s="58">
        <f t="shared" si="40"/>
        <v>21.299999999999997</v>
      </c>
      <c r="N75" s="96">
        <f t="shared" si="41"/>
        <v>5.0279999999999996</v>
      </c>
      <c r="O75" s="96">
        <f t="shared" si="42"/>
        <v>4.76</v>
      </c>
    </row>
    <row r="76" spans="1:15" ht="15" thickBot="1" x14ac:dyDescent="0.4">
      <c r="A76" s="52"/>
      <c r="N76" s="91"/>
      <c r="O76" s="91"/>
    </row>
    <row r="77" spans="1:15" ht="15" thickBot="1" x14ac:dyDescent="0.4">
      <c r="A77" s="54" t="s">
        <v>141</v>
      </c>
      <c r="D77" s="58">
        <v>22</v>
      </c>
      <c r="E77" s="63">
        <v>7</v>
      </c>
      <c r="G77" s="58">
        <f>(D25*G$6)+G$11+(E$25*G$5)+G$13</f>
        <v>12.420999999999999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4">
      <c r="A78" s="55" t="s">
        <v>140</v>
      </c>
      <c r="D78" s="59">
        <v>15</v>
      </c>
      <c r="G78" s="58">
        <f>(D26*G$6)+G$11+(E$25*G$5)+G$13</f>
        <v>12.077999999999999</v>
      </c>
      <c r="K78" s="58">
        <f>(D78*K$6)+K$11+(E$77*K$5)+K$13</f>
        <v>15.311999999999999</v>
      </c>
      <c r="L78" s="58">
        <f t="shared" ref="L78:L81" si="43">(D78*L$6)+L$11+(E$77*L$5)+L$13</f>
        <v>18.12</v>
      </c>
      <c r="M78" s="58">
        <f t="shared" ref="M78:M81" si="44">(D78*M$6)+M$11+(E$77*M$5)+M$13</f>
        <v>20.65</v>
      </c>
      <c r="N78" s="96">
        <f t="shared" ref="N78:N81" si="45">($D78*N$6)+C$11+(E$77*N$5)+C$13</f>
        <v>4.734</v>
      </c>
      <c r="O78" s="96">
        <f t="shared" ref="O78:O81" si="46">($D78*O$6)+D$11+(E$77*O$5)+D$13</f>
        <v>4.53</v>
      </c>
    </row>
    <row r="79" spans="1:15" ht="15" thickBot="1" x14ac:dyDescent="0.4">
      <c r="A79" s="55" t="s">
        <v>139</v>
      </c>
      <c r="D79" s="59">
        <v>15</v>
      </c>
      <c r="G79" s="58">
        <f>(D27*G$6)+G$11+(E$25*G$5)+G$13</f>
        <v>12.077999999999999</v>
      </c>
      <c r="K79" s="58">
        <f>(D79*K$6)+K$11+(E$77*K$5)+K$13</f>
        <v>15.311999999999999</v>
      </c>
      <c r="L79" s="58">
        <f t="shared" si="43"/>
        <v>18.12</v>
      </c>
      <c r="M79" s="58">
        <f t="shared" si="44"/>
        <v>20.65</v>
      </c>
      <c r="N79" s="96">
        <f t="shared" si="45"/>
        <v>4.734</v>
      </c>
      <c r="O79" s="96">
        <f t="shared" si="46"/>
        <v>4.53</v>
      </c>
    </row>
    <row r="80" spans="1:15" ht="15" thickBot="1" x14ac:dyDescent="0.4">
      <c r="A80" s="55" t="s">
        <v>196</v>
      </c>
      <c r="D80" s="59">
        <v>2</v>
      </c>
      <c r="G80" s="58">
        <f>(D28*G$6)+G$11+(E$25*G$5)+G$13</f>
        <v>11.441000000000001</v>
      </c>
      <c r="K80" s="58">
        <f>(D80*K$6)+K$11+(E$77*K$5)+K$13</f>
        <v>12.763999999999999</v>
      </c>
      <c r="L80" s="58">
        <f t="shared" si="43"/>
        <v>15.39</v>
      </c>
      <c r="M80" s="58">
        <f t="shared" si="44"/>
        <v>16.425000000000001</v>
      </c>
      <c r="N80" s="96">
        <f t="shared" si="45"/>
        <v>2.823</v>
      </c>
      <c r="O80" s="96">
        <f t="shared" si="46"/>
        <v>3.0350000000000001</v>
      </c>
    </row>
    <row r="81" spans="1:15" ht="15" thickBot="1" x14ac:dyDescent="0.4">
      <c r="A81" s="56" t="s">
        <v>138</v>
      </c>
      <c r="D81" s="60">
        <v>17</v>
      </c>
      <c r="G81" s="63">
        <f>(D29*G$6)+G$11+(E$25*G$5)+G$13</f>
        <v>12.176</v>
      </c>
      <c r="K81" s="63">
        <f>(D81*K$6)+K$11+(E$77*K$5)+K$13</f>
        <v>15.704000000000001</v>
      </c>
      <c r="L81" s="63">
        <f t="shared" si="43"/>
        <v>18.54</v>
      </c>
      <c r="M81" s="63">
        <f t="shared" si="44"/>
        <v>21.299999999999997</v>
      </c>
      <c r="N81" s="96">
        <f t="shared" si="45"/>
        <v>5.0279999999999996</v>
      </c>
      <c r="O81" s="96">
        <f t="shared" si="46"/>
        <v>4.76</v>
      </c>
    </row>
    <row r="82" spans="1:15" ht="15" thickBot="1" x14ac:dyDescent="0.4">
      <c r="A82" s="52"/>
      <c r="N82" s="91"/>
      <c r="O82" s="91"/>
    </row>
    <row r="83" spans="1:15" ht="15" thickBot="1" x14ac:dyDescent="0.4">
      <c r="A83" s="54" t="s">
        <v>110</v>
      </c>
      <c r="D83" s="58">
        <v>14</v>
      </c>
      <c r="E83" s="63">
        <v>6</v>
      </c>
      <c r="G83" s="58">
        <f t="shared" ref="G83:G88" si="47">(D83*G$6)+G$12+(E$83*G$5)+G$13</f>
        <v>13.98</v>
      </c>
      <c r="K83" s="58">
        <f t="shared" ref="K83:K88" si="48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4">
      <c r="A84" s="55" t="s">
        <v>109</v>
      </c>
      <c r="D84" s="59">
        <v>32</v>
      </c>
      <c r="G84" s="58">
        <f t="shared" si="47"/>
        <v>14.862</v>
      </c>
      <c r="K84" s="58">
        <f t="shared" si="48"/>
        <v>20.448</v>
      </c>
      <c r="L84" s="58">
        <f t="shared" ref="L84:L88" si="49">(D84*L$6)+L$12+(E$83*L$5)+L$13</f>
        <v>24.48</v>
      </c>
      <c r="M84" s="58">
        <f t="shared" ref="M84:M88" si="50">(D84*M$6)+M$12+(E$83*M$5)+M$13</f>
        <v>28.849999999999998</v>
      </c>
      <c r="N84" s="96">
        <f t="shared" ref="N84:N88" si="51">($D84*N$6)+C$12+(E$83*N$5)+C$13</f>
        <v>7.0859999999999994</v>
      </c>
      <c r="O84" s="96">
        <f t="shared" ref="O84:O87" si="52">($D84*O$6)+D$12+(E$83*O$5)+D$13</f>
        <v>6.37</v>
      </c>
    </row>
    <row r="85" spans="1:15" ht="15" thickBot="1" x14ac:dyDescent="0.4">
      <c r="A85" s="55" t="s">
        <v>108</v>
      </c>
      <c r="B85" s="52"/>
      <c r="C85" s="52"/>
      <c r="D85" s="59">
        <v>13</v>
      </c>
      <c r="E85" s="52"/>
      <c r="F85" s="52"/>
      <c r="G85" s="58">
        <f t="shared" si="47"/>
        <v>13.931000000000001</v>
      </c>
      <c r="H85" s="52"/>
      <c r="I85" s="52"/>
      <c r="J85" s="52"/>
      <c r="K85" s="58">
        <f t="shared" si="48"/>
        <v>16.724</v>
      </c>
      <c r="L85" s="58">
        <f t="shared" si="49"/>
        <v>20.490000000000002</v>
      </c>
      <c r="M85" s="58">
        <f t="shared" si="50"/>
        <v>22.675000000000001</v>
      </c>
      <c r="N85" s="96">
        <f t="shared" si="51"/>
        <v>4.2929999999999993</v>
      </c>
      <c r="O85" s="96">
        <f t="shared" si="52"/>
        <v>4.1850000000000005</v>
      </c>
    </row>
    <row r="86" spans="1:15" ht="15" thickBot="1" x14ac:dyDescent="0.4">
      <c r="A86" s="55" t="s">
        <v>107</v>
      </c>
      <c r="B86" s="52"/>
      <c r="C86" s="52"/>
      <c r="D86" s="59">
        <v>34</v>
      </c>
      <c r="E86" s="52"/>
      <c r="F86" s="52"/>
      <c r="G86" s="58">
        <f t="shared" si="47"/>
        <v>14.96</v>
      </c>
      <c r="H86" s="52"/>
      <c r="I86" s="52"/>
      <c r="J86" s="52"/>
      <c r="K86" s="58">
        <f t="shared" si="48"/>
        <v>20.840000000000003</v>
      </c>
      <c r="L86" s="58">
        <f t="shared" si="49"/>
        <v>24.900000000000002</v>
      </c>
      <c r="M86" s="58">
        <f t="shared" si="50"/>
        <v>29.5</v>
      </c>
      <c r="N86" s="96">
        <f t="shared" si="51"/>
        <v>7.379999999999999</v>
      </c>
      <c r="O86" s="96">
        <f t="shared" si="52"/>
        <v>6.6000000000000005</v>
      </c>
    </row>
    <row r="87" spans="1:15" ht="15" thickBot="1" x14ac:dyDescent="0.4">
      <c r="A87" s="55" t="s">
        <v>201</v>
      </c>
      <c r="B87" s="52"/>
      <c r="C87" s="52"/>
      <c r="D87" s="61">
        <v>13</v>
      </c>
      <c r="E87" s="52"/>
      <c r="F87" s="52"/>
      <c r="G87" s="58">
        <f t="shared" si="47"/>
        <v>13.931000000000001</v>
      </c>
      <c r="H87" s="52"/>
      <c r="I87" s="52"/>
      <c r="J87" s="52"/>
      <c r="K87" s="58">
        <f t="shared" si="48"/>
        <v>16.724</v>
      </c>
      <c r="L87" s="58">
        <f t="shared" si="49"/>
        <v>20.490000000000002</v>
      </c>
      <c r="M87" s="58">
        <f t="shared" si="50"/>
        <v>22.675000000000001</v>
      </c>
      <c r="N87" s="96">
        <f t="shared" si="51"/>
        <v>4.2929999999999993</v>
      </c>
      <c r="O87" s="96">
        <f t="shared" si="52"/>
        <v>4.1850000000000005</v>
      </c>
    </row>
    <row r="88" spans="1:15" ht="15" thickBot="1" x14ac:dyDescent="0.4">
      <c r="A88" s="56" t="s">
        <v>106</v>
      </c>
      <c r="B88" s="52"/>
      <c r="C88" s="52"/>
      <c r="D88" s="60">
        <v>4</v>
      </c>
      <c r="E88" s="52"/>
      <c r="F88" s="52"/>
      <c r="G88" s="63">
        <f t="shared" si="47"/>
        <v>13.49</v>
      </c>
      <c r="H88" s="52"/>
      <c r="I88" s="52"/>
      <c r="J88" s="52"/>
      <c r="K88" s="63">
        <f t="shared" si="48"/>
        <v>14.96</v>
      </c>
      <c r="L88" s="63">
        <f t="shared" si="49"/>
        <v>18.600000000000001</v>
      </c>
      <c r="M88" s="63">
        <f t="shared" si="50"/>
        <v>19.75</v>
      </c>
      <c r="N88" s="96">
        <f t="shared" si="51"/>
        <v>2.9699999999999998</v>
      </c>
      <c r="O88" s="96">
        <f>($D88*O$6)+D$12+(E$83*O$5)+D$13</f>
        <v>3.15</v>
      </c>
    </row>
    <row r="89" spans="1:15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4">
      <c r="A90" s="54" t="s">
        <v>105</v>
      </c>
      <c r="B90" s="52"/>
      <c r="C90" s="52"/>
      <c r="D90" s="58">
        <v>14</v>
      </c>
      <c r="E90" s="63">
        <v>6</v>
      </c>
      <c r="F90" s="52"/>
      <c r="G90" s="58">
        <f t="shared" ref="G90:G95" si="53">(D90*G$6)+G$12+(E$90*G$5)+G$13</f>
        <v>13.98</v>
      </c>
      <c r="H90" s="52"/>
      <c r="I90" s="52"/>
      <c r="J90" s="52"/>
      <c r="K90" s="58">
        <f t="shared" ref="K90:K95" si="54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4">
      <c r="A91" s="55" t="s">
        <v>104</v>
      </c>
      <c r="B91" s="52"/>
      <c r="C91" s="52"/>
      <c r="D91" s="59">
        <v>32</v>
      </c>
      <c r="E91" s="52"/>
      <c r="F91" s="52"/>
      <c r="G91" s="58">
        <f t="shared" si="53"/>
        <v>14.862</v>
      </c>
      <c r="H91" s="52"/>
      <c r="I91" s="52"/>
      <c r="J91" s="52"/>
      <c r="K91" s="58">
        <f t="shared" si="54"/>
        <v>20.448</v>
      </c>
      <c r="L91" s="58">
        <f t="shared" ref="L91:L95" si="55">(D91*L$6)+L$12+(E$90*L$5)+L$13</f>
        <v>24.48</v>
      </c>
      <c r="M91" s="58">
        <f t="shared" ref="M91:M95" si="56">(D91*M$6)+M$12+(E$90*M$5)+M$13</f>
        <v>28.849999999999998</v>
      </c>
      <c r="N91" s="96">
        <f t="shared" ref="N91:N95" si="57">($D91*N$6)+C$12+(E$90*N$5)+C$13</f>
        <v>7.0859999999999994</v>
      </c>
      <c r="O91" s="96">
        <f t="shared" ref="O91:O95" si="58">($D91*O$6)+D$12+(E$90*O$5)+D$13</f>
        <v>6.37</v>
      </c>
    </row>
    <row r="92" spans="1:15" s="52" customFormat="1" ht="15" thickBot="1" x14ac:dyDescent="0.4">
      <c r="A92" s="55" t="s">
        <v>103</v>
      </c>
      <c r="D92" s="59">
        <v>13</v>
      </c>
      <c r="G92" s="58">
        <f t="shared" si="53"/>
        <v>13.931000000000001</v>
      </c>
      <c r="K92" s="58">
        <f t="shared" si="54"/>
        <v>16.724</v>
      </c>
      <c r="L92" s="58">
        <f t="shared" si="55"/>
        <v>20.490000000000002</v>
      </c>
      <c r="M92" s="58">
        <f t="shared" si="56"/>
        <v>22.675000000000001</v>
      </c>
      <c r="N92" s="96">
        <f t="shared" si="57"/>
        <v>4.2929999999999993</v>
      </c>
      <c r="O92" s="96">
        <f t="shared" si="58"/>
        <v>4.1850000000000005</v>
      </c>
    </row>
    <row r="93" spans="1:15" s="52" customFormat="1" ht="15" thickBot="1" x14ac:dyDescent="0.4">
      <c r="A93" s="55" t="s">
        <v>102</v>
      </c>
      <c r="D93" s="59">
        <v>32</v>
      </c>
      <c r="G93" s="58">
        <f t="shared" si="53"/>
        <v>14.862</v>
      </c>
      <c r="K93" s="58">
        <f t="shared" si="54"/>
        <v>20.448</v>
      </c>
      <c r="L93" s="58">
        <f t="shared" si="55"/>
        <v>24.48</v>
      </c>
      <c r="M93" s="58">
        <f t="shared" si="56"/>
        <v>28.849999999999998</v>
      </c>
      <c r="N93" s="96">
        <f t="shared" si="57"/>
        <v>7.0859999999999994</v>
      </c>
      <c r="O93" s="96">
        <f t="shared" si="58"/>
        <v>6.37</v>
      </c>
    </row>
    <row r="94" spans="1:15" s="52" customFormat="1" ht="15" thickBot="1" x14ac:dyDescent="0.4">
      <c r="A94" s="55" t="s">
        <v>201</v>
      </c>
      <c r="D94" s="61">
        <v>13</v>
      </c>
      <c r="G94" s="58">
        <f t="shared" si="53"/>
        <v>13.931000000000001</v>
      </c>
      <c r="K94" s="58">
        <f t="shared" si="54"/>
        <v>16.724</v>
      </c>
      <c r="L94" s="58">
        <f t="shared" si="55"/>
        <v>20.490000000000002</v>
      </c>
      <c r="M94" s="58">
        <f t="shared" si="56"/>
        <v>22.675000000000001</v>
      </c>
      <c r="N94" s="96">
        <f t="shared" si="57"/>
        <v>4.2929999999999993</v>
      </c>
      <c r="O94" s="96">
        <f t="shared" si="58"/>
        <v>4.1850000000000005</v>
      </c>
    </row>
    <row r="95" spans="1:15" s="52" customFormat="1" ht="15" thickBot="1" x14ac:dyDescent="0.4">
      <c r="A95" s="56" t="s">
        <v>101</v>
      </c>
      <c r="D95" s="60">
        <v>4</v>
      </c>
      <c r="G95" s="63">
        <f t="shared" si="53"/>
        <v>13.49</v>
      </c>
      <c r="K95" s="63">
        <f t="shared" si="54"/>
        <v>14.96</v>
      </c>
      <c r="L95" s="58">
        <f t="shared" si="55"/>
        <v>18.600000000000001</v>
      </c>
      <c r="M95" s="58">
        <f t="shared" si="56"/>
        <v>19.75</v>
      </c>
      <c r="N95" s="96">
        <f t="shared" si="57"/>
        <v>2.9699999999999998</v>
      </c>
      <c r="O95" s="96">
        <f t="shared" si="58"/>
        <v>3.15</v>
      </c>
    </row>
    <row r="96" spans="1:15" s="52" customFormat="1" ht="15" thickBot="1" x14ac:dyDescent="0.4">
      <c r="N96" s="92"/>
      <c r="O96" s="92"/>
    </row>
    <row r="97" spans="1:15" s="52" customFormat="1" ht="15" thickBot="1" x14ac:dyDescent="0.4">
      <c r="A97" s="54" t="s">
        <v>137</v>
      </c>
      <c r="D97" s="58">
        <v>22</v>
      </c>
      <c r="E97" s="63">
        <v>7</v>
      </c>
      <c r="G97" s="58">
        <f>(D97*G$6)+G$11+(E$97*G$5)+G$13</f>
        <v>12.420999999999999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4">
      <c r="A98" s="55" t="s">
        <v>136</v>
      </c>
      <c r="D98" s="59">
        <v>15</v>
      </c>
      <c r="G98" s="58">
        <f>(D98*G$6)+G$11+(E$97*G$5)+G$13</f>
        <v>12.077999999999999</v>
      </c>
      <c r="K98" s="58">
        <f>(D98*K$6)+K$11+(E$97*K$5)+K$13</f>
        <v>15.311999999999999</v>
      </c>
      <c r="L98" s="58">
        <f t="shared" ref="L98:L101" si="59">(D98*L$6)+L$11+(E$97*L$5)+L$13</f>
        <v>18.12</v>
      </c>
      <c r="M98" s="58">
        <f t="shared" ref="M98:M101" si="60">(D98*M$6)+M$11+(E$97*M$5)+M$13</f>
        <v>20.65</v>
      </c>
      <c r="N98" s="96">
        <f t="shared" ref="N98:N101" si="61">($D98*N$6)+C$11+(E$97*N$5)+C$13</f>
        <v>4.734</v>
      </c>
      <c r="O98" s="96">
        <f t="shared" ref="O98:O101" si="62">($D98*O$6)+D$11+(E$97*O$5)+D$13</f>
        <v>4.53</v>
      </c>
    </row>
    <row r="99" spans="1:15" s="52" customFormat="1" ht="15" thickBot="1" x14ac:dyDescent="0.4">
      <c r="A99" s="55" t="s">
        <v>135</v>
      </c>
      <c r="D99" s="59">
        <v>15</v>
      </c>
      <c r="G99" s="58">
        <f>(D99*G$6)+G$11+(E$97*G$5)+G$13</f>
        <v>12.077999999999999</v>
      </c>
      <c r="K99" s="58">
        <f>(D99*K$6)+K$11+(E$97*K$5)+K$13</f>
        <v>15.311999999999999</v>
      </c>
      <c r="L99" s="58">
        <f t="shared" si="59"/>
        <v>18.12</v>
      </c>
      <c r="M99" s="58">
        <f t="shared" si="60"/>
        <v>20.65</v>
      </c>
      <c r="N99" s="96">
        <f t="shared" si="61"/>
        <v>4.734</v>
      </c>
      <c r="O99" s="96">
        <f t="shared" si="62"/>
        <v>4.53</v>
      </c>
    </row>
    <row r="100" spans="1:15" s="52" customFormat="1" ht="15" thickBot="1" x14ac:dyDescent="0.4">
      <c r="A100" s="55" t="s">
        <v>197</v>
      </c>
      <c r="D100" s="59">
        <v>2</v>
      </c>
      <c r="G100" s="58">
        <f>(D100*G$6)+G$11+(E$97*G$5)+G$13</f>
        <v>11.441000000000001</v>
      </c>
      <c r="K100" s="58">
        <f>(D100*K$6)+K$11+(E$97*K$5)+K$13</f>
        <v>12.763999999999999</v>
      </c>
      <c r="L100" s="58">
        <f t="shared" si="59"/>
        <v>15.39</v>
      </c>
      <c r="M100" s="58">
        <f t="shared" si="60"/>
        <v>16.425000000000001</v>
      </c>
      <c r="N100" s="96">
        <f t="shared" si="61"/>
        <v>2.823</v>
      </c>
      <c r="O100" s="96">
        <f t="shared" si="62"/>
        <v>3.0350000000000001</v>
      </c>
    </row>
    <row r="101" spans="1:15" s="52" customFormat="1" ht="15" thickBot="1" x14ac:dyDescent="0.4">
      <c r="A101" s="56" t="s">
        <v>134</v>
      </c>
      <c r="D101" s="60">
        <v>17</v>
      </c>
      <c r="G101" s="63">
        <f>(D101*G$6)+G$11+(E$97*G$5)+G$13</f>
        <v>12.176</v>
      </c>
      <c r="K101" s="63">
        <f>(D101*K$6)+K$11+(E$97*K$5)+K$13</f>
        <v>15.704000000000001</v>
      </c>
      <c r="L101" s="63">
        <f t="shared" si="59"/>
        <v>18.54</v>
      </c>
      <c r="M101" s="63">
        <f t="shared" si="60"/>
        <v>21.299999999999997</v>
      </c>
      <c r="N101" s="96">
        <f t="shared" si="61"/>
        <v>5.0279999999999996</v>
      </c>
      <c r="O101" s="96">
        <f t="shared" si="62"/>
        <v>4.76</v>
      </c>
    </row>
    <row r="102" spans="1:15" s="52" customFormat="1" ht="15" thickBot="1" x14ac:dyDescent="0.4">
      <c r="N102" s="92"/>
      <c r="O102" s="92"/>
    </row>
    <row r="103" spans="1:15" s="52" customFormat="1" ht="15" thickBot="1" x14ac:dyDescent="0.4">
      <c r="A103" s="54" t="s">
        <v>133</v>
      </c>
      <c r="D103" s="58">
        <v>22</v>
      </c>
      <c r="E103" s="63">
        <v>7</v>
      </c>
      <c r="G103" s="58">
        <f>(D103*G$6)+G$11+(E$103*G$5)+G$13</f>
        <v>12.420999999999999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4">
      <c r="A104" s="55" t="s">
        <v>132</v>
      </c>
      <c r="D104" s="59">
        <v>15</v>
      </c>
      <c r="G104" s="58">
        <f>(D104*G$6)+G$11+(E$103*G$5)+G$13</f>
        <v>12.077999999999999</v>
      </c>
      <c r="K104" s="58">
        <f>(D104*K$6)+K$11+(E$103*K$5)+K$13</f>
        <v>15.311999999999999</v>
      </c>
      <c r="L104" s="58">
        <f t="shared" ref="L104:L107" si="63">(D104*L$6)+L$11+(E$103*L$5)+L$13</f>
        <v>18.12</v>
      </c>
      <c r="M104" s="58">
        <f t="shared" ref="M104:M107" si="64">(D104*M$6)+M$11+(E$103*M$5)+M$13</f>
        <v>20.65</v>
      </c>
      <c r="N104" s="96">
        <f t="shared" ref="N104:N107" si="65">($D104*N$6)+C$11+(E$103*N$5)+C$13</f>
        <v>4.734</v>
      </c>
      <c r="O104" s="96">
        <f t="shared" ref="O104:O107" si="66">($D104*O$6)+D$11+(E$103*O$5)+D$13</f>
        <v>4.53</v>
      </c>
    </row>
    <row r="105" spans="1:15" s="52" customFormat="1" ht="15" thickBot="1" x14ac:dyDescent="0.4">
      <c r="A105" s="55" t="s">
        <v>131</v>
      </c>
      <c r="D105" s="59">
        <v>15</v>
      </c>
      <c r="G105" s="58">
        <f>(D105*G$6)+G$11+(E$103*G$5)+G$13</f>
        <v>12.077999999999999</v>
      </c>
      <c r="K105" s="58">
        <f>(D105*K$6)+K$11+(E$103*K$5)+K$13</f>
        <v>15.311999999999999</v>
      </c>
      <c r="L105" s="58">
        <f t="shared" si="63"/>
        <v>18.12</v>
      </c>
      <c r="M105" s="58">
        <f t="shared" si="64"/>
        <v>20.65</v>
      </c>
      <c r="N105" s="96">
        <f t="shared" si="65"/>
        <v>4.734</v>
      </c>
      <c r="O105" s="96">
        <f t="shared" si="66"/>
        <v>4.53</v>
      </c>
    </row>
    <row r="106" spans="1:15" s="52" customFormat="1" ht="15" thickBot="1" x14ac:dyDescent="0.4">
      <c r="A106" s="55" t="s">
        <v>198</v>
      </c>
      <c r="D106" s="59">
        <v>2</v>
      </c>
      <c r="G106" s="58">
        <f>(D106*G$6)+G$11+(E$103*G$5)+G$13</f>
        <v>11.441000000000001</v>
      </c>
      <c r="K106" s="58">
        <f>(D106*K$6)+K$11+(E$103*K$5)+K$13</f>
        <v>12.763999999999999</v>
      </c>
      <c r="L106" s="58">
        <f t="shared" si="63"/>
        <v>15.39</v>
      </c>
      <c r="M106" s="58">
        <f t="shared" si="64"/>
        <v>16.425000000000001</v>
      </c>
      <c r="N106" s="96">
        <f t="shared" si="65"/>
        <v>2.823</v>
      </c>
      <c r="O106" s="96">
        <f t="shared" si="66"/>
        <v>3.0350000000000001</v>
      </c>
    </row>
    <row r="107" spans="1:15" s="52" customFormat="1" ht="15" thickBot="1" x14ac:dyDescent="0.4">
      <c r="A107" s="56" t="s">
        <v>100</v>
      </c>
      <c r="D107" s="60">
        <v>17</v>
      </c>
      <c r="G107" s="63">
        <f>(D107*G$6)+G$11+(E$103*G$5)+G$13</f>
        <v>12.176</v>
      </c>
      <c r="K107" s="63">
        <f>(D107*K$6)+K$11+(E$103*K$5)+K$13</f>
        <v>15.704000000000001</v>
      </c>
      <c r="L107" s="58">
        <f t="shared" si="63"/>
        <v>18.54</v>
      </c>
      <c r="M107" s="58">
        <f t="shared" si="64"/>
        <v>21.299999999999997</v>
      </c>
      <c r="N107" s="96">
        <f t="shared" si="65"/>
        <v>5.0279999999999996</v>
      </c>
      <c r="O107" s="96">
        <f t="shared" si="66"/>
        <v>4.76</v>
      </c>
    </row>
    <row r="108" spans="1:15" s="52" customFormat="1" ht="15" thickBot="1" x14ac:dyDescent="0.4">
      <c r="N108" s="92"/>
      <c r="O108" s="92"/>
    </row>
    <row r="109" spans="1:15" s="52" customFormat="1" ht="15" thickBot="1" x14ac:dyDescent="0.4">
      <c r="A109" s="54" t="s">
        <v>99</v>
      </c>
      <c r="D109" s="58">
        <v>14</v>
      </c>
      <c r="E109" s="63">
        <v>6</v>
      </c>
      <c r="G109" s="58">
        <f t="shared" ref="G109:G114" si="67">(D109*G$6)+G$12+(E$109*G$5)+G$13</f>
        <v>13.98</v>
      </c>
      <c r="K109" s="58">
        <f t="shared" ref="K109:K114" si="6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4">
      <c r="A110" s="55" t="s">
        <v>98</v>
      </c>
      <c r="D110" s="59">
        <v>32</v>
      </c>
      <c r="G110" s="58">
        <f t="shared" si="67"/>
        <v>14.862</v>
      </c>
      <c r="K110" s="58">
        <f t="shared" si="68"/>
        <v>20.448</v>
      </c>
      <c r="L110" s="58">
        <f t="shared" ref="L110:L114" si="69">(D110*L$6)+L$12+(E$109*L$5)+L$13</f>
        <v>24.48</v>
      </c>
      <c r="M110" s="58">
        <f t="shared" ref="M110:M114" si="70">(D110*M$6)+M$12+(E$109*M$5)+M$13</f>
        <v>28.849999999999998</v>
      </c>
      <c r="N110" s="96">
        <f t="shared" ref="N110:N114" si="71">($D110*N$6)+C$12+(E$109*N$5)+C$13</f>
        <v>7.0859999999999994</v>
      </c>
      <c r="O110" s="96">
        <f t="shared" ref="O110:O114" si="72">($D110*O$6)+D$12+(E$109*O$5)+D$13</f>
        <v>6.37</v>
      </c>
    </row>
    <row r="111" spans="1:15" s="52" customFormat="1" ht="15" thickBot="1" x14ac:dyDescent="0.4">
      <c r="A111" s="55" t="s">
        <v>97</v>
      </c>
      <c r="D111" s="59">
        <v>13</v>
      </c>
      <c r="G111" s="58">
        <f t="shared" si="67"/>
        <v>13.931000000000001</v>
      </c>
      <c r="K111" s="58">
        <f t="shared" si="68"/>
        <v>16.724</v>
      </c>
      <c r="L111" s="58">
        <f t="shared" si="69"/>
        <v>20.490000000000002</v>
      </c>
      <c r="M111" s="58">
        <f t="shared" si="70"/>
        <v>22.675000000000001</v>
      </c>
      <c r="N111" s="96">
        <f t="shared" si="71"/>
        <v>4.2929999999999993</v>
      </c>
      <c r="O111" s="96">
        <f t="shared" si="72"/>
        <v>4.1850000000000005</v>
      </c>
    </row>
    <row r="112" spans="1:15" s="52" customFormat="1" ht="15" thickBot="1" x14ac:dyDescent="0.4">
      <c r="A112" s="55" t="s">
        <v>96</v>
      </c>
      <c r="D112" s="59">
        <v>34</v>
      </c>
      <c r="G112" s="58">
        <f t="shared" si="67"/>
        <v>14.96</v>
      </c>
      <c r="K112" s="58">
        <f t="shared" si="68"/>
        <v>20.840000000000003</v>
      </c>
      <c r="L112" s="58">
        <f t="shared" si="69"/>
        <v>24.900000000000002</v>
      </c>
      <c r="M112" s="58">
        <f t="shared" si="70"/>
        <v>29.5</v>
      </c>
      <c r="N112" s="96">
        <f t="shared" si="71"/>
        <v>7.379999999999999</v>
      </c>
      <c r="O112" s="96">
        <f t="shared" si="72"/>
        <v>6.6000000000000005</v>
      </c>
    </row>
    <row r="113" spans="1:15" s="52" customFormat="1" ht="15" thickBot="1" x14ac:dyDescent="0.4">
      <c r="A113" s="55" t="s">
        <v>202</v>
      </c>
      <c r="D113" s="61">
        <v>13</v>
      </c>
      <c r="G113" s="58">
        <f t="shared" si="67"/>
        <v>13.931000000000001</v>
      </c>
      <c r="K113" s="58">
        <f t="shared" si="68"/>
        <v>16.724</v>
      </c>
      <c r="L113" s="58">
        <f t="shared" si="69"/>
        <v>20.490000000000002</v>
      </c>
      <c r="M113" s="58">
        <f t="shared" si="70"/>
        <v>22.675000000000001</v>
      </c>
      <c r="N113" s="96">
        <f t="shared" si="71"/>
        <v>4.2929999999999993</v>
      </c>
      <c r="O113" s="96">
        <f t="shared" si="72"/>
        <v>4.1850000000000005</v>
      </c>
    </row>
    <row r="114" spans="1:15" s="52" customFormat="1" ht="15" thickBot="1" x14ac:dyDescent="0.4">
      <c r="A114" s="56" t="s">
        <v>95</v>
      </c>
      <c r="D114" s="68">
        <v>4</v>
      </c>
      <c r="G114" s="63">
        <f t="shared" si="67"/>
        <v>13.49</v>
      </c>
      <c r="K114" s="63">
        <f t="shared" si="68"/>
        <v>14.96</v>
      </c>
      <c r="L114" s="63">
        <f t="shared" si="69"/>
        <v>18.600000000000001</v>
      </c>
      <c r="M114" s="63">
        <f t="shared" si="70"/>
        <v>19.75</v>
      </c>
      <c r="N114" s="96">
        <f t="shared" si="71"/>
        <v>2.9699999999999998</v>
      </c>
      <c r="O114" s="96">
        <f t="shared" si="72"/>
        <v>3.15</v>
      </c>
    </row>
    <row r="115" spans="1:15" s="52" customFormat="1" ht="15" thickBot="1" x14ac:dyDescent="0.4">
      <c r="N115" s="92"/>
      <c r="O115" s="92"/>
    </row>
    <row r="116" spans="1:15" s="52" customFormat="1" ht="15" thickBot="1" x14ac:dyDescent="0.4">
      <c r="A116" s="54" t="s">
        <v>94</v>
      </c>
      <c r="D116" s="58">
        <v>14</v>
      </c>
      <c r="E116" s="63">
        <v>6</v>
      </c>
      <c r="G116" s="58">
        <f t="shared" ref="G116:G121" si="73">(D116*G$6)+G$12+(E$116*G$5)+G$13</f>
        <v>13.98</v>
      </c>
      <c r="K116" s="58">
        <f t="shared" ref="K116:K121" si="74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4">
      <c r="A117" s="55" t="s">
        <v>93</v>
      </c>
      <c r="D117" s="59">
        <v>32</v>
      </c>
      <c r="G117" s="58">
        <f t="shared" si="73"/>
        <v>14.862</v>
      </c>
      <c r="K117" s="58">
        <f t="shared" si="74"/>
        <v>20.448</v>
      </c>
      <c r="L117" s="58">
        <f t="shared" ref="L117:L121" si="75">(D117*L$6)+L$12+(E$116*L$5)+L$13</f>
        <v>24.48</v>
      </c>
      <c r="M117" s="58">
        <f t="shared" ref="M117:M121" si="76">(D117*M$6)+M$12+(E$116*M$5)+M$13</f>
        <v>28.849999999999998</v>
      </c>
      <c r="N117" s="96">
        <f t="shared" ref="N117:N121" si="77">($D117*N$6)+C$12+(E$116*N$5)+C$13</f>
        <v>7.0859999999999994</v>
      </c>
      <c r="O117" s="96">
        <f t="shared" ref="O117:O121" si="78">($D117*O$6)+D$12+(E$116*O$5)+D$13</f>
        <v>6.37</v>
      </c>
    </row>
    <row r="118" spans="1:15" s="52" customFormat="1" ht="15" thickBot="1" x14ac:dyDescent="0.4">
      <c r="A118" s="55" t="s">
        <v>92</v>
      </c>
      <c r="D118" s="59">
        <v>13</v>
      </c>
      <c r="G118" s="58">
        <f t="shared" si="73"/>
        <v>13.931000000000001</v>
      </c>
      <c r="K118" s="58">
        <f t="shared" si="74"/>
        <v>16.724</v>
      </c>
      <c r="L118" s="58">
        <f t="shared" si="75"/>
        <v>20.490000000000002</v>
      </c>
      <c r="M118" s="58">
        <f t="shared" si="76"/>
        <v>22.675000000000001</v>
      </c>
      <c r="N118" s="96">
        <f t="shared" si="77"/>
        <v>4.2929999999999993</v>
      </c>
      <c r="O118" s="96">
        <f t="shared" si="78"/>
        <v>4.1850000000000005</v>
      </c>
    </row>
    <row r="119" spans="1:15" s="52" customFormat="1" ht="15" thickBot="1" x14ac:dyDescent="0.4">
      <c r="A119" s="55" t="s">
        <v>91</v>
      </c>
      <c r="D119" s="59">
        <v>34</v>
      </c>
      <c r="G119" s="58">
        <f t="shared" si="73"/>
        <v>14.96</v>
      </c>
      <c r="K119" s="58">
        <f t="shared" si="74"/>
        <v>20.840000000000003</v>
      </c>
      <c r="L119" s="58">
        <f t="shared" si="75"/>
        <v>24.900000000000002</v>
      </c>
      <c r="M119" s="58">
        <f t="shared" si="76"/>
        <v>29.5</v>
      </c>
      <c r="N119" s="96">
        <f t="shared" si="77"/>
        <v>7.379999999999999</v>
      </c>
      <c r="O119" s="96">
        <f t="shared" si="78"/>
        <v>6.6000000000000005</v>
      </c>
    </row>
    <row r="120" spans="1:15" s="52" customFormat="1" ht="15" thickBot="1" x14ac:dyDescent="0.4">
      <c r="A120" s="55" t="s">
        <v>202</v>
      </c>
      <c r="D120" s="61">
        <v>13</v>
      </c>
      <c r="G120" s="58">
        <f t="shared" si="73"/>
        <v>13.931000000000001</v>
      </c>
      <c r="K120" s="58">
        <f t="shared" si="74"/>
        <v>16.724</v>
      </c>
      <c r="L120" s="58">
        <f t="shared" si="75"/>
        <v>20.490000000000002</v>
      </c>
      <c r="M120" s="58">
        <f t="shared" si="76"/>
        <v>22.675000000000001</v>
      </c>
      <c r="N120" s="96">
        <f t="shared" si="77"/>
        <v>4.2929999999999993</v>
      </c>
      <c r="O120" s="96">
        <f t="shared" si="78"/>
        <v>4.1850000000000005</v>
      </c>
    </row>
    <row r="121" spans="1:15" s="52" customFormat="1" ht="15" thickBot="1" x14ac:dyDescent="0.4">
      <c r="A121" s="56" t="s">
        <v>90</v>
      </c>
      <c r="D121" s="60">
        <v>4</v>
      </c>
      <c r="G121" s="63">
        <f t="shared" si="73"/>
        <v>13.49</v>
      </c>
      <c r="K121" s="63">
        <f t="shared" si="74"/>
        <v>14.96</v>
      </c>
      <c r="L121" s="63">
        <f t="shared" si="75"/>
        <v>18.600000000000001</v>
      </c>
      <c r="M121" s="63">
        <f t="shared" si="76"/>
        <v>19.75</v>
      </c>
      <c r="N121" s="96">
        <f t="shared" si="77"/>
        <v>2.9699999999999998</v>
      </c>
      <c r="O121" s="96">
        <f t="shared" si="78"/>
        <v>3.15</v>
      </c>
    </row>
    <row r="122" spans="1:15" s="52" customFormat="1" ht="15" thickBot="1" x14ac:dyDescent="0.4">
      <c r="N122" s="92"/>
      <c r="O122" s="92"/>
    </row>
    <row r="123" spans="1:15" s="52" customFormat="1" ht="15" thickBot="1" x14ac:dyDescent="0.4">
      <c r="A123" s="54" t="s">
        <v>63</v>
      </c>
      <c r="D123" s="65">
        <v>2</v>
      </c>
      <c r="E123" s="66">
        <v>13</v>
      </c>
      <c r="G123" s="65">
        <f>(D123*G6)+G11+(E123*G5)+G14</f>
        <v>14.735000000000001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4">
      <c r="A124" s="55" t="s">
        <v>64</v>
      </c>
      <c r="D124" s="67">
        <v>14</v>
      </c>
      <c r="E124" s="66">
        <v>5</v>
      </c>
      <c r="G124" s="67">
        <f>(D124*G6)+G11+(E124*G5)+G14</f>
        <v>14.930999999999999</v>
      </c>
      <c r="K124" s="66">
        <f>(D124*K$6)+K$12+(E$124*K$5)+K$14</f>
        <v>19.724</v>
      </c>
      <c r="L124" s="76">
        <f t="shared" ref="L124:L125" si="79">(D124*L$6)+L$12+(E$123*L$5)+L$14</f>
        <v>25.67</v>
      </c>
      <c r="M124" s="93">
        <f t="shared" ref="M124:M125" si="80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4">
      <c r="A125" s="56" t="s">
        <v>65</v>
      </c>
      <c r="D125" s="68">
        <v>17</v>
      </c>
      <c r="E125" s="69"/>
      <c r="G125" s="68">
        <f>(D125*G6)+G11+(E124*G5)+G14</f>
        <v>15.077999999999999</v>
      </c>
      <c r="K125" s="75">
        <f>(D125*K$6)+K$12+(E$124*K$5)+K$14</f>
        <v>20.312000000000001</v>
      </c>
      <c r="L125" s="66">
        <f t="shared" si="79"/>
        <v>26.3</v>
      </c>
      <c r="M125" s="94">
        <f t="shared" si="80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57</v>
      </c>
      <c r="B147" s="35" t="s">
        <v>35</v>
      </c>
      <c r="D147" s="31" t="s">
        <v>56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81">$C149*H$7</f>
        <v>0.159</v>
      </c>
      <c r="I149" s="22">
        <f t="shared" si="81"/>
        <v>0.24</v>
      </c>
      <c r="J149" s="22">
        <f t="shared" si="81"/>
        <v>0.35699999999999998</v>
      </c>
      <c r="K149" s="22">
        <f t="shared" si="81"/>
        <v>0.498</v>
      </c>
      <c r="L149" s="22">
        <f t="shared" si="81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82">$C152*H$7</f>
        <v>0.159</v>
      </c>
      <c r="I152" s="22">
        <f t="shared" si="82"/>
        <v>0.24</v>
      </c>
      <c r="J152" s="22">
        <f t="shared" si="82"/>
        <v>0.35699999999999998</v>
      </c>
      <c r="K152" s="22">
        <f t="shared" si="82"/>
        <v>0.498</v>
      </c>
      <c r="L152" s="22">
        <f t="shared" si="82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83">$C155*H$7</f>
        <v>0.159</v>
      </c>
      <c r="I155" s="22">
        <f t="shared" si="83"/>
        <v>0.24</v>
      </c>
      <c r="J155" s="22">
        <f t="shared" si="83"/>
        <v>0.35699999999999998</v>
      </c>
      <c r="K155" s="22">
        <f t="shared" si="83"/>
        <v>0.498</v>
      </c>
      <c r="L155" s="22">
        <f t="shared" si="83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84">$C158*H$7</f>
        <v>0.159</v>
      </c>
      <c r="I158" s="22">
        <f t="shared" si="84"/>
        <v>0.24</v>
      </c>
      <c r="J158" s="22">
        <f t="shared" si="84"/>
        <v>0.35699999999999998</v>
      </c>
      <c r="K158" s="22">
        <f t="shared" si="84"/>
        <v>0.498</v>
      </c>
      <c r="L158" s="22">
        <f t="shared" si="84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85">$C161*G$7</f>
        <v>0.11099999999999999</v>
      </c>
      <c r="H161" s="22">
        <f t="shared" si="85"/>
        <v>0.159</v>
      </c>
      <c r="I161" s="22">
        <f t="shared" si="85"/>
        <v>0.24</v>
      </c>
      <c r="J161" s="22">
        <f t="shared" si="85"/>
        <v>0.35699999999999998</v>
      </c>
      <c r="K161" s="22">
        <f t="shared" si="85"/>
        <v>0.498</v>
      </c>
      <c r="L161" s="22">
        <f t="shared" si="85"/>
        <v>0.52499999999999991</v>
      </c>
      <c r="M161" s="99">
        <f t="shared" si="85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60</v>
      </c>
      <c r="K166" s="8" t="s">
        <v>61</v>
      </c>
      <c r="L166" s="8" t="s">
        <v>78</v>
      </c>
      <c r="M166" s="85" t="s">
        <v>79</v>
      </c>
      <c r="N166" s="18" t="s">
        <v>8</v>
      </c>
      <c r="O166" s="18" t="s">
        <v>9</v>
      </c>
    </row>
    <row r="167" spans="1:15" ht="15" thickBot="1" x14ac:dyDescent="0.4">
      <c r="A167" s="54" t="s">
        <v>89</v>
      </c>
      <c r="G167" s="112">
        <f>SUM(G161:G162)+G160+G123</f>
        <v>43.545999999999999</v>
      </c>
      <c r="K167" s="112">
        <f>SUM(K$161:K$162)+K$160+K123</f>
        <v>48.137999999999998</v>
      </c>
      <c r="L167" s="112">
        <f>SUM(L$161:L$162)+L$160+L123</f>
        <v>50.174999999999997</v>
      </c>
      <c r="M167" s="114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4">
      <c r="A168" s="55" t="s">
        <v>88</v>
      </c>
      <c r="G168" s="112">
        <f>SUM(G162,G161)+G160+G124</f>
        <v>43.741999999999997</v>
      </c>
      <c r="K168" s="112">
        <f t="shared" ref="K168:M169" si="86">SUM(K$161:K$162)+K$160+K124</f>
        <v>48.921999999999997</v>
      </c>
      <c r="L168" s="112">
        <f t="shared" si="86"/>
        <v>52.695</v>
      </c>
      <c r="M168" s="114">
        <f t="shared" si="86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4">
      <c r="A169" s="56" t="s">
        <v>87</v>
      </c>
      <c r="G169" s="113">
        <f>SUM(G161:G162)+G160+G125</f>
        <v>43.888999999999996</v>
      </c>
      <c r="K169" s="113">
        <f t="shared" si="86"/>
        <v>49.510000000000005</v>
      </c>
      <c r="L169" s="113">
        <f t="shared" si="86"/>
        <v>53.325000000000003</v>
      </c>
      <c r="M169" s="111">
        <f t="shared" si="86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4"/>
    <row r="171" spans="1:15" ht="15" thickBot="1" x14ac:dyDescent="0.4">
      <c r="A171" s="54" t="s">
        <v>162</v>
      </c>
      <c r="G171" s="58">
        <f>SUM(G$161:G$162)+G$159+G$158+G$157+$G19</f>
        <v>36.242999999999995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4">
      <c r="A172" s="55" t="s">
        <v>161</v>
      </c>
      <c r="G172" s="58">
        <f>SUM(G$161:G$162)+G$159+G$158+G$157+$G20</f>
        <v>36.096000000000004</v>
      </c>
      <c r="K172" s="58">
        <f t="shared" ref="K172:K175" si="87">SUM(K$161:K$162)+K$159+K$158+K$157+$K20</f>
        <v>40.692</v>
      </c>
      <c r="L172" s="58">
        <f t="shared" ref="L172:L174" si="88">SUM(L$161:L$162)+L$159+L$158+L$157+$L20</f>
        <v>43.61</v>
      </c>
      <c r="M172" s="58">
        <f t="shared" ref="M172:M175" si="89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4">
      <c r="A173" s="55" t="s">
        <v>160</v>
      </c>
      <c r="G173" s="58">
        <f>SUM(G$161:G$162)+G$159+G$158+G$157+$G21</f>
        <v>35.9</v>
      </c>
      <c r="K173" s="58">
        <f t="shared" si="87"/>
        <v>39.908000000000001</v>
      </c>
      <c r="L173" s="58">
        <f t="shared" si="88"/>
        <v>42.769999999999996</v>
      </c>
      <c r="M173" s="58">
        <f t="shared" si="89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4">
      <c r="A174" s="55" t="s">
        <v>163</v>
      </c>
      <c r="G174" s="58">
        <f>SUM(G$161:G$162)+G$159+G$158+G$157+$G22</f>
        <v>35.262999999999998</v>
      </c>
      <c r="K174" s="58">
        <f t="shared" si="87"/>
        <v>37.36</v>
      </c>
      <c r="L174" s="58">
        <f t="shared" si="88"/>
        <v>40.04</v>
      </c>
      <c r="M174" s="58">
        <f t="shared" si="89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4">
      <c r="A175" s="56" t="s">
        <v>159</v>
      </c>
      <c r="G175" s="63">
        <f t="shared" ref="G175" si="90">SUM(G$161:G$162)+G$159+G$158+G$157+$G23</f>
        <v>35.997999999999998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89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4">
      <c r="A176" s="52"/>
    </row>
    <row r="177" spans="1:15" ht="15" thickBot="1" x14ac:dyDescent="0.4">
      <c r="A177" s="54" t="s">
        <v>158</v>
      </c>
      <c r="G177" s="58">
        <f>SUM(G$161:G$162)+G$159+G$158+G$157+G25</f>
        <v>36.242999999999995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4">
      <c r="A178" s="55" t="s">
        <v>157</v>
      </c>
      <c r="G178" s="58">
        <f>SUM(G$161:G$162)+G$159+G$158+G$157+G26</f>
        <v>35.9</v>
      </c>
      <c r="K178" s="58">
        <f t="shared" ref="K178:K181" si="91">SUM(K$161:K$162)+K$159+K$158+K$157+$K26</f>
        <v>39.908000000000001</v>
      </c>
      <c r="L178" s="58">
        <f t="shared" ref="L178:L181" si="92">SUM(L$161:L$162)+L$159+L$158+L$157+$L26</f>
        <v>42.769999999999996</v>
      </c>
      <c r="M178" s="58">
        <f t="shared" ref="M178:M181" si="9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4">
      <c r="A179" s="55" t="s">
        <v>156</v>
      </c>
      <c r="G179" s="58">
        <f>SUM(G$161:G$162)+G$159+G$158+G$157+G27</f>
        <v>35.9</v>
      </c>
      <c r="K179" s="58">
        <f t="shared" si="91"/>
        <v>39.908000000000001</v>
      </c>
      <c r="L179" s="58">
        <f t="shared" si="92"/>
        <v>42.769999999999996</v>
      </c>
      <c r="M179" s="58">
        <f t="shared" si="9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4">
      <c r="A180" s="55" t="s">
        <v>164</v>
      </c>
      <c r="G180" s="58">
        <f t="shared" ref="G180:G181" si="94">SUM(G$161:G$162)+G$159+G$158+G$157+G28</f>
        <v>35.262999999999998</v>
      </c>
      <c r="K180" s="58">
        <f t="shared" si="91"/>
        <v>37.36</v>
      </c>
      <c r="L180" s="58">
        <f t="shared" si="92"/>
        <v>40.04</v>
      </c>
      <c r="M180" s="58">
        <f t="shared" si="9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4">
      <c r="A181" s="56" t="s">
        <v>155</v>
      </c>
      <c r="G181" s="63">
        <f t="shared" si="94"/>
        <v>35.997999999999998</v>
      </c>
      <c r="K181" s="63">
        <f t="shared" si="91"/>
        <v>40.299999999999997</v>
      </c>
      <c r="L181" s="63">
        <f t="shared" si="92"/>
        <v>43.19</v>
      </c>
      <c r="M181" s="63">
        <f t="shared" si="9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4">
      <c r="A182" s="52"/>
    </row>
    <row r="183" spans="1:15" ht="15" thickBot="1" x14ac:dyDescent="0.4">
      <c r="A183" s="54" t="s">
        <v>130</v>
      </c>
      <c r="G183" s="58">
        <f>SUM(G$161:G$162)+G$159+G$158+G$157+G31</f>
        <v>37.802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>SUM(N$161:N$162)+N$147+N$149+N$150+N$152+N$153+N$155+N$157+$N31</f>
        <v>8.5879999999999992</v>
      </c>
      <c r="O183" s="100">
        <f>SUM(O$161:O$162)+O$147+O$149+O$150+O$152+O$153+O$155+O$157+$O31</f>
        <v>8.5</v>
      </c>
    </row>
    <row r="184" spans="1:15" ht="15" thickBot="1" x14ac:dyDescent="0.4">
      <c r="A184" s="55" t="s">
        <v>129</v>
      </c>
      <c r="G184" s="58">
        <f t="shared" ref="G184:G188" si="95">SUM(G$161:G$162)+G$159+G$158+G$157+G32</f>
        <v>38.683999999999997</v>
      </c>
      <c r="K184" s="58">
        <f t="shared" ref="K184:K188" si="96">SUM(K$161:K$162)+K$159+K$158+K$157+$K32</f>
        <v>45.043999999999997</v>
      </c>
      <c r="L184" s="58">
        <f t="shared" ref="L184:L188" si="97">SUM(L$161:L$162)+L$159+L$158+L$157+$L32</f>
        <v>49.129999999999995</v>
      </c>
      <c r="M184" s="58">
        <f t="shared" ref="M184:M188" si="98">SUM(L$161:L$162)+L$159+L$158+L$157+$L32</f>
        <v>49.129999999999995</v>
      </c>
      <c r="N184" s="100">
        <f>SUM(N$161:N$162)+N$147+N$149+N$150+N$152+N$153+N$155+N$157+$N32</f>
        <v>11.233999999999998</v>
      </c>
      <c r="O184" s="100">
        <f>SUM(O$161:O$162)+O$147+O$149+O$150+O$152+O$153+O$155+O$157+$O32</f>
        <v>10.57</v>
      </c>
    </row>
    <row r="185" spans="1:15" ht="15" thickBot="1" x14ac:dyDescent="0.4">
      <c r="A185" s="55" t="s">
        <v>128</v>
      </c>
      <c r="G185" s="58">
        <f t="shared" si="95"/>
        <v>37.753</v>
      </c>
      <c r="K185" s="58">
        <f t="shared" si="96"/>
        <v>41.32</v>
      </c>
      <c r="L185" s="58">
        <f t="shared" si="97"/>
        <v>45.14</v>
      </c>
      <c r="M185" s="58">
        <f t="shared" si="98"/>
        <v>45.14</v>
      </c>
      <c r="N185" s="100">
        <f>SUM(N$161:N$162)+N$147+N$149+N$150+N$152+N$153+N$155+N$157+$N33</f>
        <v>8.4409999999999989</v>
      </c>
      <c r="O185" s="100">
        <f>SUM(O$161:O$162)+O$147+O$149+O$150+O$152+O$153+O$155+O$157+$O33</f>
        <v>8.3850000000000016</v>
      </c>
    </row>
    <row r="186" spans="1:15" ht="15" thickBot="1" x14ac:dyDescent="0.4">
      <c r="A186" s="55" t="s">
        <v>127</v>
      </c>
      <c r="G186" s="58">
        <f t="shared" si="95"/>
        <v>38.781999999999996</v>
      </c>
      <c r="K186" s="58">
        <f t="shared" si="96"/>
        <v>45.436000000000007</v>
      </c>
      <c r="L186" s="58">
        <f t="shared" si="97"/>
        <v>49.55</v>
      </c>
      <c r="M186" s="58">
        <f t="shared" si="98"/>
        <v>49.55</v>
      </c>
      <c r="N186" s="100">
        <f>SUM(N$161:N$162)+N$147+N$149+N$150+N$152+N$153+N$155+N$157+$N34</f>
        <v>11.527999999999999</v>
      </c>
      <c r="O186" s="100">
        <f>SUM(O$161:O$162)+O$147+O$149+O$150+O$152+O$153+O$155+O$157+$O34</f>
        <v>10.8</v>
      </c>
    </row>
    <row r="187" spans="1:15" ht="15" thickBot="1" x14ac:dyDescent="0.4">
      <c r="A187" s="55" t="s">
        <v>165</v>
      </c>
      <c r="G187" s="58">
        <f t="shared" si="95"/>
        <v>37.753</v>
      </c>
      <c r="K187" s="58">
        <f t="shared" si="96"/>
        <v>41.32</v>
      </c>
      <c r="L187" s="58">
        <f t="shared" si="97"/>
        <v>45.14</v>
      </c>
      <c r="M187" s="58">
        <f t="shared" si="98"/>
        <v>45.14</v>
      </c>
      <c r="N187" s="100">
        <f>SUM(N$161:N$162)+N$147+N$149+N$150+N$152+N$153+N$155+N$157+$N35</f>
        <v>8.4409999999999989</v>
      </c>
      <c r="O187" s="100">
        <f>SUM(O$161:O$162)+O$147+O$149+O$150+O$152+O$153+O$155+O$157+$O35</f>
        <v>8.3850000000000016</v>
      </c>
    </row>
    <row r="188" spans="1:15" ht="15" thickBot="1" x14ac:dyDescent="0.4">
      <c r="A188" s="56" t="s">
        <v>126</v>
      </c>
      <c r="G188" s="63">
        <f t="shared" si="95"/>
        <v>37.311999999999998</v>
      </c>
      <c r="K188" s="63">
        <f t="shared" si="96"/>
        <v>39.555999999999997</v>
      </c>
      <c r="L188" s="63">
        <f t="shared" si="97"/>
        <v>43.25</v>
      </c>
      <c r="M188" s="63">
        <f t="shared" si="98"/>
        <v>43.25</v>
      </c>
      <c r="N188" s="100">
        <f>SUM(N$161:N$162)+N$147+N$149+N$150+N$152+N$153+N$155+N$157+$N36</f>
        <v>7.1179999999999994</v>
      </c>
      <c r="O188" s="100">
        <f>SUM(O$161:O$162)+O$147+O$149+O$150+O$152+O$153+O$155+O$157+$O36</f>
        <v>7.35</v>
      </c>
    </row>
    <row r="189" spans="1:15" ht="15" thickBot="1" x14ac:dyDescent="0.4">
      <c r="A189" s="52"/>
    </row>
    <row r="190" spans="1:15" ht="15" thickBot="1" x14ac:dyDescent="0.4">
      <c r="A190" s="54" t="s">
        <v>125</v>
      </c>
      <c r="G190" s="58">
        <f>SUM(G$161:G$162)+G$159+G$158+G$157+G38</f>
        <v>37.802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>SUM(N$161:N$162)+N$147+N$149+N$150+N$152+N$153+N$155+N$157+$N38</f>
        <v>8.5879999999999992</v>
      </c>
      <c r="O190" s="100">
        <f>SUM(O$161:O$162)+O$147+O$149+O$150+O$152+O$153+O$155+O$157+$O38</f>
        <v>8.5</v>
      </c>
    </row>
    <row r="191" spans="1:15" ht="15" thickBot="1" x14ac:dyDescent="0.4">
      <c r="A191" s="55" t="s">
        <v>124</v>
      </c>
      <c r="G191" s="58">
        <f t="shared" ref="G191:G195" si="99">SUM(G$161:G$162)+G$159+G$158+G$157+G39</f>
        <v>38.683999999999997</v>
      </c>
      <c r="K191" s="58">
        <f t="shared" ref="K191:K195" si="100">SUM(K$161:K$162)+K$159+K$158+K$157+$K39</f>
        <v>45.043999999999997</v>
      </c>
      <c r="L191" s="58">
        <f t="shared" ref="L191:L195" si="101">SUM(K$161:K$162)+K$159+K$158+K$157+$K39</f>
        <v>45.043999999999997</v>
      </c>
      <c r="M191" s="58">
        <f t="shared" ref="M191:M195" si="102">SUM(K$161:K$162)+K$159+K$158+K$157+$K39</f>
        <v>45.043999999999997</v>
      </c>
      <c r="N191" s="100">
        <f>SUM(N$161:N$162)+N$147+N$149+N$150+N$152+N$153+N$155+N$157+$N39</f>
        <v>11.233999999999998</v>
      </c>
      <c r="O191" s="100">
        <f>SUM(O$161:O$162)+O$147+O$149+O$150+O$152+O$153+O$155+O$157+$O39</f>
        <v>10.57</v>
      </c>
    </row>
    <row r="192" spans="1:15" ht="15" thickBot="1" x14ac:dyDescent="0.4">
      <c r="A192" s="55" t="s">
        <v>123</v>
      </c>
      <c r="G192" s="58">
        <f t="shared" si="99"/>
        <v>37.753</v>
      </c>
      <c r="K192" s="58">
        <f t="shared" si="100"/>
        <v>41.32</v>
      </c>
      <c r="L192" s="58">
        <f t="shared" si="101"/>
        <v>41.32</v>
      </c>
      <c r="M192" s="58">
        <f t="shared" si="102"/>
        <v>41.32</v>
      </c>
      <c r="N192" s="100">
        <f>SUM(N$161:N$162)+N$147+N$149+N$150+N$152+N$153+N$155+N$157+$N40</f>
        <v>8.4409999999999989</v>
      </c>
      <c r="O192" s="100">
        <f>SUM(O$161:O$162)+O$147+O$149+O$150+O$152+O$153+O$155+O$157+$O40</f>
        <v>8.3850000000000016</v>
      </c>
    </row>
    <row r="193" spans="1:15" ht="15" thickBot="1" x14ac:dyDescent="0.4">
      <c r="A193" s="55" t="s">
        <v>122</v>
      </c>
      <c r="G193" s="58">
        <f t="shared" si="99"/>
        <v>38.781999999999996</v>
      </c>
      <c r="K193" s="58">
        <f t="shared" si="100"/>
        <v>45.436000000000007</v>
      </c>
      <c r="L193" s="58">
        <f t="shared" si="101"/>
        <v>45.436000000000007</v>
      </c>
      <c r="M193" s="58">
        <f t="shared" si="102"/>
        <v>45.436000000000007</v>
      </c>
      <c r="N193" s="100">
        <f>SUM(N$161:N$162)+N$147+N$149+N$150+N$152+N$153+N$155+N$157+$N41</f>
        <v>11.527999999999999</v>
      </c>
      <c r="O193" s="100">
        <f>SUM(O$161:O$162)+O$147+O$149+O$150+O$152+O$153+O$155+O$157+$O41</f>
        <v>10.8</v>
      </c>
    </row>
    <row r="194" spans="1:15" ht="15" thickBot="1" x14ac:dyDescent="0.4">
      <c r="A194" s="55" t="s">
        <v>165</v>
      </c>
      <c r="G194" s="58">
        <f t="shared" si="99"/>
        <v>37.753</v>
      </c>
      <c r="K194" s="58">
        <f t="shared" si="100"/>
        <v>41.32</v>
      </c>
      <c r="L194" s="58">
        <f t="shared" si="101"/>
        <v>41.32</v>
      </c>
      <c r="M194" s="58">
        <f t="shared" si="102"/>
        <v>41.32</v>
      </c>
      <c r="N194" s="100">
        <f>SUM(N$161:N$162)+N$147+N$149+N$150+N$152+N$153+N$155+N$157+$N42</f>
        <v>8.4409999999999989</v>
      </c>
      <c r="O194" s="100">
        <f>SUM(O$161:O$162)+O$147+O$149+O$150+O$152+O$153+O$155+O$157+$O42</f>
        <v>8.3850000000000016</v>
      </c>
    </row>
    <row r="195" spans="1:15" ht="15" thickBot="1" x14ac:dyDescent="0.4">
      <c r="A195" s="56" t="s">
        <v>121</v>
      </c>
      <c r="G195" s="63">
        <f t="shared" si="99"/>
        <v>37.311999999999998</v>
      </c>
      <c r="K195" s="63">
        <f t="shared" si="100"/>
        <v>39.555999999999997</v>
      </c>
      <c r="L195" s="63">
        <f t="shared" si="101"/>
        <v>39.555999999999997</v>
      </c>
      <c r="M195" s="63">
        <f t="shared" si="102"/>
        <v>39.555999999999997</v>
      </c>
      <c r="N195" s="100">
        <f>SUM(N$161:N$162)+N$147+N$149+N$150+N$152+N$153+N$155+N$157+$N43</f>
        <v>7.1179999999999994</v>
      </c>
      <c r="O195" s="100">
        <f>SUM(O$161:O$162)+O$147+O$149+O$150+O$152+O$153+O$155+O$157+$O43</f>
        <v>7.35</v>
      </c>
    </row>
    <row r="196" spans="1:15" ht="15" thickBot="1" x14ac:dyDescent="0.4">
      <c r="A196" s="52"/>
    </row>
    <row r="197" spans="1:15" ht="15" thickBot="1" x14ac:dyDescent="0.4">
      <c r="A197" s="54" t="s">
        <v>154</v>
      </c>
      <c r="G197" s="63">
        <f>SUM(G$161:G$162)+G$159+G$158+G$156+G$155+G$154+G45</f>
        <v>34.853999999999999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4">
      <c r="A198" s="55" t="s">
        <v>153</v>
      </c>
      <c r="G198" s="63">
        <f>SUM(G$161:G$162)+G$159+G$158+G$156+G$155+G$154+G46</f>
        <v>34.707000000000001</v>
      </c>
      <c r="K198" s="58">
        <f t="shared" ref="K198:M201" si="103">SUM(K$161:K$162)+K$159+K$158+K$156+K$155+K$154+K46</f>
        <v>39.69</v>
      </c>
      <c r="L198" s="58">
        <f t="shared" si="103"/>
        <v>41.635000000000005</v>
      </c>
      <c r="M198" s="58">
        <f t="shared" si="103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4">
      <c r="A199" s="55" t="s">
        <v>152</v>
      </c>
      <c r="G199" s="63">
        <f>SUM(G$161:G$162)+G$159+G$158+G$156+G$155+G$154+G47</f>
        <v>34.510999999999996</v>
      </c>
      <c r="K199" s="58">
        <f t="shared" si="103"/>
        <v>38.905999999999999</v>
      </c>
      <c r="L199" s="58">
        <f t="shared" si="103"/>
        <v>40.795000000000002</v>
      </c>
      <c r="M199" s="58">
        <f t="shared" si="103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4">
      <c r="A200" s="55" t="s">
        <v>166</v>
      </c>
      <c r="G200" s="63">
        <f t="shared" ref="G198:G201" si="104">SUM(G$161:G$162)+G$159+G$158+G$156+G$155+G$154+G48</f>
        <v>33.874000000000002</v>
      </c>
      <c r="K200" s="58">
        <f t="shared" si="103"/>
        <v>36.358000000000004</v>
      </c>
      <c r="L200" s="58">
        <f t="shared" si="103"/>
        <v>38.064999999999998</v>
      </c>
      <c r="M200" s="58">
        <f t="shared" si="103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4">
      <c r="A201" s="56" t="s">
        <v>151</v>
      </c>
      <c r="G201" s="63">
        <f t="shared" si="104"/>
        <v>34.609000000000002</v>
      </c>
      <c r="K201" s="63">
        <f t="shared" si="103"/>
        <v>39.298000000000002</v>
      </c>
      <c r="L201" s="63">
        <f t="shared" si="103"/>
        <v>41.215000000000003</v>
      </c>
      <c r="M201" s="63">
        <f t="shared" si="103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4">
      <c r="A202" s="52"/>
    </row>
    <row r="203" spans="1:15" ht="15" thickBot="1" x14ac:dyDescent="0.4">
      <c r="A203" s="54" t="s">
        <v>150</v>
      </c>
      <c r="G203" s="58">
        <f>SUM(G$161:G$162)+G$159+G$158+G$156+G$155+G$154+G51</f>
        <v>34.853999999999999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4">
      <c r="A204" s="55" t="s">
        <v>149</v>
      </c>
      <c r="G204" s="58">
        <f t="shared" ref="G204:G207" si="105">SUM(G$161:G$162)+G$159+G$158+G$156+G$155+G$154+G52</f>
        <v>34.510999999999996</v>
      </c>
      <c r="K204" s="58">
        <f t="shared" ref="K204:M207" si="106">SUM(K$161:K$162)+K$159+K$158+K$156+K$155+K$154+K52</f>
        <v>38.905999999999999</v>
      </c>
      <c r="L204" s="58">
        <f t="shared" si="106"/>
        <v>40.795000000000002</v>
      </c>
      <c r="M204" s="58">
        <f t="shared" si="106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4">
      <c r="A205" s="55" t="s">
        <v>148</v>
      </c>
      <c r="G205" s="58">
        <f t="shared" si="105"/>
        <v>34.510999999999996</v>
      </c>
      <c r="K205" s="58">
        <f t="shared" si="106"/>
        <v>38.905999999999999</v>
      </c>
      <c r="L205" s="58">
        <f t="shared" si="106"/>
        <v>40.795000000000002</v>
      </c>
      <c r="M205" s="58">
        <f t="shared" si="106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4">
      <c r="A206" s="55" t="s">
        <v>167</v>
      </c>
      <c r="G206" s="58">
        <f t="shared" si="105"/>
        <v>33.874000000000002</v>
      </c>
      <c r="K206" s="58">
        <f t="shared" si="106"/>
        <v>36.358000000000004</v>
      </c>
      <c r="L206" s="58">
        <f t="shared" si="106"/>
        <v>38.064999999999998</v>
      </c>
      <c r="M206" s="58">
        <f t="shared" si="106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4">
      <c r="A207" s="56" t="s">
        <v>147</v>
      </c>
      <c r="G207" s="63">
        <f t="shared" si="105"/>
        <v>34.609000000000002</v>
      </c>
      <c r="K207" s="63">
        <f t="shared" si="106"/>
        <v>39.298000000000002</v>
      </c>
      <c r="L207" s="63">
        <f t="shared" si="106"/>
        <v>41.215000000000003</v>
      </c>
      <c r="M207" s="63">
        <f t="shared" si="106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4">
      <c r="A208" s="52"/>
    </row>
    <row r="209" spans="1:15" ht="15" thickBot="1" x14ac:dyDescent="0.4">
      <c r="A209" s="54" t="s">
        <v>120</v>
      </c>
      <c r="G209" s="58">
        <f>SUM(G$161:G$162)+G$159+G$158+G$156+G$155+G$154+G57</f>
        <v>36.412999999999997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>SUM(N$161:N$162)+N$147+N$149+N$150+N$152+N$154+$N57</f>
        <v>7.7009999999999996</v>
      </c>
      <c r="O209" s="100">
        <f>SUM(O$161:O$162)+O$147+O$149+O$150+O$152+O$154+$O57</f>
        <v>7.7000000000000011</v>
      </c>
    </row>
    <row r="210" spans="1:15" ht="15" thickBot="1" x14ac:dyDescent="0.4">
      <c r="A210" s="55" t="s">
        <v>119</v>
      </c>
      <c r="G210" s="58">
        <f t="shared" ref="G210:G214" si="107">SUM(G$161:G$162)+G$159+G$158+G$156+G$155+G$154+G58</f>
        <v>37.295000000000002</v>
      </c>
      <c r="K210" s="58">
        <f t="shared" ref="K210:M214" si="108">SUM(K$161:K$162)+K$159+K$158+K$156+K$155+K$154+K58</f>
        <v>44.042000000000002</v>
      </c>
      <c r="L210" s="58">
        <f t="shared" si="108"/>
        <v>47.155000000000001</v>
      </c>
      <c r="M210" s="58">
        <f t="shared" si="108"/>
        <v>52.424999999999997</v>
      </c>
      <c r="N210" s="100">
        <f>SUM(N$161:N$162)+N$147+N$149+N$150+N$152+N$154+$N58</f>
        <v>10.347</v>
      </c>
      <c r="O210" s="100">
        <f>SUM(O$161:O$162)+O$147+O$149+O$150+O$152+O$154+$O58</f>
        <v>9.77</v>
      </c>
    </row>
    <row r="211" spans="1:15" ht="15" thickBot="1" x14ac:dyDescent="0.4">
      <c r="A211" s="55" t="s">
        <v>118</v>
      </c>
      <c r="G211" s="58">
        <f t="shared" si="107"/>
        <v>36.364000000000004</v>
      </c>
      <c r="K211" s="58">
        <f t="shared" si="108"/>
        <v>40.317999999999998</v>
      </c>
      <c r="L211" s="58">
        <f t="shared" si="108"/>
        <v>43.165000000000006</v>
      </c>
      <c r="M211" s="58">
        <f t="shared" si="108"/>
        <v>46.25</v>
      </c>
      <c r="N211" s="100">
        <f>SUM(N$161:N$162)+N$147+N$149+N$150+N$152+N$154+$N59</f>
        <v>7.5539999999999994</v>
      </c>
      <c r="O211" s="100">
        <f>SUM(O$161:O$162)+O$147+O$149+O$150+O$152+O$154+$O59</f>
        <v>7.5850000000000009</v>
      </c>
    </row>
    <row r="212" spans="1:15" ht="15" thickBot="1" x14ac:dyDescent="0.4">
      <c r="A212" s="55" t="s">
        <v>117</v>
      </c>
      <c r="G212" s="58">
        <f t="shared" si="107"/>
        <v>37.393000000000001</v>
      </c>
      <c r="K212" s="58">
        <f t="shared" si="108"/>
        <v>44.434000000000005</v>
      </c>
      <c r="L212" s="58">
        <f t="shared" si="108"/>
        <v>47.575000000000003</v>
      </c>
      <c r="M212" s="58">
        <f t="shared" si="108"/>
        <v>53.075000000000003</v>
      </c>
      <c r="N212" s="100">
        <f>SUM(N$161:N$162)+N$147+N$149+N$150+N$152+N$154+$N60</f>
        <v>10.640999999999998</v>
      </c>
      <c r="O212" s="100">
        <f>SUM(O$161:O$162)+O$147+O$149+O$150+O$152+O$154+$O60</f>
        <v>10</v>
      </c>
    </row>
    <row r="213" spans="1:15" ht="15" thickBot="1" x14ac:dyDescent="0.4">
      <c r="A213" s="55" t="s">
        <v>168</v>
      </c>
      <c r="G213" s="58">
        <f t="shared" si="107"/>
        <v>36.364000000000004</v>
      </c>
      <c r="K213" s="58">
        <f t="shared" si="108"/>
        <v>40.317999999999998</v>
      </c>
      <c r="L213" s="58">
        <f t="shared" si="108"/>
        <v>43.165000000000006</v>
      </c>
      <c r="M213" s="58">
        <f t="shared" si="108"/>
        <v>46.25</v>
      </c>
      <c r="N213" s="100">
        <f>SUM(N$161:N$162)+N$147+N$149+N$150+N$152+N$154+$N61</f>
        <v>7.5539999999999994</v>
      </c>
      <c r="O213" s="100">
        <f>SUM(O$161:O$162)+O$147+O$149+O$150+O$152+O$154+$O61</f>
        <v>7.5850000000000009</v>
      </c>
    </row>
    <row r="214" spans="1:15" ht="15" thickBot="1" x14ac:dyDescent="0.4">
      <c r="A214" s="56" t="s">
        <v>116</v>
      </c>
      <c r="G214" s="63">
        <f t="shared" si="107"/>
        <v>35.923000000000002</v>
      </c>
      <c r="K214" s="63">
        <f t="shared" si="108"/>
        <v>38.554000000000002</v>
      </c>
      <c r="L214" s="63">
        <f t="shared" si="108"/>
        <v>41.275000000000006</v>
      </c>
      <c r="M214" s="63">
        <f t="shared" si="108"/>
        <v>43.325000000000003</v>
      </c>
      <c r="N214" s="100">
        <f>SUM(N$161:N$162)+N$147+N$149+N$150+N$152+N$154+$N62</f>
        <v>6.2309999999999999</v>
      </c>
      <c r="O214" s="100">
        <f>SUM(O$161:O$162)+O$147+O$149+O$150+O$152+O$154+$O62</f>
        <v>6.5500000000000007</v>
      </c>
    </row>
    <row r="215" spans="1:15" ht="15" thickBot="1" x14ac:dyDescent="0.4">
      <c r="A215" s="52"/>
    </row>
    <row r="216" spans="1:15" ht="15" thickBot="1" x14ac:dyDescent="0.4">
      <c r="A216" s="54" t="s">
        <v>115</v>
      </c>
      <c r="G216" s="58">
        <f>SUM(G$161:G$162)+G$159+G$158+G$156+G$155+G$154+G64</f>
        <v>36.412999999999997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>SUM(N$161:N$162)+N$147+N$149+N$150+N$152+N$154+$N64</f>
        <v>7.7009999999999996</v>
      </c>
      <c r="O216" s="100">
        <f>SUM(O$161:O$162)+O$147+O$149+O$150+O$152+O$154+$O64</f>
        <v>7.7000000000000011</v>
      </c>
    </row>
    <row r="217" spans="1:15" ht="15" thickBot="1" x14ac:dyDescent="0.4">
      <c r="A217" s="55" t="s">
        <v>114</v>
      </c>
      <c r="G217" s="58">
        <f t="shared" ref="G217:G221" si="109">SUM(G$161:G$162)+G$159+G$158+G$156+G$155+G$154+G65</f>
        <v>37.295000000000002</v>
      </c>
      <c r="K217" s="58">
        <f t="shared" ref="K217:M221" si="110">SUM(K$161:K$162)+K$159+K$158+K$156+K$155+K$154+K65</f>
        <v>44.042000000000002</v>
      </c>
      <c r="L217" s="58">
        <f t="shared" si="110"/>
        <v>47.155000000000001</v>
      </c>
      <c r="M217" s="58">
        <f t="shared" si="110"/>
        <v>52.424999999999997</v>
      </c>
      <c r="N217" s="100">
        <f>SUM(N$161:N$162)+N$147+N$149+N$150+N$152+N$154+$N65</f>
        <v>10.347</v>
      </c>
      <c r="O217" s="100">
        <f>SUM(O$161:O$162)+O$147+O$149+O$150+O$152+O$154+$O65</f>
        <v>9.77</v>
      </c>
    </row>
    <row r="218" spans="1:15" ht="15" thickBot="1" x14ac:dyDescent="0.4">
      <c r="A218" s="55" t="s">
        <v>113</v>
      </c>
      <c r="G218" s="58">
        <f t="shared" si="109"/>
        <v>36.364000000000004</v>
      </c>
      <c r="K218" s="58">
        <f t="shared" si="110"/>
        <v>40.317999999999998</v>
      </c>
      <c r="L218" s="58">
        <f t="shared" si="110"/>
        <v>43.165000000000006</v>
      </c>
      <c r="M218" s="58">
        <f t="shared" si="110"/>
        <v>46.25</v>
      </c>
      <c r="N218" s="100">
        <f>SUM(N$161:N$162)+N$147+N$149+N$150+N$152+N$154+$N66</f>
        <v>7.5539999999999994</v>
      </c>
      <c r="O218" s="100">
        <f>SUM(O$161:O$162)+O$147+O$149+O$150+O$152+O$154+$O66</f>
        <v>7.5850000000000009</v>
      </c>
    </row>
    <row r="219" spans="1:15" ht="15" thickBot="1" x14ac:dyDescent="0.4">
      <c r="A219" s="55" t="s">
        <v>112</v>
      </c>
      <c r="G219" s="58">
        <f t="shared" si="109"/>
        <v>37.295000000000002</v>
      </c>
      <c r="K219" s="58">
        <f t="shared" si="110"/>
        <v>44.042000000000002</v>
      </c>
      <c r="L219" s="58">
        <f t="shared" si="110"/>
        <v>47.155000000000001</v>
      </c>
      <c r="M219" s="58">
        <f t="shared" si="110"/>
        <v>52.424999999999997</v>
      </c>
      <c r="N219" s="100">
        <f>SUM(N$161:N$162)+N$147+N$149+N$150+N$152+N$154+$N67</f>
        <v>10.347</v>
      </c>
      <c r="O219" s="100">
        <f>SUM(O$161:O$162)+O$147+O$149+O$150+O$152+O$154+$O67</f>
        <v>9.77</v>
      </c>
    </row>
    <row r="220" spans="1:15" ht="15" thickBot="1" x14ac:dyDescent="0.4">
      <c r="A220" s="55" t="s">
        <v>168</v>
      </c>
      <c r="G220" s="58">
        <f t="shared" si="109"/>
        <v>36.364000000000004</v>
      </c>
      <c r="K220" s="58">
        <f t="shared" si="110"/>
        <v>40.317999999999998</v>
      </c>
      <c r="L220" s="58">
        <f t="shared" si="110"/>
        <v>43.165000000000006</v>
      </c>
      <c r="M220" s="58">
        <f t="shared" si="110"/>
        <v>46.25</v>
      </c>
      <c r="N220" s="100">
        <f>SUM(N$161:N$162)+N$147+N$149+N$150+N$152+N$154+$N68</f>
        <v>7.5539999999999994</v>
      </c>
      <c r="O220" s="100">
        <f>SUM(O$161:O$162)+O$147+O$149+O$150+O$152+O$154+$O68</f>
        <v>7.5850000000000009</v>
      </c>
    </row>
    <row r="221" spans="1:15" ht="15" thickBot="1" x14ac:dyDescent="0.4">
      <c r="A221" s="56" t="s">
        <v>111</v>
      </c>
      <c r="G221" s="63">
        <f t="shared" si="109"/>
        <v>35.923000000000002</v>
      </c>
      <c r="K221" s="63">
        <f t="shared" si="110"/>
        <v>38.554000000000002</v>
      </c>
      <c r="L221" s="63">
        <f t="shared" si="110"/>
        <v>41.275000000000006</v>
      </c>
      <c r="M221" s="63">
        <f t="shared" si="110"/>
        <v>43.325000000000003</v>
      </c>
      <c r="N221" s="100">
        <f>SUM(N$161:N$162)+N$147+N$149+N$150+N$152+N$154+$N69</f>
        <v>6.2309999999999999</v>
      </c>
      <c r="O221" s="100">
        <f>SUM(O$161:O$162)+O$147+O$149+O$150+O$152+O$154+$O69</f>
        <v>6.5500000000000007</v>
      </c>
    </row>
    <row r="222" spans="1:15" ht="15" thickBot="1" x14ac:dyDescent="0.4">
      <c r="A222" s="52"/>
    </row>
    <row r="223" spans="1:15" ht="15" thickBot="1" x14ac:dyDescent="0.4">
      <c r="A223" s="54" t="s">
        <v>146</v>
      </c>
      <c r="G223" s="58">
        <f>SUM(G$161:G$162)+G$159+G$158+G$156+G$155+G$153+G$152+G$151+G71</f>
        <v>37.265000000000001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4">
      <c r="A224" s="55" t="s">
        <v>145</v>
      </c>
      <c r="G224" s="58">
        <f t="shared" ref="G224:G227" si="111">SUM(G$161:G$162)+G$159+G$158+G$156+G$155+G$153+G$152+G$151+G72</f>
        <v>37.118000000000002</v>
      </c>
      <c r="K224" s="58">
        <f t="shared" ref="K224:M227" si="112">SUM(K$161:K$162)+K$159+K$158+K$156+K$155+K$153+K$152+K$151+K72</f>
        <v>42.488</v>
      </c>
      <c r="L224" s="58">
        <f t="shared" si="112"/>
        <v>45.56</v>
      </c>
      <c r="M224" s="58">
        <f t="shared" si="11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4">
      <c r="A225" s="55" t="s">
        <v>144</v>
      </c>
      <c r="G225" s="58">
        <f t="shared" si="111"/>
        <v>36.921999999999997</v>
      </c>
      <c r="K225" s="58">
        <f t="shared" si="112"/>
        <v>41.704000000000001</v>
      </c>
      <c r="L225" s="58">
        <f t="shared" si="112"/>
        <v>44.72</v>
      </c>
      <c r="M225" s="58">
        <f t="shared" si="11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4">
      <c r="A226" s="55" t="s">
        <v>143</v>
      </c>
      <c r="G226" s="58">
        <f t="shared" si="111"/>
        <v>36.285000000000004</v>
      </c>
      <c r="K226" s="58">
        <f t="shared" si="112"/>
        <v>39.156000000000006</v>
      </c>
      <c r="L226" s="58">
        <f t="shared" si="112"/>
        <v>41.99</v>
      </c>
      <c r="M226" s="58">
        <f t="shared" si="11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4">
      <c r="A227" s="56" t="s">
        <v>142</v>
      </c>
      <c r="G227" s="63">
        <f t="shared" si="111"/>
        <v>37.020000000000003</v>
      </c>
      <c r="K227" s="63">
        <f t="shared" si="112"/>
        <v>42.096000000000004</v>
      </c>
      <c r="L227" s="63">
        <f t="shared" si="112"/>
        <v>45.14</v>
      </c>
      <c r="M227" s="63">
        <f t="shared" si="11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4">
      <c r="A228" s="52"/>
    </row>
    <row r="229" spans="1:15" ht="15" thickBot="1" x14ac:dyDescent="0.4">
      <c r="A229" s="54" t="s">
        <v>141</v>
      </c>
      <c r="G229" s="58">
        <f>SUM(G$161:G$162)+G$159+G$158+G$156+G$155+G$153+G$152+G$151+G77</f>
        <v>37.265000000000001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4">
      <c r="A230" s="55" t="s">
        <v>140</v>
      </c>
      <c r="G230" s="58">
        <f t="shared" ref="G230:G233" si="113">SUM(G$161:G$162)+G$159+G$158+G$156+G$155+G$153+G$152+G$151+G78</f>
        <v>36.921999999999997</v>
      </c>
      <c r="K230" s="58">
        <f t="shared" ref="K230:L233" si="114">SUM(K$161:K$162)+K$159+K$158+K$156+K$155+K$153+K$152+K$151+K78</f>
        <v>41.704000000000001</v>
      </c>
      <c r="L230" s="58">
        <f t="shared" si="114"/>
        <v>44.72</v>
      </c>
      <c r="M230" s="58">
        <f t="shared" ref="M230:M233" si="115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4">
      <c r="A231" s="55" t="s">
        <v>139</v>
      </c>
      <c r="G231" s="58">
        <f t="shared" si="113"/>
        <v>36.921999999999997</v>
      </c>
      <c r="K231" s="58">
        <f t="shared" si="114"/>
        <v>41.704000000000001</v>
      </c>
      <c r="L231" s="58">
        <f t="shared" si="114"/>
        <v>44.72</v>
      </c>
      <c r="M231" s="58">
        <f t="shared" si="115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4">
      <c r="A232" s="55" t="s">
        <v>169</v>
      </c>
      <c r="G232" s="58">
        <f t="shared" si="113"/>
        <v>36.285000000000004</v>
      </c>
      <c r="K232" s="58">
        <f t="shared" si="114"/>
        <v>39.156000000000006</v>
      </c>
      <c r="L232" s="58">
        <f t="shared" si="114"/>
        <v>41.99</v>
      </c>
      <c r="M232" s="58">
        <f t="shared" si="115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4">
      <c r="A233" s="56" t="s">
        <v>138</v>
      </c>
      <c r="G233" s="63">
        <f t="shared" si="113"/>
        <v>37.020000000000003</v>
      </c>
      <c r="K233" s="63">
        <f t="shared" si="114"/>
        <v>42.096000000000004</v>
      </c>
      <c r="L233" s="63">
        <f t="shared" si="114"/>
        <v>45.14</v>
      </c>
      <c r="M233" s="63">
        <f t="shared" si="115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4">
      <c r="A234" s="52"/>
    </row>
    <row r="235" spans="1:15" ht="15" thickBot="1" x14ac:dyDescent="0.4">
      <c r="A235" s="54" t="s">
        <v>110</v>
      </c>
      <c r="G235" s="58">
        <f>SUM(G$161:G$162)+G$159+G$158+G$156+G$155+G$153+G$152+G$151+G83</f>
        <v>38.823999999999998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>SUM(N$161:N$162)+N$147+N$149+N$151+$N83</f>
        <v>6.8140000000000001</v>
      </c>
      <c r="O235" s="100">
        <f>SUM(O$161:O$162)+O$147+O$149+O$151+$O83</f>
        <v>6.9</v>
      </c>
    </row>
    <row r="236" spans="1:15" ht="15" thickBot="1" x14ac:dyDescent="0.4">
      <c r="A236" s="55" t="s">
        <v>109</v>
      </c>
      <c r="G236" s="58">
        <f t="shared" ref="G236:G240" si="116">SUM(G$161:G$162)+G$159+G$158+G$156+G$155+G$153+G$152+G$151+G84</f>
        <v>39.706000000000003</v>
      </c>
      <c r="K236" s="58">
        <f t="shared" ref="K236:K240" si="117">SUM(K$161:K$162)+K$159+K$158+K$156+K$155+K$153+K$152+K$151+K84</f>
        <v>46.84</v>
      </c>
      <c r="L236" s="58">
        <f t="shared" ref="L236:L240" si="118">SUM(L$161:L$162)+L$159+L$158+L$156+L$155+L$153+L$152+L$151+L84</f>
        <v>51.08</v>
      </c>
      <c r="M236" s="58">
        <f t="shared" ref="M236:M240" si="119">SUM(M$161:M$162)+M$159+M$158+M$156+M$155+M$153+M$152+M$151+M84</f>
        <v>56.65</v>
      </c>
      <c r="N236" s="100">
        <f>SUM(N$161:N$162)+N$147+N$149+N$151+$N84</f>
        <v>9.4599999999999991</v>
      </c>
      <c r="O236" s="100">
        <f>SUM(O$161:O$162)+O$147+O$149+O$151+$O84</f>
        <v>8.9700000000000006</v>
      </c>
    </row>
    <row r="237" spans="1:15" ht="15" thickBot="1" x14ac:dyDescent="0.4">
      <c r="A237" s="55" t="s">
        <v>108</v>
      </c>
      <c r="G237" s="58">
        <f t="shared" si="116"/>
        <v>38.775000000000006</v>
      </c>
      <c r="K237" s="58">
        <f t="shared" si="117"/>
        <v>43.116</v>
      </c>
      <c r="L237" s="58">
        <f t="shared" si="118"/>
        <v>47.09</v>
      </c>
      <c r="M237" s="58">
        <f t="shared" si="119"/>
        <v>50.475000000000001</v>
      </c>
      <c r="N237" s="100">
        <f>SUM(N$161:N$162)+N$147+N$149+N$151+$N85</f>
        <v>6.6669999999999998</v>
      </c>
      <c r="O237" s="100">
        <f>SUM(O$161:O$162)+O$147+O$149+O$151+$O85</f>
        <v>6.7850000000000001</v>
      </c>
    </row>
    <row r="238" spans="1:15" ht="15" thickBot="1" x14ac:dyDescent="0.4">
      <c r="A238" s="55" t="s">
        <v>107</v>
      </c>
      <c r="G238" s="58">
        <f t="shared" si="116"/>
        <v>39.804000000000002</v>
      </c>
      <c r="K238" s="58">
        <f t="shared" si="117"/>
        <v>47.232000000000006</v>
      </c>
      <c r="L238" s="58">
        <f t="shared" si="118"/>
        <v>51.5</v>
      </c>
      <c r="M238" s="58">
        <f t="shared" si="119"/>
        <v>57.3</v>
      </c>
      <c r="N238" s="100">
        <f>SUM(N$161:N$162)+N$147+N$149+N$151+$N86</f>
        <v>9.7539999999999996</v>
      </c>
      <c r="O238" s="100">
        <f>SUM(O$161:O$162)+O$147+O$149+O$151+$O86</f>
        <v>9.2000000000000011</v>
      </c>
    </row>
    <row r="239" spans="1:15" ht="15" thickBot="1" x14ac:dyDescent="0.4">
      <c r="A239" s="55" t="s">
        <v>170</v>
      </c>
      <c r="G239" s="58">
        <f t="shared" si="116"/>
        <v>38.775000000000006</v>
      </c>
      <c r="K239" s="58">
        <f t="shared" si="117"/>
        <v>43.116</v>
      </c>
      <c r="L239" s="58">
        <f t="shared" si="118"/>
        <v>47.09</v>
      </c>
      <c r="M239" s="58">
        <f t="shared" si="119"/>
        <v>50.475000000000001</v>
      </c>
      <c r="N239" s="100">
        <f>SUM(N$161:N$162)+N$147+N$149+N$151+$N87</f>
        <v>6.6669999999999998</v>
      </c>
      <c r="O239" s="100">
        <f>SUM(O$161:O$162)+O$147+O$149+O$151+$O87</f>
        <v>6.7850000000000001</v>
      </c>
    </row>
    <row r="240" spans="1:15" ht="15" thickBot="1" x14ac:dyDescent="0.4">
      <c r="A240" s="56" t="s">
        <v>106</v>
      </c>
      <c r="G240" s="63">
        <f t="shared" si="116"/>
        <v>38.334000000000003</v>
      </c>
      <c r="K240" s="63">
        <f t="shared" si="117"/>
        <v>41.352000000000004</v>
      </c>
      <c r="L240" s="63">
        <f t="shared" si="118"/>
        <v>45.2</v>
      </c>
      <c r="M240" s="63">
        <f t="shared" si="119"/>
        <v>47.55</v>
      </c>
      <c r="N240" s="100">
        <f>SUM(N$161:N$162)+N$147+N$149+N$151+$N88</f>
        <v>5.3439999999999994</v>
      </c>
      <c r="O240" s="100">
        <f>SUM(O$161:O$162)+O$147+O$149+O$151+$O88</f>
        <v>5.75</v>
      </c>
    </row>
    <row r="241" spans="1:15" ht="15" thickBot="1" x14ac:dyDescent="0.4">
      <c r="A241" s="52"/>
    </row>
    <row r="242" spans="1:15" ht="15" thickBot="1" x14ac:dyDescent="0.4">
      <c r="A242" s="54" t="s">
        <v>105</v>
      </c>
      <c r="G242" s="58">
        <f>SUM(G$161:G$162)+G$159+G$158+G$156+G$155+G$153+G$152+G$151+G90</f>
        <v>38.823999999999998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>SUM(N$161:N$162)+N$147+N$149+N$151+$N90</f>
        <v>6.8140000000000001</v>
      </c>
      <c r="O242" s="100">
        <f>SUM(O$161:O$162)+O$147+O$149+O$151+$O90</f>
        <v>6.9</v>
      </c>
    </row>
    <row r="243" spans="1:15" ht="15" thickBot="1" x14ac:dyDescent="0.4">
      <c r="A243" s="55" t="s">
        <v>104</v>
      </c>
      <c r="G243" s="58">
        <f t="shared" ref="G243:G247" si="120">SUM(G$161:G$162)+G$159+G$158+G$156+G$155+G$153+G$152+G$151+G91</f>
        <v>39.706000000000003</v>
      </c>
      <c r="K243" s="58">
        <f t="shared" ref="K243:M247" si="121">SUM(K$161:K$162)+K$159+K$158+K$156+K$155+K$153+K$152+K$151+K91</f>
        <v>46.84</v>
      </c>
      <c r="L243" s="58">
        <f t="shared" si="121"/>
        <v>51.08</v>
      </c>
      <c r="M243" s="58">
        <f t="shared" si="121"/>
        <v>56.65</v>
      </c>
      <c r="N243" s="100">
        <f>SUM(N$161:N$162)+N$147+N$149+N$151+$N91</f>
        <v>9.4599999999999991</v>
      </c>
      <c r="O243" s="100">
        <f>SUM(O$161:O$162)+O$147+O$149+O$151+$O91</f>
        <v>8.9700000000000006</v>
      </c>
    </row>
    <row r="244" spans="1:15" ht="15" thickBot="1" x14ac:dyDescent="0.4">
      <c r="A244" s="55" t="s">
        <v>103</v>
      </c>
      <c r="G244" s="58">
        <f t="shared" si="120"/>
        <v>38.775000000000006</v>
      </c>
      <c r="K244" s="58">
        <f t="shared" si="121"/>
        <v>43.116</v>
      </c>
      <c r="L244" s="58">
        <f t="shared" si="121"/>
        <v>47.09</v>
      </c>
      <c r="M244" s="58">
        <f t="shared" si="121"/>
        <v>50.475000000000001</v>
      </c>
      <c r="N244" s="100">
        <f>SUM(N$161:N$162)+N$147+N$149+N$151+$N92</f>
        <v>6.6669999999999998</v>
      </c>
      <c r="O244" s="100">
        <f>SUM(O$161:O$162)+O$147+O$149+O$151+$O92</f>
        <v>6.7850000000000001</v>
      </c>
    </row>
    <row r="245" spans="1:15" ht="15" thickBot="1" x14ac:dyDescent="0.4">
      <c r="A245" s="55" t="s">
        <v>102</v>
      </c>
      <c r="G245" s="58">
        <f t="shared" si="120"/>
        <v>39.706000000000003</v>
      </c>
      <c r="K245" s="58">
        <f t="shared" si="121"/>
        <v>46.84</v>
      </c>
      <c r="L245" s="58">
        <f t="shared" si="121"/>
        <v>51.08</v>
      </c>
      <c r="M245" s="58">
        <f t="shared" si="121"/>
        <v>56.65</v>
      </c>
      <c r="N245" s="100">
        <f>SUM(N$161:N$162)+N$147+N$149+N$151+$N93</f>
        <v>9.4599999999999991</v>
      </c>
      <c r="O245" s="100">
        <f>SUM(O$161:O$162)+O$147+O$149+O$151+$O93</f>
        <v>8.9700000000000006</v>
      </c>
    </row>
    <row r="246" spans="1:15" ht="15" thickBot="1" x14ac:dyDescent="0.4">
      <c r="A246" s="55" t="s">
        <v>170</v>
      </c>
      <c r="G246" s="58">
        <f t="shared" si="120"/>
        <v>38.775000000000006</v>
      </c>
      <c r="K246" s="58">
        <f t="shared" si="121"/>
        <v>43.116</v>
      </c>
      <c r="L246" s="58">
        <f t="shared" si="121"/>
        <v>47.09</v>
      </c>
      <c r="M246" s="58">
        <f t="shared" si="121"/>
        <v>50.475000000000001</v>
      </c>
      <c r="N246" s="100">
        <f>SUM(N$161:N$162)+N$147+N$149+N$151+$N94</f>
        <v>6.6669999999999998</v>
      </c>
      <c r="O246" s="100">
        <f>SUM(O$161:O$162)+O$147+O$149+O$151+$O94</f>
        <v>6.7850000000000001</v>
      </c>
    </row>
    <row r="247" spans="1:15" ht="15" thickBot="1" x14ac:dyDescent="0.4">
      <c r="A247" s="56" t="s">
        <v>101</v>
      </c>
      <c r="G247" s="63">
        <f t="shared" si="120"/>
        <v>38.334000000000003</v>
      </c>
      <c r="K247" s="63">
        <f t="shared" si="121"/>
        <v>41.352000000000004</v>
      </c>
      <c r="L247" s="63">
        <f t="shared" si="121"/>
        <v>45.2</v>
      </c>
      <c r="M247" s="63">
        <f t="shared" si="121"/>
        <v>47.55</v>
      </c>
      <c r="N247" s="100">
        <f>SUM(N$161:N$162)+N$147+N$149+N$151+$N95</f>
        <v>5.3439999999999994</v>
      </c>
      <c r="O247" s="100">
        <f>SUM(O$161:O$162)+O$147+O$149+O$151+$O95</f>
        <v>5.75</v>
      </c>
    </row>
    <row r="248" spans="1:15" ht="15" thickBot="1" x14ac:dyDescent="0.4">
      <c r="A248" s="52"/>
    </row>
    <row r="249" spans="1:15" ht="15" thickBot="1" x14ac:dyDescent="0.4">
      <c r="A249" s="54" t="s">
        <v>137</v>
      </c>
      <c r="G249" s="58">
        <f>SUM(G$161:G$162)+G$159+G$158+G$156+G$155+G$153+G$152+G$150+G$149+G$148+G97</f>
        <v>35.676000000000002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4">
      <c r="A250" s="55" t="s">
        <v>136</v>
      </c>
      <c r="G250" s="58">
        <f t="shared" ref="G250:G253" si="122">SUM(G$161:G$162)+G$159+G$158+G$156+G$155+G$153+G$152+G$150+G$149+G$148+G98</f>
        <v>35.332999999999998</v>
      </c>
      <c r="K250" s="58">
        <f t="shared" ref="K250:M253" si="123">SUM(K$161:K$162)+K$159+K$158+K$156+K$155+K$153+K$152+K$151+K98</f>
        <v>41.704000000000001</v>
      </c>
      <c r="L250" s="58">
        <f t="shared" si="123"/>
        <v>44.72</v>
      </c>
      <c r="M250" s="58">
        <f t="shared" si="123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4">
      <c r="A251" s="55" t="s">
        <v>135</v>
      </c>
      <c r="G251" s="58">
        <f t="shared" si="122"/>
        <v>35.332999999999998</v>
      </c>
      <c r="K251" s="58">
        <f t="shared" si="123"/>
        <v>41.704000000000001</v>
      </c>
      <c r="L251" s="58">
        <f t="shared" si="123"/>
        <v>44.72</v>
      </c>
      <c r="M251" s="58">
        <f t="shared" si="123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4">
      <c r="A252" s="55" t="s">
        <v>171</v>
      </c>
      <c r="G252" s="58">
        <f t="shared" si="122"/>
        <v>34.696000000000005</v>
      </c>
      <c r="K252" s="58">
        <f t="shared" si="123"/>
        <v>39.156000000000006</v>
      </c>
      <c r="L252" s="58">
        <f t="shared" si="123"/>
        <v>41.99</v>
      </c>
      <c r="M252" s="58">
        <f t="shared" si="123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4">
      <c r="A253" s="56" t="s">
        <v>134</v>
      </c>
      <c r="G253" s="63">
        <f t="shared" si="122"/>
        <v>35.431000000000004</v>
      </c>
      <c r="K253" s="63">
        <f t="shared" si="123"/>
        <v>42.096000000000004</v>
      </c>
      <c r="L253" s="63">
        <f t="shared" si="123"/>
        <v>45.14</v>
      </c>
      <c r="M253" s="63">
        <f t="shared" si="123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4">
      <c r="A254" s="52"/>
    </row>
    <row r="255" spans="1:15" ht="15" thickBot="1" x14ac:dyDescent="0.4">
      <c r="A255" s="54" t="s">
        <v>133</v>
      </c>
      <c r="G255" s="58">
        <f>SUM(G$161:G$162)+G$159+G$158+G$156+G$155+G$153+G$152+G$150+G$149+G$148+G103</f>
        <v>35.676000000000002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4">
      <c r="A256" s="55" t="s">
        <v>132</v>
      </c>
      <c r="G256" s="58">
        <f t="shared" ref="G256:G259" si="124">SUM(G$161:G$162)+G$159+G$158+G$156+G$155+G$153+G$152+G$150+G$149+G$148+G104</f>
        <v>35.332999999999998</v>
      </c>
      <c r="K256" s="58">
        <f t="shared" ref="K256:M259" si="125">SUM(K$161:K$162)+K$159+K$158+K$156+K$155+K$153+K$152+K$150+K$149+K$148+K104</f>
        <v>40.501999999999995</v>
      </c>
      <c r="L256" s="58">
        <f t="shared" si="125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4">
      <c r="A257" s="55" t="s">
        <v>131</v>
      </c>
      <c r="G257" s="58">
        <f t="shared" si="124"/>
        <v>35.332999999999998</v>
      </c>
      <c r="K257" s="58">
        <f t="shared" si="125"/>
        <v>40.501999999999995</v>
      </c>
      <c r="L257" s="58">
        <f t="shared" si="125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4">
      <c r="A258" s="55" t="s">
        <v>172</v>
      </c>
      <c r="G258" s="58">
        <f t="shared" si="124"/>
        <v>34.696000000000005</v>
      </c>
      <c r="K258" s="58">
        <f t="shared" si="125"/>
        <v>37.953999999999994</v>
      </c>
      <c r="L258" s="58">
        <f t="shared" si="125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4">
      <c r="A259" s="56" t="s">
        <v>100</v>
      </c>
      <c r="G259" s="63">
        <f t="shared" si="124"/>
        <v>35.431000000000004</v>
      </c>
      <c r="K259" s="63">
        <f t="shared" si="125"/>
        <v>40.893999999999998</v>
      </c>
      <c r="L259" s="63">
        <f t="shared" si="125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4">
      <c r="A260" s="52"/>
    </row>
    <row r="261" spans="1:15" ht="15" thickBot="1" x14ac:dyDescent="0.4">
      <c r="A261" s="54" t="s">
        <v>99</v>
      </c>
      <c r="G261" s="58">
        <f>SUM(G$161:G$162)+G$159+G$158+G$156+G$155+G$153+G$152+G$150+G$149+G$148+G109</f>
        <v>37.234999999999999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>SUM(N$161:N$162)+N$148+$N109</f>
        <v>5.9269999999999996</v>
      </c>
      <c r="O261" s="100">
        <f>SUM(O$161:O$162)+O$148+$O109</f>
        <v>6.1000000000000005</v>
      </c>
    </row>
    <row r="262" spans="1:15" ht="15" thickBot="1" x14ac:dyDescent="0.4">
      <c r="A262" s="55" t="s">
        <v>98</v>
      </c>
      <c r="G262" s="58">
        <f t="shared" ref="G262:G266" si="126">SUM(G$161:G$162)+G$159+G$158+G$156+G$155+G$153+G$152+G$150+G$149+G$148+G110</f>
        <v>38.117000000000004</v>
      </c>
      <c r="K262" s="58">
        <f t="shared" ref="K262:M266" si="127">SUM(K$161:K$162)+K$159+K$158+K$156+K$155+K$153+K$152+K$150+K$149+K$148+K110</f>
        <v>45.637999999999998</v>
      </c>
      <c r="L262" s="58">
        <f t="shared" si="127"/>
        <v>51.005000000000003</v>
      </c>
      <c r="M262" s="58">
        <f t="shared" si="127"/>
        <v>56.875</v>
      </c>
      <c r="N262" s="100">
        <f>SUM(N$161:N$162)+N$148+$N110</f>
        <v>8.5730000000000004</v>
      </c>
      <c r="O262" s="100">
        <f>SUM(O$161:O$162)+O$148+$O110</f>
        <v>8.17</v>
      </c>
    </row>
    <row r="263" spans="1:15" ht="15" thickBot="1" x14ac:dyDescent="0.4">
      <c r="A263" s="55" t="s">
        <v>97</v>
      </c>
      <c r="G263" s="58">
        <f t="shared" si="126"/>
        <v>37.186000000000007</v>
      </c>
      <c r="K263" s="58">
        <f t="shared" si="127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>SUM(N$161:N$162)+N$148+$N111</f>
        <v>5.7799999999999994</v>
      </c>
      <c r="O263" s="100">
        <f>SUM(O$161:O$162)+O$148+$O111</f>
        <v>5.9850000000000003</v>
      </c>
    </row>
    <row r="264" spans="1:15" ht="15" thickBot="1" x14ac:dyDescent="0.4">
      <c r="A264" s="55" t="s">
        <v>96</v>
      </c>
      <c r="G264" s="58">
        <f t="shared" si="126"/>
        <v>38.215000000000003</v>
      </c>
      <c r="K264" s="58">
        <f t="shared" si="127"/>
        <v>46.03</v>
      </c>
      <c r="L264" s="58">
        <f t="shared" si="127"/>
        <v>51.425000000000004</v>
      </c>
      <c r="M264" s="58">
        <f t="shared" si="127"/>
        <v>57.525000000000006</v>
      </c>
      <c r="N264" s="100">
        <f>SUM(N$161:N$162)+N$148+$N112</f>
        <v>8.8669999999999991</v>
      </c>
      <c r="O264" s="100">
        <f>SUM(O$161:O$162)+O$148+$O112</f>
        <v>8.4</v>
      </c>
    </row>
    <row r="265" spans="1:15" ht="15" thickBot="1" x14ac:dyDescent="0.4">
      <c r="A265" s="55" t="s">
        <v>173</v>
      </c>
      <c r="G265" s="58">
        <f t="shared" si="126"/>
        <v>37.186000000000007</v>
      </c>
      <c r="K265" s="58">
        <f t="shared" si="127"/>
        <v>41.914000000000001</v>
      </c>
      <c r="L265" s="58">
        <f t="shared" si="127"/>
        <v>47.015000000000001</v>
      </c>
      <c r="M265" s="58">
        <f>SUM(M$161:M$162)+M$159+M$158+M$156+M$155+M$153+M$152+M$150+M$149+M$148+M113</f>
        <v>50.7</v>
      </c>
      <c r="N265" s="100">
        <f>SUM(N$161:N$162)+N$148+$N113</f>
        <v>5.7799999999999994</v>
      </c>
      <c r="O265" s="100">
        <f>SUM(O$161:O$162)+O$148+$O113</f>
        <v>5.9850000000000003</v>
      </c>
    </row>
    <row r="266" spans="1:15" ht="15" thickBot="1" x14ac:dyDescent="0.4">
      <c r="A266" s="56" t="s">
        <v>95</v>
      </c>
      <c r="G266" s="63">
        <f t="shared" si="126"/>
        <v>36.745000000000005</v>
      </c>
      <c r="K266" s="63">
        <f t="shared" si="127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>SUM(N$161:N$162)+N$148+$N114</f>
        <v>4.4569999999999999</v>
      </c>
      <c r="O266" s="100">
        <f>SUM(O$161:O$162)+O$148+$O114</f>
        <v>4.95</v>
      </c>
    </row>
    <row r="267" spans="1:15" ht="15" thickBot="1" x14ac:dyDescent="0.4">
      <c r="A267" s="52"/>
    </row>
    <row r="268" spans="1:15" ht="15" thickBot="1" x14ac:dyDescent="0.4">
      <c r="A268" s="54" t="s">
        <v>94</v>
      </c>
      <c r="G268" s="58">
        <f>SUM(G$161:G$162)+G$159+G$158+G$156+G$155+G$153+G$152+G$150+G$149+G$148+G116</f>
        <v>37.234999999999999</v>
      </c>
      <c r="K268" s="58">
        <f>SUM(K$161:K$162)+K$159+K$158+K$156+K$155+K$153+K$152+K$150+K$149+K$148+K116</f>
        <v>42.11</v>
      </c>
      <c r="L268" s="58">
        <f>SUM(L$161:L$162)+L$159+L$158+L$156+L$155+L$153+L$152+L$150+L$149+L$148+L116</f>
        <v>47.225000000000009</v>
      </c>
      <c r="M268" s="58">
        <f>SUM(M$161:M$162)+M$159+M$158+M$156+M$155+M$153+M$152+M$150+M$149+M$148+M116</f>
        <v>51.025000000000006</v>
      </c>
      <c r="N268" s="100">
        <f>SUM(N$161:N$162)+N$148+$N116</f>
        <v>5.9269999999999996</v>
      </c>
      <c r="O268" s="100">
        <f>SUM(O$161:O$162)+O$148+$O116</f>
        <v>6.1000000000000005</v>
      </c>
    </row>
    <row r="269" spans="1:15" ht="15" thickBot="1" x14ac:dyDescent="0.4">
      <c r="A269" s="55" t="s">
        <v>93</v>
      </c>
      <c r="G269" s="58">
        <f t="shared" ref="G269:G273" si="128">SUM(G$161:G$162)+G$159+G$158+G$156+G$155+G$153+G$152+G$150+G$149+G$148+G117</f>
        <v>38.117000000000004</v>
      </c>
      <c r="K269" s="58">
        <f>SUM(K$161:K$162)+K$159+K$158+K$156+K$155+K$153+K$152+K$150+K$149+K$148+K117</f>
        <v>45.637999999999998</v>
      </c>
      <c r="L269" s="58">
        <f>SUM(L$161:L$162)+L$159+L$158+L$156+L$155+L$153+L$152+L$150+L$149+L$148+L117</f>
        <v>51.005000000000003</v>
      </c>
      <c r="M269" s="58">
        <f>SUM(M$161:M$162)+M$159+M$158+M$156+M$155+M$153+M$152+M$150+M$149+M$148+M117</f>
        <v>56.875</v>
      </c>
      <c r="N269" s="100">
        <f>SUM(N$161:N$162)+N$148+$N117</f>
        <v>8.5730000000000004</v>
      </c>
      <c r="O269" s="100">
        <f>SUM(O$161:O$162)+O$148+$O117</f>
        <v>8.17</v>
      </c>
    </row>
    <row r="270" spans="1:15" ht="15" thickBot="1" x14ac:dyDescent="0.4">
      <c r="A270" s="55" t="s">
        <v>92</v>
      </c>
      <c r="G270" s="58">
        <f t="shared" si="128"/>
        <v>37.186000000000007</v>
      </c>
      <c r="K270" s="58">
        <f>SUM(K$161:K$162)+K$159+K$158+K$156+K$155+K$153+K$152+K$150+K$149+K$148+K118</f>
        <v>41.914000000000001</v>
      </c>
      <c r="L270" s="58">
        <f>SUM(L$161:L$162)+L$159+L$158+L$156+L$155+L$153+L$152+L$150+L$149+L$148+L118</f>
        <v>47.015000000000001</v>
      </c>
      <c r="M270" s="58">
        <f>SUM(M$161:M$162)+M$159+M$158+M$156+M$155+M$153+M$152+M$150+M$149+M$148+M118</f>
        <v>50.7</v>
      </c>
      <c r="N270" s="100">
        <f>SUM(N$161:N$162)+N$148+$N118</f>
        <v>5.7799999999999994</v>
      </c>
      <c r="O270" s="100">
        <f>SUM(O$161:O$162)+O$148+$O118</f>
        <v>5.9850000000000003</v>
      </c>
    </row>
    <row r="271" spans="1:15" ht="15" thickBot="1" x14ac:dyDescent="0.4">
      <c r="A271" s="55" t="s">
        <v>91</v>
      </c>
      <c r="G271" s="58">
        <f t="shared" si="128"/>
        <v>38.215000000000003</v>
      </c>
      <c r="K271" s="58">
        <f>SUM(K$161:K$162)+K$159+K$158+K$156+K$155+K$153+K$152+K$150+K$149+K$148+K119</f>
        <v>46.03</v>
      </c>
      <c r="L271" s="58">
        <f>SUM(L$161:L$162)+L$159+L$158+L$156+L$155+L$153+L$152+L$150+L$149+L$148+L119</f>
        <v>51.425000000000004</v>
      </c>
      <c r="M271" s="58">
        <f>SUM(M$161:M$162)+M$159+M$158+M$156+M$155+M$153+M$152+M$150+M$149+M$148+M119</f>
        <v>57.525000000000006</v>
      </c>
      <c r="N271" s="100">
        <f>SUM(N$161:N$162)+N$148+$N119</f>
        <v>8.8669999999999991</v>
      </c>
      <c r="O271" s="100">
        <f>SUM(O$161:O$162)+O$148+$O119</f>
        <v>8.4</v>
      </c>
    </row>
    <row r="272" spans="1:15" ht="15" thickBot="1" x14ac:dyDescent="0.4">
      <c r="A272" s="55" t="s">
        <v>173</v>
      </c>
      <c r="G272" s="58">
        <f t="shared" si="128"/>
        <v>37.186000000000007</v>
      </c>
      <c r="K272" s="58">
        <f>SUM(K$161:K$162)+K$159+K$158+K$156+K$155+K$153+K$152+K$150+K$149+K$148+K120</f>
        <v>41.914000000000001</v>
      </c>
      <c r="L272" s="58">
        <f>SUM(L$161:L$162)+L$159+L$158+L$156+L$155+L$153+L$152+L$150+L$149+L$148+L120</f>
        <v>47.015000000000001</v>
      </c>
      <c r="M272" s="58">
        <f>SUM(M$161:M$162)+M$159+M$158+M$156+M$155+M$153+M$152+M$150+M$149+M$148+M120</f>
        <v>50.7</v>
      </c>
      <c r="N272" s="100">
        <f>SUM(N$161:N$162)+N$148+$N120</f>
        <v>5.7799999999999994</v>
      </c>
      <c r="O272" s="100">
        <f>SUM(O$161:O$162)+O$148+$O120</f>
        <v>5.9850000000000003</v>
      </c>
    </row>
    <row r="273" spans="1:15" ht="15" thickBot="1" x14ac:dyDescent="0.4">
      <c r="A273" s="56" t="s">
        <v>90</v>
      </c>
      <c r="G273" s="63">
        <f t="shared" si="128"/>
        <v>36.745000000000005</v>
      </c>
      <c r="K273" s="63">
        <f>SUM(K$161:K$162)+K$159+K$158+K$156+K$155+K$153+K$152+K$150+K$149+K$148+K121</f>
        <v>40.15</v>
      </c>
      <c r="L273" s="63">
        <f>SUM(L$161:L$162)+L$159+L$158+L$156+L$155+L$153+L$152+L$150+L$149+L$148+L121</f>
        <v>45.125</v>
      </c>
      <c r="M273" s="63">
        <f>SUM(M$161:M$162)+M$159+M$158+M$156+M$155+M$153+M$152+M$150+M$149+M$148+M121</f>
        <v>47.775000000000006</v>
      </c>
      <c r="N273" s="100">
        <f>SUM(N$161:N$162)+N$148+$N121</f>
        <v>4.4569999999999999</v>
      </c>
      <c r="O273" s="100">
        <f>SUM(O$161:O$162)+O$148+$O121</f>
        <v>4.95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80</v>
      </c>
      <c r="G276" s="78">
        <f>MIN(G167:G273)</f>
        <v>33.874000000000002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4">
      <c r="A277" s="56" t="s">
        <v>81</v>
      </c>
      <c r="G277" s="78">
        <f>MAX(G167:G273)</f>
        <v>43.888999999999996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4"/>
    <row r="280" spans="1:15" ht="15" thickBot="1" x14ac:dyDescent="0.4">
      <c r="A280" s="80" t="s">
        <v>82</v>
      </c>
      <c r="C280" s="115" t="s">
        <v>203</v>
      </c>
      <c r="D280" s="116"/>
      <c r="E280" s="117"/>
      <c r="G280" s="115" t="s">
        <v>204</v>
      </c>
      <c r="H280" s="116"/>
      <c r="I280" s="117"/>
    </row>
    <row r="281" spans="1:15" ht="15" thickBot="1" x14ac:dyDescent="0.4">
      <c r="A281" s="81" t="s">
        <v>86</v>
      </c>
      <c r="C281" s="121">
        <v>47</v>
      </c>
      <c r="D281" s="104">
        <v>862</v>
      </c>
      <c r="E281" s="120" t="s">
        <v>85</v>
      </c>
      <c r="G281" s="103">
        <v>950</v>
      </c>
      <c r="H281" s="104">
        <v>2150</v>
      </c>
      <c r="I281" s="118" t="s">
        <v>85</v>
      </c>
    </row>
    <row r="282" spans="1:15" ht="15" thickBot="1" x14ac:dyDescent="0.4">
      <c r="A282" s="79" t="s">
        <v>83</v>
      </c>
      <c r="C282" s="119">
        <f>G276</f>
        <v>33.874000000000002</v>
      </c>
      <c r="D282" s="119">
        <f>K276</f>
        <v>36.358000000000004</v>
      </c>
      <c r="E282" s="119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4">
      <c r="A283" s="78" t="s">
        <v>84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85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3" t="s">
        <v>174</v>
      </c>
      <c r="D287" s="110" t="s">
        <v>175</v>
      </c>
    </row>
    <row r="288" spans="1:15" ht="15" thickBot="1" x14ac:dyDescent="0.4">
      <c r="A288" s="8" t="s">
        <v>177</v>
      </c>
      <c r="C288" s="82">
        <f>N277</f>
        <v>11.527999999999999</v>
      </c>
      <c r="D288" s="82">
        <f>O277</f>
        <v>10.8</v>
      </c>
    </row>
    <row r="289" spans="3:4" x14ac:dyDescent="0.35">
      <c r="C289" s="83" t="s">
        <v>176</v>
      </c>
      <c r="D289" s="83" t="s">
        <v>176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DB39-8578-429A-9498-50C656F3D0E2}">
  <dimension ref="A1:P34"/>
  <sheetViews>
    <sheetView topLeftCell="A4" zoomScale="71" zoomScaleNormal="115" workbookViewId="0">
      <selection activeCell="P14" sqref="P14"/>
    </sheetView>
  </sheetViews>
  <sheetFormatPr baseColWidth="10" defaultRowHeight="14.5" x14ac:dyDescent="0.35"/>
  <cols>
    <col min="1" max="1" width="38.81640625" customWidth="1"/>
    <col min="9" max="16" width="11.6328125" bestFit="1" customWidth="1"/>
  </cols>
  <sheetData>
    <row r="1" spans="1:16" x14ac:dyDescent="0.3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55</v>
      </c>
      <c r="I1" s="42" t="s">
        <v>70</v>
      </c>
      <c r="J1" s="42" t="s">
        <v>67</v>
      </c>
      <c r="K1" s="42" t="s">
        <v>68</v>
      </c>
      <c r="L1" s="42" t="s">
        <v>69</v>
      </c>
      <c r="M1" s="42" t="s">
        <v>71</v>
      </c>
      <c r="N1" s="42" t="s">
        <v>72</v>
      </c>
      <c r="O1" s="42" t="s">
        <v>52</v>
      </c>
      <c r="P1" s="45" t="s">
        <v>51</v>
      </c>
    </row>
    <row r="2" spans="1:16" ht="15" thickBot="1" x14ac:dyDescent="0.4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514</v>
      </c>
      <c r="J2" s="44">
        <v>530</v>
      </c>
      <c r="K2" s="44">
        <v>570</v>
      </c>
      <c r="L2" s="44">
        <v>626</v>
      </c>
      <c r="M2" s="44">
        <v>650</v>
      </c>
      <c r="N2" s="44">
        <v>674</v>
      </c>
      <c r="O2" s="44">
        <v>770</v>
      </c>
      <c r="P2" s="46">
        <v>2150</v>
      </c>
    </row>
    <row r="3" spans="1:16" ht="15" thickBot="1" x14ac:dyDescent="0.4">
      <c r="A3" s="72" t="s">
        <v>53</v>
      </c>
    </row>
    <row r="4" spans="1:16" ht="15" thickBot="1" x14ac:dyDescent="0.4">
      <c r="A4" s="73" t="s">
        <v>2</v>
      </c>
    </row>
    <row r="5" spans="1:16" x14ac:dyDescent="0.35">
      <c r="A5" s="70" t="s">
        <v>54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16" ht="15" thickBot="1" x14ac:dyDescent="0.4">
      <c r="A6" s="32"/>
    </row>
    <row r="7" spans="1:16" ht="15" thickBot="1" x14ac:dyDescent="0.4">
      <c r="A7" s="73" t="s">
        <v>73</v>
      </c>
    </row>
    <row r="8" spans="1:16" x14ac:dyDescent="0.35">
      <c r="A8" s="70" t="s">
        <v>74</v>
      </c>
      <c r="F8" s="2">
        <v>1</v>
      </c>
    </row>
    <row r="9" spans="1:16" x14ac:dyDescent="0.35">
      <c r="A9" s="9" t="s">
        <v>75</v>
      </c>
      <c r="G9" s="2">
        <v>8</v>
      </c>
    </row>
    <row r="10" spans="1:16" x14ac:dyDescent="0.35">
      <c r="A10" s="9" t="s">
        <v>76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2" spans="1:16" ht="15" thickBot="1" x14ac:dyDescent="0.4"/>
    <row r="13" spans="1:16" x14ac:dyDescent="0.35">
      <c r="A13" s="101" t="s">
        <v>178</v>
      </c>
    </row>
    <row r="14" spans="1:16" x14ac:dyDescent="0.35">
      <c r="A14" s="9" t="s">
        <v>179</v>
      </c>
      <c r="F14" s="2">
        <v>40</v>
      </c>
      <c r="G14" s="2">
        <v>48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2">
        <v>50</v>
      </c>
      <c r="P14" s="2">
        <v>50</v>
      </c>
    </row>
    <row r="15" spans="1:16" x14ac:dyDescent="0.35">
      <c r="A15" s="9" t="s">
        <v>180</v>
      </c>
      <c r="F15" s="2">
        <v>35</v>
      </c>
      <c r="G15" s="2">
        <v>35</v>
      </c>
      <c r="H15" s="2">
        <v>30</v>
      </c>
      <c r="I15" s="2">
        <v>30</v>
      </c>
      <c r="J15" s="2">
        <v>30</v>
      </c>
      <c r="K15" s="2">
        <v>30</v>
      </c>
      <c r="L15" s="2">
        <v>30</v>
      </c>
      <c r="M15" s="2">
        <v>30</v>
      </c>
      <c r="N15" s="2">
        <v>30</v>
      </c>
      <c r="O15" s="2">
        <v>30</v>
      </c>
      <c r="P15" s="2">
        <v>20</v>
      </c>
    </row>
    <row r="16" spans="1:16" x14ac:dyDescent="0.35">
      <c r="A16" s="9" t="s">
        <v>181</v>
      </c>
      <c r="F16" s="2">
        <v>9</v>
      </c>
      <c r="G16" s="2">
        <v>9</v>
      </c>
      <c r="H16" s="2">
        <v>9</v>
      </c>
      <c r="I16" s="2">
        <v>9</v>
      </c>
      <c r="J16" s="2">
        <v>9</v>
      </c>
      <c r="K16" s="2">
        <v>9</v>
      </c>
      <c r="L16" s="2">
        <v>9</v>
      </c>
      <c r="M16" s="2">
        <v>9</v>
      </c>
      <c r="N16" s="2">
        <v>9</v>
      </c>
      <c r="O16" s="2">
        <v>9</v>
      </c>
      <c r="P16" s="2">
        <v>9</v>
      </c>
    </row>
    <row r="17" spans="1:16" x14ac:dyDescent="0.35">
      <c r="A17" s="9" t="s">
        <v>182</v>
      </c>
      <c r="F17" s="2">
        <v>110</v>
      </c>
      <c r="G17" s="2">
        <v>110</v>
      </c>
      <c r="H17" s="2">
        <v>110</v>
      </c>
      <c r="I17" s="2">
        <v>110</v>
      </c>
      <c r="J17" s="2">
        <v>110</v>
      </c>
      <c r="K17" s="2">
        <v>110</v>
      </c>
      <c r="L17" s="2">
        <v>110</v>
      </c>
      <c r="M17" s="2">
        <v>110</v>
      </c>
      <c r="N17" s="2">
        <v>110</v>
      </c>
      <c r="O17" s="2">
        <v>110</v>
      </c>
      <c r="P17" s="2">
        <v>124</v>
      </c>
    </row>
    <row r="18" spans="1:16" x14ac:dyDescent="0.35">
      <c r="A18" s="9" t="s">
        <v>183</v>
      </c>
      <c r="F18" s="2">
        <v>35</v>
      </c>
      <c r="G18" s="2">
        <v>35</v>
      </c>
      <c r="H18" s="2">
        <v>35</v>
      </c>
      <c r="I18" s="2">
        <v>35</v>
      </c>
      <c r="J18" s="2">
        <v>35</v>
      </c>
      <c r="K18" s="2">
        <v>35</v>
      </c>
      <c r="L18" s="2">
        <v>35</v>
      </c>
      <c r="M18" s="2">
        <v>35</v>
      </c>
      <c r="N18" s="2">
        <v>35</v>
      </c>
      <c r="O18" s="2">
        <v>35</v>
      </c>
      <c r="P18" s="2">
        <v>35</v>
      </c>
    </row>
    <row r="20" spans="1:16" ht="15" thickBot="1" x14ac:dyDescent="0.4"/>
    <row r="21" spans="1:16" x14ac:dyDescent="0.35">
      <c r="A21" s="101" t="s">
        <v>184</v>
      </c>
    </row>
    <row r="22" spans="1:16" x14ac:dyDescent="0.35">
      <c r="A22" s="9" t="s">
        <v>179</v>
      </c>
      <c r="H22" s="2">
        <v>28</v>
      </c>
      <c r="I22" s="2">
        <v>28</v>
      </c>
      <c r="J22" s="2">
        <v>28</v>
      </c>
      <c r="K22" s="2">
        <v>28</v>
      </c>
      <c r="L22" s="2">
        <v>28</v>
      </c>
      <c r="M22" s="2">
        <v>28</v>
      </c>
      <c r="N22" s="2">
        <v>28</v>
      </c>
      <c r="O22" s="2">
        <v>28</v>
      </c>
    </row>
    <row r="23" spans="1:16" x14ac:dyDescent="0.35">
      <c r="A23" s="9" t="s">
        <v>180</v>
      </c>
      <c r="H23" s="2">
        <v>20</v>
      </c>
      <c r="I23" s="2">
        <v>20</v>
      </c>
      <c r="J23" s="2">
        <v>20</v>
      </c>
      <c r="K23" s="2">
        <v>20</v>
      </c>
      <c r="L23" s="2">
        <v>20</v>
      </c>
      <c r="M23" s="2">
        <v>20</v>
      </c>
      <c r="N23" s="2">
        <v>20</v>
      </c>
      <c r="O23" s="2">
        <v>20</v>
      </c>
    </row>
    <row r="24" spans="1:16" x14ac:dyDescent="0.35">
      <c r="A24" s="9" t="s">
        <v>181</v>
      </c>
      <c r="H24" s="2">
        <v>6.5</v>
      </c>
      <c r="I24" s="2">
        <v>6.5</v>
      </c>
      <c r="J24" s="2">
        <v>6.5</v>
      </c>
      <c r="K24" s="2">
        <v>6.5</v>
      </c>
      <c r="L24" s="2">
        <v>6.5</v>
      </c>
      <c r="M24" s="2">
        <v>6.5</v>
      </c>
      <c r="N24" s="2">
        <v>6.5</v>
      </c>
      <c r="O24" s="2">
        <v>6.5</v>
      </c>
    </row>
    <row r="25" spans="1:16" x14ac:dyDescent="0.35">
      <c r="A25" s="9" t="s">
        <v>185</v>
      </c>
      <c r="H25" s="2">
        <v>106</v>
      </c>
      <c r="I25" s="2">
        <v>106</v>
      </c>
      <c r="J25" s="2">
        <v>106</v>
      </c>
      <c r="K25" s="2">
        <v>106</v>
      </c>
      <c r="L25" s="2">
        <v>106</v>
      </c>
      <c r="M25" s="2">
        <v>106</v>
      </c>
      <c r="N25" s="2">
        <v>106</v>
      </c>
      <c r="O25" s="2">
        <v>106</v>
      </c>
    </row>
    <row r="26" spans="1:16" x14ac:dyDescent="0.35">
      <c r="A26" s="9" t="s">
        <v>183</v>
      </c>
      <c r="H26" s="2">
        <v>35</v>
      </c>
      <c r="I26" s="2">
        <v>35</v>
      </c>
      <c r="J26" s="2">
        <v>35</v>
      </c>
      <c r="K26" s="2">
        <v>35</v>
      </c>
      <c r="L26" s="2">
        <v>35</v>
      </c>
      <c r="M26" s="2">
        <v>35</v>
      </c>
      <c r="N26" s="2">
        <v>35</v>
      </c>
      <c r="O26" s="2">
        <v>35</v>
      </c>
    </row>
    <row r="28" spans="1:16" ht="15" thickBot="1" x14ac:dyDescent="0.4"/>
    <row r="29" spans="1:16" x14ac:dyDescent="0.35">
      <c r="A29" s="105" t="s">
        <v>186</v>
      </c>
    </row>
    <row r="30" spans="1:16" x14ac:dyDescent="0.35">
      <c r="A30" s="107" t="s">
        <v>187</v>
      </c>
      <c r="F30" s="106">
        <v>70</v>
      </c>
      <c r="G30" s="106">
        <v>58</v>
      </c>
      <c r="H30" s="106">
        <v>50</v>
      </c>
      <c r="I30" s="106">
        <v>50</v>
      </c>
      <c r="J30" s="106">
        <v>50</v>
      </c>
      <c r="K30" s="106">
        <v>50</v>
      </c>
      <c r="L30" s="106">
        <v>50</v>
      </c>
      <c r="M30" s="106">
        <v>50</v>
      </c>
      <c r="N30" s="106">
        <v>50</v>
      </c>
      <c r="O30" s="106">
        <v>50</v>
      </c>
    </row>
    <row r="31" spans="1:16" x14ac:dyDescent="0.35">
      <c r="A31" s="107" t="s">
        <v>188</v>
      </c>
      <c r="F31" s="106">
        <v>1</v>
      </c>
      <c r="G31" s="106">
        <v>8</v>
      </c>
      <c r="H31" s="106">
        <v>15</v>
      </c>
      <c r="I31" s="106">
        <v>15</v>
      </c>
      <c r="J31" s="106">
        <v>15</v>
      </c>
      <c r="K31" s="106">
        <v>15</v>
      </c>
      <c r="L31" s="106">
        <v>15</v>
      </c>
      <c r="M31" s="106">
        <v>15</v>
      </c>
      <c r="N31" s="106">
        <v>15</v>
      </c>
      <c r="O31" s="106">
        <v>15</v>
      </c>
    </row>
    <row r="32" spans="1:16" x14ac:dyDescent="0.35">
      <c r="A32" s="107" t="s">
        <v>189</v>
      </c>
      <c r="F32" s="106">
        <f>F30-F31-31.54+20*LOG(F2)</f>
        <v>77.460000000000008</v>
      </c>
      <c r="G32" s="108">
        <f>G30-G31-31.54+20*LOG(G2)</f>
        <v>64.904385894678384</v>
      </c>
      <c r="H32" s="108">
        <f t="shared" ref="H32:O32" si="0">H30-H31-31.54+20*LOG(H2)</f>
        <v>57.120940764776996</v>
      </c>
      <c r="I32" s="108">
        <f t="shared" si="0"/>
        <v>57.679262379905516</v>
      </c>
      <c r="J32" s="108">
        <f t="shared" si="0"/>
        <v>57.94551739201578</v>
      </c>
      <c r="K32" s="108">
        <f t="shared" si="0"/>
        <v>58.57749711344983</v>
      </c>
      <c r="L32" s="108">
        <f t="shared" si="0"/>
        <v>59.391486664208593</v>
      </c>
      <c r="M32" s="108">
        <f t="shared" si="0"/>
        <v>59.718267132857115</v>
      </c>
      <c r="N32" s="108">
        <f t="shared" si="0"/>
        <v>60.0331979307064</v>
      </c>
      <c r="O32" s="108">
        <f t="shared" si="0"/>
        <v>61.189814503449639</v>
      </c>
    </row>
    <row r="33" spans="1:15" x14ac:dyDescent="0.35">
      <c r="A33" s="107" t="s">
        <v>190</v>
      </c>
      <c r="F33" s="106">
        <v>66</v>
      </c>
      <c r="G33" s="106">
        <v>58</v>
      </c>
      <c r="H33" s="106">
        <v>56.66</v>
      </c>
      <c r="I33" s="106">
        <v>57.22</v>
      </c>
      <c r="J33" s="106">
        <v>57.49</v>
      </c>
      <c r="K33" s="106">
        <v>58.12</v>
      </c>
      <c r="L33" s="106">
        <v>58.93</v>
      </c>
      <c r="M33" s="106">
        <v>59.26</v>
      </c>
      <c r="N33" s="106">
        <v>59.57</v>
      </c>
      <c r="O33" s="106">
        <v>60.73</v>
      </c>
    </row>
    <row r="34" spans="1:15" x14ac:dyDescent="0.35">
      <c r="A34" s="107" t="s">
        <v>191</v>
      </c>
      <c r="F34" s="109" t="s">
        <v>176</v>
      </c>
      <c r="G34" s="109" t="s">
        <v>176</v>
      </c>
      <c r="H34" s="109" t="s">
        <v>176</v>
      </c>
      <c r="I34" s="109" t="s">
        <v>176</v>
      </c>
      <c r="J34" s="109" t="s">
        <v>176</v>
      </c>
      <c r="K34" s="109" t="s">
        <v>176</v>
      </c>
      <c r="L34" s="109" t="s">
        <v>176</v>
      </c>
      <c r="M34" s="109" t="s">
        <v>176</v>
      </c>
      <c r="N34" s="109" t="s">
        <v>176</v>
      </c>
      <c r="O34" s="109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Network</vt:lpstr>
      <vt:lpstr>Antenna +Headend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2022-12-12T17:14:12Z</dcterms:modified>
</cp:coreProperties>
</file>