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my\Projects\Websites\LTAR\docs\Instrumentation\"/>
    </mc:Choice>
  </mc:AlternateContent>
  <bookViews>
    <workbookView xWindow="405" yWindow="5685" windowWidth="25320" windowHeight="5655" activeTab="2"/>
  </bookViews>
  <sheets>
    <sheet name="LTAR-Met-Flux-Table1" sheetId="5" r:id="rId1"/>
    <sheet name="LTAR-Flux-Recom" sheetId="1" r:id="rId2"/>
    <sheet name="LTAR-Met Recom" sheetId="2" r:id="rId3"/>
    <sheet name="LTAR-Telem-Radio" sheetId="6" r:id="rId4"/>
    <sheet name="LTAR-Wind Erosion" sheetId="7" r:id="rId5"/>
    <sheet name="ESRI_MAPINFO_SHEET" sheetId="8" state="veryHidden" r:id="rId6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72" i="7" l="1"/>
  <c r="G72" i="7"/>
  <c r="G73" i="7"/>
  <c r="G74" i="7"/>
  <c r="G75" i="7"/>
  <c r="G76" i="7"/>
  <c r="G94" i="7"/>
  <c r="G96" i="7"/>
  <c r="G97" i="7"/>
  <c r="G100" i="7"/>
  <c r="G101" i="7"/>
  <c r="G102" i="7"/>
  <c r="G103" i="7"/>
  <c r="G104" i="7"/>
  <c r="G105" i="7"/>
  <c r="G106" i="7"/>
  <c r="G107" i="7"/>
  <c r="G108" i="7"/>
  <c r="F94" i="7"/>
  <c r="K94" i="7"/>
  <c r="K95" i="7"/>
  <c r="K96" i="7"/>
  <c r="K97" i="7"/>
  <c r="K98" i="7"/>
  <c r="K100" i="7"/>
  <c r="K101" i="7"/>
  <c r="K102" i="7"/>
  <c r="K103" i="7"/>
  <c r="K104" i="7"/>
  <c r="K105" i="7"/>
  <c r="K106" i="7"/>
  <c r="K107" i="7"/>
  <c r="K108" i="7"/>
  <c r="K110" i="7"/>
  <c r="K112" i="7"/>
  <c r="I108" i="7"/>
  <c r="I107" i="7"/>
  <c r="I106" i="7"/>
  <c r="I105" i="7"/>
  <c r="I104" i="7"/>
  <c r="I103" i="7"/>
  <c r="I102" i="7"/>
  <c r="I101" i="7"/>
  <c r="I100" i="7"/>
  <c r="I99" i="7"/>
  <c r="I98" i="7"/>
  <c r="I97" i="7"/>
  <c r="I96" i="7"/>
  <c r="I95" i="7"/>
  <c r="I94" i="7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2" i="7"/>
  <c r="F23" i="7"/>
  <c r="F24" i="7"/>
  <c r="F25" i="7"/>
  <c r="F26" i="7"/>
  <c r="F27" i="7"/>
  <c r="F28" i="7"/>
  <c r="F29" i="7"/>
  <c r="F31" i="7"/>
  <c r="F32" i="7"/>
  <c r="F33" i="7"/>
  <c r="F34" i="7"/>
  <c r="F35" i="7"/>
  <c r="F36" i="7"/>
  <c r="F37" i="7"/>
  <c r="F40" i="7"/>
  <c r="F48" i="7"/>
  <c r="F60" i="7"/>
  <c r="F42" i="6"/>
  <c r="F43" i="6"/>
  <c r="F44" i="6"/>
  <c r="F45" i="6"/>
  <c r="F36" i="6"/>
  <c r="F37" i="6"/>
  <c r="F38" i="6"/>
  <c r="F39" i="6"/>
  <c r="F40" i="6"/>
  <c r="F23" i="6"/>
  <c r="F24" i="6"/>
  <c r="F25" i="6"/>
  <c r="F26" i="6"/>
  <c r="F27" i="6"/>
  <c r="F28" i="6"/>
  <c r="F29" i="6"/>
  <c r="F30" i="6"/>
  <c r="F31" i="6"/>
  <c r="F32" i="6"/>
  <c r="F16" i="6"/>
  <c r="F17" i="6"/>
  <c r="F18" i="6"/>
  <c r="F19" i="6"/>
  <c r="F11" i="6"/>
  <c r="F12" i="6"/>
  <c r="F13" i="6"/>
  <c r="F14" i="6"/>
  <c r="G9" i="2"/>
  <c r="G10" i="2"/>
  <c r="G11" i="2"/>
  <c r="G12" i="2"/>
  <c r="G13" i="2"/>
  <c r="G14" i="2"/>
  <c r="G15" i="2"/>
  <c r="G16" i="2"/>
  <c r="G17" i="2"/>
  <c r="G18" i="2"/>
  <c r="G19" i="2"/>
  <c r="G20" i="2"/>
  <c r="E21" i="2"/>
  <c r="G21" i="2"/>
  <c r="G22" i="2"/>
  <c r="G23" i="2"/>
  <c r="G25" i="2"/>
  <c r="G26" i="2"/>
  <c r="G27" i="2"/>
  <c r="G28" i="2"/>
  <c r="G29" i="2"/>
  <c r="G30" i="2"/>
  <c r="G31" i="2"/>
  <c r="G32" i="2"/>
  <c r="G33" i="2"/>
  <c r="G35" i="2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49" i="1"/>
  <c r="F14" i="1"/>
  <c r="F13" i="1"/>
  <c r="F12" i="1"/>
  <c r="F11" i="1"/>
  <c r="F10" i="1"/>
  <c r="F9" i="1"/>
  <c r="F8" i="1"/>
  <c r="F7" i="1"/>
  <c r="F15" i="1"/>
  <c r="F51" i="1"/>
</calcChain>
</file>

<file path=xl/sharedStrings.xml><?xml version="1.0" encoding="utf-8"?>
<sst xmlns="http://schemas.openxmlformats.org/spreadsheetml/2006/main" count="1035" uniqueCount="534">
  <si>
    <t>LTAR Instrumentation Information Sheet</t>
  </si>
  <si>
    <t>Water/Energy/Carbon flux tower</t>
  </si>
  <si>
    <t>Auxilary Equipment Needed</t>
  </si>
  <si>
    <t>Model</t>
  </si>
  <si>
    <t>Manufacturer</t>
  </si>
  <si>
    <t>Price/ea.</t>
  </si>
  <si>
    <t>Quantity</t>
  </si>
  <si>
    <t>Total</t>
  </si>
  <si>
    <t>IRGASON &amp; EC150 Zero &amp; Span Shroud kit</t>
  </si>
  <si>
    <t>Campbell</t>
  </si>
  <si>
    <t>IRGASON &amp; EC150 lab stand kit</t>
  </si>
  <si>
    <t>Cell Phone Antenna Cable</t>
  </si>
  <si>
    <t>21847</t>
  </si>
  <si>
    <t>Antenna</t>
  </si>
  <si>
    <t>20679</t>
  </si>
  <si>
    <t>Modem Cable</t>
  </si>
  <si>
    <t>18663</t>
  </si>
  <si>
    <t xml:space="preserve">Cellular Modem </t>
  </si>
  <si>
    <t>RAVENXTG</t>
  </si>
  <si>
    <t>SIM Card</t>
  </si>
  <si>
    <t>Cellular service</t>
  </si>
  <si>
    <t>Total Auxilary Equipment</t>
  </si>
  <si>
    <t>Measurement (also include parts for power and telemetry - see Tab 3 "Smart-Forest")</t>
  </si>
  <si>
    <t>Manufacturer (if an alternate is available add a row)</t>
  </si>
  <si>
    <t>Buy/Wait for items &gt; $2,500</t>
  </si>
  <si>
    <t>Maintanence  / Calib. Freq. (years)</t>
  </si>
  <si>
    <t>Useful Life (yr)</t>
  </si>
  <si>
    <t>Spares</t>
  </si>
  <si>
    <t>Available From</t>
  </si>
  <si>
    <t>Notes</t>
  </si>
  <si>
    <t>Integrated H2O/CO2 3D wind</t>
  </si>
  <si>
    <t>IRGASON-EB-IC</t>
  </si>
  <si>
    <t>~1</t>
  </si>
  <si>
    <t>~10</t>
  </si>
  <si>
    <t>EC150</t>
  </si>
  <si>
    <t>CSI</t>
  </si>
  <si>
    <t>Four-component net radiometer</t>
  </si>
  <si>
    <t>Hukeseflux</t>
  </si>
  <si>
    <t>NR01</t>
  </si>
  <si>
    <t>~2</t>
  </si>
  <si>
    <t>CNR4</t>
  </si>
  <si>
    <t>Kipp and Zonen</t>
  </si>
  <si>
    <t>PAR/Quantum Sensor</t>
  </si>
  <si>
    <t>LICOR</t>
  </si>
  <si>
    <t>LI190SB-L</t>
  </si>
  <si>
    <t>Air temperature/humidity sensor</t>
  </si>
  <si>
    <t>HC2S3-20</t>
  </si>
  <si>
    <t>~5</t>
  </si>
  <si>
    <t>Soil heat flux sensors</t>
  </si>
  <si>
    <t>REBS</t>
  </si>
  <si>
    <t>HFT3.1</t>
  </si>
  <si>
    <t xml:space="preserve">Radiation and Energy Balance Systems Inc. </t>
  </si>
  <si>
    <t>HFP01</t>
  </si>
  <si>
    <t>HukseFlux</t>
  </si>
  <si>
    <t>Soil temperature sensors</t>
  </si>
  <si>
    <t>TCAV</t>
  </si>
  <si>
    <t>TVAC</t>
  </si>
  <si>
    <t>Soil moisture probes</t>
  </si>
  <si>
    <t>Hydra</t>
  </si>
  <si>
    <t>93640-025</t>
  </si>
  <si>
    <t>CS616</t>
  </si>
  <si>
    <t>Raingage</t>
  </si>
  <si>
    <t>TE525-20</t>
  </si>
  <si>
    <t>NOAH IV</t>
  </si>
  <si>
    <t>ETI</t>
  </si>
  <si>
    <t>Infrared radiometer</t>
  </si>
  <si>
    <t>Apogee</t>
  </si>
  <si>
    <t>SI-111</t>
  </si>
  <si>
    <t>Datalogger for EC &amp; met data</t>
  </si>
  <si>
    <t>CR3000</t>
  </si>
  <si>
    <t>Datalogger for soils data</t>
  </si>
  <si>
    <t>CR1000</t>
  </si>
  <si>
    <t>Mounting kit for IRT</t>
  </si>
  <si>
    <t>CM230</t>
  </si>
  <si>
    <t>Pole for IRT</t>
  </si>
  <si>
    <t>CM204</t>
  </si>
  <si>
    <t>Net Radiation Mounting Kit</t>
  </si>
  <si>
    <t>26120</t>
  </si>
  <si>
    <t>Net Radiometer extension pole</t>
  </si>
  <si>
    <t>CM206</t>
  </si>
  <si>
    <t>PAR mounting base</t>
  </si>
  <si>
    <t>LI2003S</t>
  </si>
  <si>
    <t>PAR mounting stand</t>
  </si>
  <si>
    <t>CM225</t>
  </si>
  <si>
    <t>extension pole for PAR sensor</t>
  </si>
  <si>
    <t>CM203</t>
  </si>
  <si>
    <t>Gill solar shield</t>
  </si>
  <si>
    <t>41003-5</t>
  </si>
  <si>
    <t>Enclosure CR3000</t>
  </si>
  <si>
    <t xml:space="preserve">ENC12/14-DC-MM </t>
  </si>
  <si>
    <t>Enclosure CR1000</t>
  </si>
  <si>
    <t>ENC10/12-DC-MM</t>
  </si>
  <si>
    <t>Flash memory module</t>
  </si>
  <si>
    <t xml:space="preserve">CFM100 </t>
  </si>
  <si>
    <t>16G memory Card</t>
  </si>
  <si>
    <t xml:space="preserve">CFMC16G </t>
  </si>
  <si>
    <t>Spread Spectrum Radio for CR1000 comm</t>
  </si>
  <si>
    <t>RF401A</t>
  </si>
  <si>
    <t>Antennas for RF401s</t>
  </si>
  <si>
    <t>21831</t>
  </si>
  <si>
    <t xml:space="preserve">90W Solar Panels, 20ft of cable </t>
  </si>
  <si>
    <t>SP90-20</t>
  </si>
  <si>
    <t>Sunsavers</t>
  </si>
  <si>
    <t>Deep cycle marine batteries</t>
  </si>
  <si>
    <t>20ft Tripod w/ Ground &amp; Guy Kit</t>
  </si>
  <si>
    <t>CM120</t>
  </si>
  <si>
    <t>TOTAL COST (1 system)</t>
  </si>
  <si>
    <t>Tower Total</t>
  </si>
  <si>
    <t>plus Auxilary Equipment (1 per LTAR location)</t>
  </si>
  <si>
    <t>Notes: Net radiation preferred over incoming radiation.</t>
  </si>
  <si>
    <t xml:space="preserve">Notes: Special instruments may be necessary to capture precip in the form of snow. </t>
  </si>
  <si>
    <t>Notes: Number of spares proportional to units in field</t>
  </si>
  <si>
    <t>One per LTAR location</t>
  </si>
  <si>
    <t>can be designed or purchased from gage manufacturer</t>
  </si>
  <si>
    <t>rain gage testing equipment</t>
  </si>
  <si>
    <t>none</t>
  </si>
  <si>
    <t>AM16/32</t>
  </si>
  <si>
    <t>Multiplexer</t>
  </si>
  <si>
    <t>CS105</t>
  </si>
  <si>
    <t>2 to 3</t>
  </si>
  <si>
    <t>CSI100</t>
  </si>
  <si>
    <t>Barometric Pressure</t>
  </si>
  <si>
    <t>2.5 m</t>
  </si>
  <si>
    <t>LI190</t>
  </si>
  <si>
    <t>Liquor</t>
  </si>
  <si>
    <t>PAR incoming and reflected</t>
  </si>
  <si>
    <t>2 m</t>
  </si>
  <si>
    <t>Vaisala</t>
  </si>
  <si>
    <t>HPM45C</t>
  </si>
  <si>
    <t>Occasional: rangeland fire, lightning strike</t>
  </si>
  <si>
    <t>Campbell Sci.</t>
  </si>
  <si>
    <t>Various</t>
  </si>
  <si>
    <t>Air temperature and relative humidity</t>
  </si>
  <si>
    <t>CM225 solar sensing mounting stand</t>
  </si>
  <si>
    <t>Licor</t>
  </si>
  <si>
    <t>Net Radiation mounting stand</t>
  </si>
  <si>
    <t>LI2003S Licor self leveling base</t>
  </si>
  <si>
    <t>Net Radiation leveling base</t>
  </si>
  <si>
    <t>LI200X</t>
  </si>
  <si>
    <t>Licor LI200X-L Pyranaometer</t>
  </si>
  <si>
    <t>Net Radiation</t>
  </si>
  <si>
    <t>3 m</t>
  </si>
  <si>
    <t xml:space="preserve">RM Young </t>
  </si>
  <si>
    <t>05103 Wind Monitor</t>
  </si>
  <si>
    <t>Wind Speed/Direction</t>
  </si>
  <si>
    <t xml:space="preserve">    Note: Equivalent Belfort AEPG 1000 (on GSA - similar price)</t>
  </si>
  <si>
    <t>www.etisensors.com/precip.htm</t>
  </si>
  <si>
    <t xml:space="preserve">    Wind screen mounting bracket</t>
  </si>
  <si>
    <t xml:space="preserve">    Wind Screen for weighing ppt gage</t>
  </si>
  <si>
    <t>2 to 5</t>
  </si>
  <si>
    <t>Precipitation (weighing)</t>
  </si>
  <si>
    <t>Rain gage Mounting Bracket</t>
  </si>
  <si>
    <t>Wind Screen</t>
  </si>
  <si>
    <t>CS700H</t>
  </si>
  <si>
    <t>Precipitation (tipping bucket)</t>
  </si>
  <si>
    <t>5, 10, 30, 50 cm tepmerature as well</t>
  </si>
  <si>
    <t>Frequent, lightning</t>
  </si>
  <si>
    <t>Stevens-Vitel</t>
  </si>
  <si>
    <t>Soil Moisture Probes</t>
  </si>
  <si>
    <t>Solar Panel mounting bracket</t>
  </si>
  <si>
    <t>SP50</t>
  </si>
  <si>
    <t>50W Solar panel</t>
  </si>
  <si>
    <t>CH200</t>
  </si>
  <si>
    <t>Campbell Scientific</t>
  </si>
  <si>
    <t>Power Supply</t>
  </si>
  <si>
    <t>Optional form of data transmission</t>
  </si>
  <si>
    <t>Radio Antenna cable</t>
  </si>
  <si>
    <t>Radio Antenna</t>
  </si>
  <si>
    <t>firmware</t>
  </si>
  <si>
    <t>Radio Modem</t>
  </si>
  <si>
    <t xml:space="preserve">Radio </t>
  </si>
  <si>
    <t>ENC 16/18</t>
  </si>
  <si>
    <t>Enclosure</t>
  </si>
  <si>
    <t>CR10X, CR1000</t>
  </si>
  <si>
    <t>Datalogger</t>
  </si>
  <si>
    <t>Combination</t>
  </si>
  <si>
    <t>Height/Depth</t>
  </si>
  <si>
    <t>CPER Meteorological Station (Existing)</t>
  </si>
  <si>
    <t>Failures</t>
  </si>
  <si>
    <t>Calib. Freq. (years)</t>
  </si>
  <si>
    <t>Maintenance (months)</t>
  </si>
  <si>
    <t>Location</t>
  </si>
  <si>
    <t>Scientist</t>
  </si>
  <si>
    <t>Post-Doc</t>
  </si>
  <si>
    <t>Support Scientist</t>
  </si>
  <si>
    <t>Tech</t>
  </si>
  <si>
    <t>Met/Soil Climate Station</t>
  </si>
  <si>
    <t>Meteorological Tower</t>
  </si>
  <si>
    <t>Full calibration site</t>
  </si>
  <si>
    <t>Item</t>
  </si>
  <si>
    <t>Source</t>
  </si>
  <si>
    <t>Product Code</t>
  </si>
  <si>
    <t>Unit Price</t>
  </si>
  <si>
    <t>No.</t>
  </si>
  <si>
    <t>Wind speed sensor 23ft cable</t>
  </si>
  <si>
    <t>RM Young 03101-L</t>
  </si>
  <si>
    <t>Wind speed sensor 17ft cable</t>
  </si>
  <si>
    <t>Wind speed sensor 13ft cable</t>
  </si>
  <si>
    <t>Wind speed/direction sensor 33ft cable</t>
  </si>
  <si>
    <t>RM Young 03002-L</t>
  </si>
  <si>
    <t>Temperature sensor 33ft cable</t>
  </si>
  <si>
    <t>107-L</t>
  </si>
  <si>
    <t>Temperature sensor 13ft cable</t>
  </si>
  <si>
    <t>Temperature/RH sensor Rotronic HygroClip2 13 ft cable</t>
  </si>
  <si>
    <t>HC2S3-L</t>
  </si>
  <si>
    <t>Temperature/RH shield (6 plate)</t>
  </si>
  <si>
    <t>41003-5A</t>
  </si>
  <si>
    <t>Temperature/RH shield (10 plate)</t>
  </si>
  <si>
    <t>Rain gauge 20ft cable</t>
  </si>
  <si>
    <t>TE525-L</t>
  </si>
  <si>
    <t>Battery (12V, 24Ah)</t>
  </si>
  <si>
    <t>BP24</t>
  </si>
  <si>
    <t>Charge regulator</t>
  </si>
  <si>
    <t>CH100-SW</t>
  </si>
  <si>
    <t>Solar panel (20W)</t>
  </si>
  <si>
    <t>SP20</t>
  </si>
  <si>
    <t>CR1000 data logger</t>
  </si>
  <si>
    <t>CR1000-XT-SW</t>
  </si>
  <si>
    <t>Conversion module</t>
  </si>
  <si>
    <t>LLAC4-SW</t>
  </si>
  <si>
    <t>Compact flash module</t>
  </si>
  <si>
    <t>CFM100</t>
  </si>
  <si>
    <t>Compact flash memory card (-40-+85C)</t>
  </si>
  <si>
    <t>CFMC2G</t>
  </si>
  <si>
    <t>ENC16/18</t>
  </si>
  <si>
    <t>Digital cellular modem - CDMA</t>
  </si>
  <si>
    <t>RAVENXTV</t>
  </si>
  <si>
    <t>Raven mounting kit</t>
  </si>
  <si>
    <t>Null modem cable 9-pin male-male</t>
  </si>
  <si>
    <t>CS I/O to 9-pin RS-232 DCE Interface</t>
  </si>
  <si>
    <t>SC932A</t>
  </si>
  <si>
    <t>800MHz YAGI Antenna</t>
  </si>
  <si>
    <t>Cellular phone antenna cable</t>
  </si>
  <si>
    <t>COAXNTN-L33</t>
  </si>
  <si>
    <t>Antenna mounting kit</t>
  </si>
  <si>
    <t>UT30 30ft Instrument tower</t>
  </si>
  <si>
    <t>UT30</t>
  </si>
  <si>
    <t>Tower mounting base</t>
  </si>
  <si>
    <t>RFM18</t>
  </si>
  <si>
    <t>Grounding kit</t>
  </si>
  <si>
    <t>UTGND</t>
  </si>
  <si>
    <t>Guy wire kit</t>
  </si>
  <si>
    <t>UTGUY</t>
  </si>
  <si>
    <t>Duckbill anchors</t>
  </si>
  <si>
    <t>UTDUK</t>
  </si>
  <si>
    <t>4ft crossarms</t>
  </si>
  <si>
    <t>CR204</t>
  </si>
  <si>
    <t>Right-angle sensor mount</t>
  </si>
  <si>
    <t>CM220</t>
  </si>
  <si>
    <t>Shipping</t>
  </si>
  <si>
    <t>Subtotal</t>
  </si>
  <si>
    <t>Saltating particle counter</t>
  </si>
  <si>
    <t>Sensit</t>
  </si>
  <si>
    <t>H14-LIN</t>
  </si>
  <si>
    <t>MWAC bottles + swap set (110)</t>
  </si>
  <si>
    <t>PURCHSED</t>
  </si>
  <si>
    <t>Fencing materials</t>
  </si>
  <si>
    <t>Will follow Justin's LTAR site purchase</t>
  </si>
  <si>
    <t>Timelapse camera - Reconyx HC500</t>
  </si>
  <si>
    <t>Reconyx</t>
  </si>
  <si>
    <t>Camera enclosure - HyperFire Security Enclosure</t>
  </si>
  <si>
    <t>4GB Reconyx Certified SDHC Memory Card</t>
  </si>
  <si>
    <t>Lithium AA 12-Pack batteries</t>
  </si>
  <si>
    <t>Loggernet software</t>
  </si>
  <si>
    <t>TOTAL</t>
  </si>
  <si>
    <t>Purchased</t>
  </si>
  <si>
    <t>UT10</t>
  </si>
  <si>
    <t>CPER EC Purchased</t>
  </si>
  <si>
    <t>Purchased 2 - CSI extended EC system (End of FY14)</t>
  </si>
  <si>
    <t xml:space="preserve">CPER EC </t>
  </si>
  <si>
    <t>Purchased 2 - Wind Erosion Systems (End of FY14)</t>
  </si>
  <si>
    <t>CPER Wind Erosion</t>
  </si>
  <si>
    <t>I will organize when back in July</t>
  </si>
  <si>
    <t>Category</t>
  </si>
  <si>
    <t>Manufacturer/provider</t>
  </si>
  <si>
    <t>Instrument</t>
  </si>
  <si>
    <t>price (approx)</t>
  </si>
  <si>
    <t>Notes/Specs.</t>
  </si>
  <si>
    <r>
      <rPr>
        <b/>
        <sz val="11"/>
        <color theme="1"/>
        <rFont val="Calibri"/>
        <family val="2"/>
        <scheme val="minor"/>
      </rPr>
      <t>Meteorological Measurements</t>
    </r>
    <r>
      <rPr>
        <sz val="11"/>
        <color theme="1"/>
        <rFont val="Calibri"/>
        <family val="2"/>
        <scheme val="minor"/>
      </rPr>
      <t xml:space="preserve"> (could be covered by co-locating “met” site and “flux” site)</t>
    </r>
  </si>
  <si>
    <t>Precision</t>
  </si>
  <si>
    <t xml:space="preserve">Air temperature/Relative Humidity </t>
  </si>
  <si>
    <t xml:space="preserve">At standard height (1.5-2 m) and 1.5-2x canopy height, </t>
  </si>
  <si>
    <t>CS215</t>
  </si>
  <si>
    <t>New digital output probe</t>
  </si>
  <si>
    <t>Aspirated temp/rh shields (or non-aspirated if already in use)</t>
  </si>
  <si>
    <t>HMP60-ET</t>
  </si>
  <si>
    <t>+/- 0.6 degrees C, +/-5% RH</t>
  </si>
  <si>
    <t>Occasional</t>
  </si>
  <si>
    <t>solar radiation shield</t>
  </si>
  <si>
    <t>Aspirated needed or not?  Apogee has some lower power aspirated shields and then there is higher end (manufacturer?) aspirated shields and temp sensors</t>
  </si>
  <si>
    <t>Short and long-wave radiation (incoming and reflected)</t>
  </si>
  <si>
    <t>1.5-2x canopy height</t>
  </si>
  <si>
    <t xml:space="preserve">Hukseflux </t>
  </si>
  <si>
    <t>For the money, this is a better option and I have had very good feedback from this company, their products are well supported and trustworthy</t>
  </si>
  <si>
    <t>Photosynthetically-active radiation (PAR) (incoming and reflected</t>
  </si>
  <si>
    <t>Same height as other radiation sensors</t>
  </si>
  <si>
    <t>li190</t>
  </si>
  <si>
    <t>SQ-212</t>
  </si>
  <si>
    <t>Diffuse solar or PAR radiation recommended but not required</t>
  </si>
  <si>
    <t>Wind speed/direction</t>
  </si>
  <si>
    <t>At standard height (1.5-2 m) and 1.5-2x canopy height</t>
  </si>
  <si>
    <t>RMYoung Wind Sentry</t>
  </si>
  <si>
    <t>Use sonic anemometer from eddy covariance at upper height.</t>
  </si>
  <si>
    <t>Met One</t>
  </si>
  <si>
    <t>034B-ET</t>
  </si>
  <si>
    <t>0.1 m/s at 10.1 m/s winds, +/- 1.1% of direction</t>
  </si>
  <si>
    <t>Precipitation</t>
  </si>
  <si>
    <t>Use shielded and heated/antifreeze gages in snow</t>
  </si>
  <si>
    <t>Tipping bucket - Various</t>
  </si>
  <si>
    <t>Hydrologic Services</t>
  </si>
  <si>
    <t>TB3/0.01/P</t>
  </si>
  <si>
    <t>+/- 3% at up to 500 mm/hr intensity</t>
  </si>
  <si>
    <t>Hydrological Services America</t>
  </si>
  <si>
    <t>Occasional: Faulty electronics</t>
  </si>
  <si>
    <t>Multiple gages recommended</t>
  </si>
  <si>
    <t>Texas Electronics</t>
  </si>
  <si>
    <t>TR-525I</t>
  </si>
  <si>
    <t>+/- 1% at up to 50 mm/hr intensity</t>
  </si>
  <si>
    <t>Weighing gages recommended, if tipping bucket gages are used suggest co-location of weighing and tipping bucket gage for at least one location</t>
  </si>
  <si>
    <t>weighing (EIT, Belfort)</t>
  </si>
  <si>
    <t>NOAH IV, AEPG 1000</t>
  </si>
  <si>
    <t>If unshielded, quantify wind effect</t>
  </si>
  <si>
    <t>Barometric pressure</t>
  </si>
  <si>
    <t>various</t>
  </si>
  <si>
    <t>500 to 1100 mb, output linear o to 2.5 (can integrate with Campbell data loggers. E.g. CS106 Barometric Pressure Sensor Campbell Scientific -uses Vaisal's silicon capacitance pressure sensor)</t>
  </si>
  <si>
    <t>Surface or skin temperature</t>
  </si>
  <si>
    <t>Infrared-thermometer over major cover types (e.g., grass, trees, bare soil)</t>
  </si>
  <si>
    <t>Soil Profile Measurements (n &gt;= 1, recommend 3 or more)</t>
  </si>
  <si>
    <t>cs650 (30 cm long), cs655 (12 cm)</t>
  </si>
  <si>
    <t>(based on the tried and true cs616) Soil temp., moisture, and salinity are measured via one probe for some insturments and digital output</t>
  </si>
  <si>
    <t>Varous</t>
  </si>
  <si>
    <t xml:space="preserve">Ground Heat Flux </t>
  </si>
  <si>
    <t>If they'll still make them for us (need to contact him on a personal basis)</t>
  </si>
  <si>
    <t>Soil heat flux plates (n&gt;=4 installed at 5 – 8 cm depth) under different cover types; AND ii or iii.</t>
  </si>
  <si>
    <t>i. Soil moisture and temperature (for each heat flux plate) for slab above soil heat flux plates to estimate change in heat storage above plate, OR</t>
  </si>
  <si>
    <t>HFP01SC</t>
  </si>
  <si>
    <t>self calibration version, needed?</t>
  </si>
  <si>
    <t>ii. Soil temp gradient and thermal property probes (installed at 5 – 8 cm depth) and temperature (for each probe) for slab above deltaT to estimate change in heat storage above probe</t>
  </si>
  <si>
    <t>temperature thermocouples</t>
  </si>
  <si>
    <t>to measure heat storage above plates, e.g., TCAV from Campbell</t>
  </si>
  <si>
    <t>Eddy Covariance Instrumentation</t>
  </si>
  <si>
    <t>3D Sonic anemometer capable of 10 – 20 hz measurements</t>
  </si>
  <si>
    <t>Infrared gas analyzer (IRGA)</t>
  </si>
  <si>
    <t>IRGASON</t>
  </si>
  <si>
    <t>My opinion is that we should go to Campbell and Licor and have them put together complete packages (if we are doing group buy)</t>
  </si>
  <si>
    <t>Open path, recommended for:</t>
  </si>
  <si>
    <t xml:space="preserve">If we're not going to have a dedicated LTAR science team for fluxes, then I would recommend Licor's EC system SmartFlux which comes with great instrument and processing support </t>
  </si>
  <si>
    <t>i. Drier climates where precipitation or dew falling on IRGA path is rarer and briefer occurrence</t>
  </si>
  <si>
    <t>7500 with CSAT</t>
  </si>
  <si>
    <t>ii. Warmer climates where sensor self-heating less of an issue</t>
  </si>
  <si>
    <t>iii. Sites with low power availability, solar-only in frequently cloudy regions</t>
  </si>
  <si>
    <t>Closed path (short-tube), recommended for:</t>
  </si>
  <si>
    <t>EC155</t>
  </si>
  <si>
    <t>i. Wetter/cooler or hot/moist climates</t>
  </si>
  <si>
    <t>7200 Smartflux system</t>
  </si>
  <si>
    <t xml:space="preserve">Tower CO2/H2O/Temperature Profiler </t>
  </si>
  <si>
    <t>AP200</t>
  </si>
  <si>
    <t>https://www.campbellsci.com/ap200-specifications, could be made much cheaper if you’ve got a good technician</t>
  </si>
  <si>
    <t xml:space="preserve">for tall towers (&gt; 10 m at sites with significant vegetation cover, LAI&gt; 1) </t>
  </si>
  <si>
    <t>Phenology</t>
  </si>
  <si>
    <t>NetCam</t>
  </si>
  <si>
    <t>campbell</t>
  </si>
  <si>
    <t>cc5mpx digital camera</t>
  </si>
  <si>
    <t>ruggedized tower deployable unit, can be logged or connected separately</t>
  </si>
  <si>
    <t>Other things to consider</t>
  </si>
  <si>
    <t>Radio Telemetry</t>
  </si>
  <si>
    <t>Item #1</t>
  </si>
  <si>
    <t>radio testing equipment</t>
  </si>
  <si>
    <t>Wattmeter</t>
  </si>
  <si>
    <t>Radio/Telemetry Base Station</t>
  </si>
  <si>
    <t>VHF Base Station Radio/ModemPower</t>
  </si>
  <si>
    <t>RF320</t>
  </si>
  <si>
    <t>see note</t>
  </si>
  <si>
    <t>Rare: lightning strike, Required narrow-banding modification</t>
  </si>
  <si>
    <t>VHF Radio Antenna</t>
  </si>
  <si>
    <t>Omni directional</t>
  </si>
  <si>
    <t>Commercial Vendor</t>
  </si>
  <si>
    <t>VHF Radio Antenna cable</t>
  </si>
  <si>
    <t>RG8</t>
  </si>
  <si>
    <t>Total - VHF</t>
  </si>
  <si>
    <t>Spread Spectrum Base</t>
  </si>
  <si>
    <t>RF450</t>
  </si>
  <si>
    <t>Rare: lightning strike</t>
  </si>
  <si>
    <t>Antenna Cable</t>
  </si>
  <si>
    <t>Total - SS</t>
  </si>
  <si>
    <t>Radio/Telemetry Repeater Station</t>
  </si>
  <si>
    <t>CR10X/CR1000</t>
  </si>
  <si>
    <t>Rare: rangeland fire, lightning strike</t>
  </si>
  <si>
    <t>Rare: rangeland fire</t>
  </si>
  <si>
    <t>VHF Radio</t>
  </si>
  <si>
    <t>Maxon</t>
  </si>
  <si>
    <t>Rare: rangeland fire, lightning strike, Required narrow-banding modification</t>
  </si>
  <si>
    <t>VHF Radio Modem</t>
  </si>
  <si>
    <t>310M</t>
  </si>
  <si>
    <t>20W Solar panel</t>
  </si>
  <si>
    <t>Radio/Telemetry Remote Station</t>
  </si>
  <si>
    <t>Spread Spectrum</t>
  </si>
  <si>
    <t>Includes weatherproof exclosure, 6.2 mm lens</t>
  </si>
  <si>
    <t>SC 5 MP IR Bundle (per quote)</t>
  </si>
  <si>
    <t>Mandan Note: Soil Moisture Measurements
NP-LTAR Site
EnviroSCAN soil moisture probes have provided accurate soil water content data under variable moisture conditions at NP-LTAR.  Evaluations throughout the 2014 growing season found calibrated probes provided excellent data when compared to a standard soil core water content method for a Temvik-Wilton silt loam (R2 = 0.81, nine measurement dates; R2 = 0.95, dates aggregated).  The small installation footprint, flexibility to customize multiple depth increments (up to six over a 2-m depth), and interface with available dataloggers have been notable benefits.  Given outcomes from 2014, EnviroSCAN soil moisture probes will be deployed at NP-LTAR sites.</t>
  </si>
  <si>
    <t>Table 1. Recommended Measurements for LTAR Flux Site</t>
  </si>
  <si>
    <r>
      <rPr>
        <b/>
        <sz val="12"/>
        <color rgb="FFFF0000"/>
        <rFont val="Calibri"/>
        <family val="2"/>
        <scheme val="minor"/>
      </rPr>
      <t xml:space="preserve">Measurements                               </t>
    </r>
    <r>
      <rPr>
        <b/>
        <sz val="12"/>
        <color theme="1"/>
        <rFont val="Calibri"/>
        <family val="2"/>
        <scheme val="minor"/>
      </rPr>
      <t xml:space="preserve"> comments</t>
    </r>
  </si>
  <si>
    <r>
      <t>Soil temperature</t>
    </r>
    <r>
      <rPr>
        <sz val="10"/>
        <rFont val="Calibri"/>
        <scheme val="minor"/>
      </rPr>
      <t xml:space="preserve"> - 5, 10, 25, 50, 100 cm (depending on climate and soil conditions at the site)</t>
    </r>
  </si>
  <si>
    <r>
      <t>Soil moisture</t>
    </r>
    <r>
      <rPr>
        <sz val="10"/>
        <rFont val="Calibri"/>
        <scheme val="minor"/>
      </rPr>
      <t xml:space="preserve"> - 5, 10, 25, 50, 100 cm (depending on climate and soil conditions at the site)</t>
    </r>
  </si>
  <si>
    <r>
      <t xml:space="preserve">Soil salinity </t>
    </r>
    <r>
      <rPr>
        <sz val="10"/>
        <rFont val="Calibri"/>
        <scheme val="minor"/>
      </rPr>
      <t>- If an issue of study</t>
    </r>
  </si>
  <si>
    <r>
      <t xml:space="preserve">Camera(s) </t>
    </r>
    <r>
      <rPr>
        <sz val="10"/>
        <rFont val="Calibri"/>
        <scheme val="minor"/>
      </rPr>
      <t>- Follow Phenocam guidance. Images should be web accessible.  IR image also recommend.</t>
    </r>
  </si>
  <si>
    <t>1) Dataloggers; 2) Tower and Mounting Hardware; and 3) Radio/Telemetry</t>
  </si>
  <si>
    <t>To be determined - looking for a sealed bearing alternative</t>
  </si>
  <si>
    <t>Surge supressor kit</t>
  </si>
  <si>
    <t>Still working on bottle size - do not purchase</t>
  </si>
  <si>
    <t>MWAC masts</t>
  </si>
  <si>
    <t>Determined on site basis</t>
  </si>
  <si>
    <t>Harware for instrument tower</t>
  </si>
  <si>
    <t>Cost could change if different anemometer option is available</t>
  </si>
  <si>
    <t>Further Details for Some of the Items noted above</t>
  </si>
  <si>
    <t>FOR 110 MWAC BOTTLES</t>
  </si>
  <si>
    <t>Specification</t>
  </si>
  <si>
    <t>Part No.</t>
  </si>
  <si>
    <t>Unit Cost</t>
  </si>
  <si>
    <t>No. Required</t>
  </si>
  <si>
    <t>6061 T6 Round Aluminum Tubing</t>
  </si>
  <si>
    <t>OD  3/4", ID .680, wall .035</t>
  </si>
  <si>
    <t>Aircraft Spruce</t>
  </si>
  <si>
    <t>03-36150-5</t>
  </si>
  <si>
    <t>37x 5ft Sections; $2.20 per ft</t>
  </si>
  <si>
    <t>Rubber Grommets</t>
  </si>
  <si>
    <t>3/4" ID, 5/16" Dia</t>
  </si>
  <si>
    <t>Grainger</t>
  </si>
  <si>
    <t>3MPL8</t>
  </si>
  <si>
    <t>Cost per pk (50)</t>
  </si>
  <si>
    <t xml:space="preserve">Screw Top Aluminum Bottles </t>
  </si>
  <si>
    <t>3"Dia, 6"h, 21.7 oz. (640ml)</t>
  </si>
  <si>
    <t>Freund</t>
  </si>
  <si>
    <t>6219T25</t>
  </si>
  <si>
    <t>Cost per case of 12 bottles (240 total)</t>
  </si>
  <si>
    <t>Total Cost</t>
  </si>
  <si>
    <t>Cost Per Bottle</t>
  </si>
  <si>
    <t>Grommets:</t>
  </si>
  <si>
    <t>http://www.grainger.com/Grainger/wwg/search.shtml?searchQuery=3MPL3&amp;op=search&amp;Ntt=3MPL3&amp;N=0&amp;GlobalSearch=true&amp;sst=subset</t>
  </si>
  <si>
    <t>Aluminium tubing:</t>
  </si>
  <si>
    <t>http://www.aircraftspruce.com/catalog/mepages/alumtube_6061t6.php</t>
  </si>
  <si>
    <t>Aluminium bottles:</t>
  </si>
  <si>
    <t>http://www.freundcontainer.com/seamless-screw-cap-aluminum-cans/p/v6219T11/</t>
  </si>
  <si>
    <t>The Aircraft Spruce part number is 03-36150-5 for 5 foot lengths that can be shipped common carrier.  This yields three inlet and outlet pairs (12” inlet and 8” outlet) per 5ft length.</t>
  </si>
  <si>
    <t>MWAC Sampler Masts</t>
  </si>
  <si>
    <t>Material</t>
  </si>
  <si>
    <t>Dimensions for one MWAC mast</t>
  </si>
  <si>
    <t>Part #</t>
  </si>
  <si>
    <t>Part Cost</t>
  </si>
  <si>
    <t>Units/Mast</t>
  </si>
  <si>
    <t>Cost for units</t>
  </si>
  <si>
    <t>Parts for total</t>
  </si>
  <si>
    <t>Cost for total</t>
  </si>
  <si>
    <t>Comments</t>
  </si>
  <si>
    <t>1" Steel Square Tube</t>
  </si>
  <si>
    <t>34 1/4" length</t>
  </si>
  <si>
    <t>Local supplier</t>
  </si>
  <si>
    <t>6ft length (3ft per mast)</t>
  </si>
  <si>
    <t>1" Steel Strap</t>
  </si>
  <si>
    <t>1/2" lengths</t>
  </si>
  <si>
    <t>Lowes Hardware</t>
  </si>
  <si>
    <t>#11090</t>
  </si>
  <si>
    <t>3 ft (36 inches)</t>
  </si>
  <si>
    <t>Steel right angle bracket</t>
  </si>
  <si>
    <t>4" x 7/8"</t>
  </si>
  <si>
    <t>#19165</t>
  </si>
  <si>
    <t>each</t>
  </si>
  <si>
    <t>2 1/2"</t>
  </si>
  <si>
    <t>#315686</t>
  </si>
  <si>
    <t>4 pack</t>
  </si>
  <si>
    <t>aluminum angle</t>
  </si>
  <si>
    <t>22" length</t>
  </si>
  <si>
    <t>#215963</t>
  </si>
  <si>
    <t>4ft length (48 inches)</t>
  </si>
  <si>
    <t>2 1/2" length</t>
  </si>
  <si>
    <t>#11334</t>
  </si>
  <si>
    <t>0.036" sheet aluminum</t>
  </si>
  <si>
    <t>24 x 24"</t>
  </si>
  <si>
    <t>#149171</t>
  </si>
  <si>
    <t>2 fins</t>
  </si>
  <si>
    <t>stainless hose clamps</t>
  </si>
  <si>
    <t>2 1/2 to 3 1/2"</t>
  </si>
  <si>
    <t>#94579</t>
  </si>
  <si>
    <t>22 pack</t>
  </si>
  <si>
    <t>hex bolts</t>
  </si>
  <si>
    <t>1/4 x 3/4"</t>
  </si>
  <si>
    <t>#55817</t>
  </si>
  <si>
    <t>hex nuts</t>
  </si>
  <si>
    <t>1/4"</t>
  </si>
  <si>
    <t>#43428</t>
  </si>
  <si>
    <t>25 pack</t>
  </si>
  <si>
    <t>split washers</t>
  </si>
  <si>
    <t>#43876</t>
  </si>
  <si>
    <t>aluminum rivets**</t>
  </si>
  <si>
    <t>1/8" dia, 1/4" grip</t>
  </si>
  <si>
    <t>#45310</t>
  </si>
  <si>
    <t>100 pack</t>
  </si>
  <si>
    <t>1/2" EMT conduit</t>
  </si>
  <si>
    <t>5 ft length</t>
  </si>
  <si>
    <t>#72711</t>
  </si>
  <si>
    <t>10ft section</t>
  </si>
  <si>
    <t>1/2" EMT connector (set screw coupling)</t>
  </si>
  <si>
    <t>1/2 of coupling</t>
  </si>
  <si>
    <t>#43634</t>
  </si>
  <si>
    <t>50 pack</t>
  </si>
  <si>
    <t>7/8" large washers</t>
  </si>
  <si>
    <t>#11110</t>
  </si>
  <si>
    <t>Cost per site</t>
  </si>
  <si>
    <t>Cost per mast</t>
  </si>
  <si>
    <t>HARDWARE FOR INSTALLATION</t>
  </si>
  <si>
    <t>ITEM</t>
  </si>
  <si>
    <t>Number Required</t>
  </si>
  <si>
    <t>Cost</t>
  </si>
  <si>
    <t>7/8" washers for guy wires on tower</t>
  </si>
  <si>
    <t>Large washers for guy pegs and tower base plate (7/8" will do)</t>
  </si>
  <si>
    <t>These are doubled-up and welded to the long pieces of rebar.  Not the  best solution, but seemed to work ok.</t>
  </si>
  <si>
    <t>Hose clamps - mast to sensor cable</t>
  </si>
  <si>
    <t>Hose clamps - crossarm to sensor cable</t>
  </si>
  <si>
    <t>Quikrete - fast setting cement</t>
  </si>
  <si>
    <t>Hole for tower needs roughly 35 bags of Quikrete</t>
  </si>
  <si>
    <t>Cable ties (500 pack)</t>
  </si>
  <si>
    <t>I do not recomment cable ties.  They'll degrade after 1 summer in the sun.  Use metal hose clamps instead.</t>
  </si>
  <si>
    <t>Rebar 1/2inch x 5ft</t>
  </si>
  <si>
    <t>These are for the guy wires, and have the doubled-up washers welded to them</t>
  </si>
  <si>
    <t>Rebar (1/2") to fit tower base plate x 4ft lengths</t>
  </si>
  <si>
    <t>These also have washers welded to them, within 2-inches of the end of each rebar</t>
  </si>
  <si>
    <t>Rebar (1/2" or 3/8") bent into U-shape for extra base-plate stabilization, sunk into Quikrete</t>
  </si>
  <si>
    <t>Spare U bolts for Campbell equipment</t>
  </si>
  <si>
    <t>Spare bolts, nuts, and washers for base of tower</t>
  </si>
  <si>
    <t>An assortment of 1/4" - 1/2" sizes would be nice to have</t>
  </si>
  <si>
    <t>Flexible aluminium conduit for lower anemometer cable 3/8 inch ID x 25 ft</t>
  </si>
  <si>
    <t>10 ft</t>
  </si>
  <si>
    <t>~$500</t>
  </si>
  <si>
    <t>(27 masts)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</si>
</sst>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0"/>
    <numFmt numFmtId="165" formatCode="&quot;$&quot;#,##0"/>
    <numFmt numFmtId="166" formatCode="_-&quot;$&quot;* #,##0.00_-;\-&quot;$&quot;* #,##0.00_-;_-&quot;$&quot;* &quot;-&quot;??_-;_-@_-"/>
  </numFmts>
  <fonts count="2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0"/>
      <name val="Calibri"/>
      <scheme val="minor"/>
    </font>
    <font>
      <b/>
      <sz val="11"/>
      <color rgb="FFFF0000"/>
      <name val="Calibri"/>
      <family val="2"/>
      <scheme val="minor"/>
    </font>
    <font>
      <b/>
      <sz val="14"/>
      <name val="Calibri"/>
      <scheme val="minor"/>
    </font>
    <font>
      <sz val="11"/>
      <color rgb="FF0070C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4"/>
      <color theme="1"/>
      <name val="Calibri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1DF9B"/>
        <bgColor indexed="64"/>
      </patternFill>
    </fill>
  </fills>
  <borders count="21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/>
      <bottom style="double">
        <color rgb="FFFF000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5">
    <xf numFmtId="0" fontId="0" fillId="0" borderId="0"/>
    <xf numFmtId="44" fontId="2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</cellStyleXfs>
  <cellXfs count="211">
    <xf numFmtId="0" fontId="0" fillId="0" borderId="0" xfId="0"/>
    <xf numFmtId="0" fontId="0" fillId="0" borderId="0" xfId="0" applyFill="1"/>
    <xf numFmtId="0" fontId="5" fillId="0" borderId="0" xfId="0" applyFont="1" applyFill="1"/>
    <xf numFmtId="1" fontId="0" fillId="0" borderId="0" xfId="0" applyNumberFormat="1" applyFill="1"/>
    <xf numFmtId="0" fontId="0" fillId="0" borderId="1" xfId="0" applyFill="1" applyBorder="1"/>
    <xf numFmtId="1" fontId="0" fillId="0" borderId="1" xfId="0" applyNumberFormat="1" applyFill="1" applyBorder="1"/>
    <xf numFmtId="0" fontId="0" fillId="0" borderId="2" xfId="0" applyFill="1" applyBorder="1"/>
    <xf numFmtId="0" fontId="0" fillId="0" borderId="0" xfId="0" applyFill="1" applyBorder="1"/>
    <xf numFmtId="1" fontId="0" fillId="0" borderId="0" xfId="0" applyNumberFormat="1" applyFill="1" applyBorder="1"/>
    <xf numFmtId="0" fontId="0" fillId="2" borderId="0" xfId="0" applyFill="1" applyBorder="1"/>
    <xf numFmtId="0" fontId="4" fillId="0" borderId="0" xfId="0" applyFont="1" applyFill="1" applyBorder="1" applyAlignment="1">
      <alignment horizontal="center" vertical="center"/>
    </xf>
    <xf numFmtId="1" fontId="4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164" fontId="0" fillId="0" borderId="0" xfId="1" applyNumberFormat="1" applyFont="1" applyFill="1" applyBorder="1" applyAlignment="1">
      <alignment horizontal="center" vertical="center"/>
    </xf>
    <xf numFmtId="1" fontId="0" fillId="0" borderId="0" xfId="1" applyNumberFormat="1" applyFont="1" applyFill="1" applyBorder="1" applyAlignment="1">
      <alignment horizontal="center" vertical="center"/>
    </xf>
    <xf numFmtId="164" fontId="0" fillId="0" borderId="0" xfId="0" applyNumberFormat="1" applyFill="1" applyBorder="1" applyAlignment="1">
      <alignment horizontal="center" vertical="center"/>
    </xf>
    <xf numFmtId="0" fontId="0" fillId="0" borderId="0" xfId="0" quotePrefix="1" applyFill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164" fontId="4" fillId="0" borderId="0" xfId="0" applyNumberFormat="1" applyFont="1" applyFill="1" applyBorder="1" applyAlignment="1">
      <alignment horizontal="center" vertical="center"/>
    </xf>
    <xf numFmtId="0" fontId="0" fillId="2" borderId="0" xfId="0" applyFill="1"/>
    <xf numFmtId="0" fontId="4" fillId="0" borderId="3" xfId="0" applyFont="1" applyFill="1" applyBorder="1" applyAlignment="1">
      <alignment horizontal="center" wrapText="1"/>
    </xf>
    <xf numFmtId="0" fontId="4" fillId="0" borderId="3" xfId="0" applyFont="1" applyFill="1" applyBorder="1" applyAlignment="1">
      <alignment horizontal="center"/>
    </xf>
    <xf numFmtId="1" fontId="4" fillId="0" borderId="3" xfId="0" applyNumberFormat="1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 wrapText="1"/>
    </xf>
    <xf numFmtId="0" fontId="4" fillId="2" borderId="3" xfId="0" applyFont="1" applyFill="1" applyBorder="1"/>
    <xf numFmtId="0" fontId="4" fillId="2" borderId="3" xfId="0" applyFont="1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ill="1" applyBorder="1" applyAlignment="1">
      <alignment horizontal="center"/>
    </xf>
    <xf numFmtId="44" fontId="0" fillId="0" borderId="0" xfId="1" applyFont="1" applyFill="1" applyBorder="1" applyAlignment="1">
      <alignment vertical="center"/>
    </xf>
    <xf numFmtId="1" fontId="0" fillId="0" borderId="0" xfId="0" applyNumberFormat="1" applyFill="1" applyBorder="1" applyAlignment="1">
      <alignment horizontal="center"/>
    </xf>
    <xf numFmtId="44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2" borderId="0" xfId="0" applyFill="1" applyBorder="1" applyAlignment="1">
      <alignment horizontal="center"/>
    </xf>
    <xf numFmtId="44" fontId="0" fillId="0" borderId="0" xfId="1" applyFont="1" applyFill="1" applyAlignment="1">
      <alignment vertical="center"/>
    </xf>
    <xf numFmtId="1" fontId="0" fillId="0" borderId="0" xfId="0" applyNumberFormat="1" applyFill="1" applyAlignment="1">
      <alignment horizontal="center"/>
    </xf>
    <xf numFmtId="0" fontId="0" fillId="0" borderId="0" xfId="0" applyFill="1" applyBorder="1" applyAlignment="1">
      <alignment horizontal="center" wrapText="1"/>
    </xf>
    <xf numFmtId="0" fontId="0" fillId="2" borderId="0" xfId="0" applyFill="1" applyAlignment="1">
      <alignment horizontal="center"/>
    </xf>
    <xf numFmtId="0" fontId="0" fillId="0" borderId="0" xfId="0" applyFill="1" applyBorder="1" applyAlignment="1">
      <alignment horizontal="left" wrapText="1"/>
    </xf>
    <xf numFmtId="0" fontId="0" fillId="0" borderId="0" xfId="0" applyFill="1" applyAlignment="1">
      <alignment horizontal="left"/>
    </xf>
    <xf numFmtId="0" fontId="0" fillId="0" borderId="0" xfId="0" quotePrefix="1" applyFill="1" applyAlignment="1">
      <alignment horizontal="center"/>
    </xf>
    <xf numFmtId="0" fontId="0" fillId="0" borderId="0" xfId="0" applyFill="1" applyAlignment="1">
      <alignment horizontal="left" wrapText="1"/>
    </xf>
    <xf numFmtId="0" fontId="4" fillId="0" borderId="0" xfId="0" applyFont="1" applyFill="1" applyAlignment="1">
      <alignment vertical="center"/>
    </xf>
    <xf numFmtId="1" fontId="4" fillId="0" borderId="0" xfId="0" applyNumberFormat="1" applyFont="1" applyFill="1" applyAlignment="1">
      <alignment horizontal="center"/>
    </xf>
    <xf numFmtId="44" fontId="4" fillId="0" borderId="0" xfId="0" applyNumberFormat="1" applyFont="1" applyFill="1" applyBorder="1" applyAlignment="1">
      <alignment horizontal="center"/>
    </xf>
    <xf numFmtId="0" fontId="4" fillId="0" borderId="0" xfId="0" applyFont="1"/>
    <xf numFmtId="1" fontId="0" fillId="0" borderId="0" xfId="0" applyNumberFormat="1"/>
    <xf numFmtId="164" fontId="4" fillId="0" borderId="0" xfId="0" applyNumberFormat="1" applyFont="1"/>
    <xf numFmtId="0" fontId="0" fillId="0" borderId="0" xfId="0" applyBorder="1"/>
    <xf numFmtId="1" fontId="0" fillId="0" borderId="0" xfId="0" applyNumberFormat="1" applyBorder="1"/>
    <xf numFmtId="165" fontId="0" fillId="0" borderId="0" xfId="0" applyNumberForma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wrapText="1"/>
    </xf>
    <xf numFmtId="165" fontId="0" fillId="0" borderId="0" xfId="0" applyNumberFormat="1" applyBorder="1" applyAlignment="1">
      <alignment horizontal="center" wrapText="1"/>
    </xf>
    <xf numFmtId="0" fontId="7" fillId="0" borderId="0" xfId="2" applyAlignment="1">
      <alignment horizontal="center"/>
    </xf>
    <xf numFmtId="1" fontId="0" fillId="0" borderId="0" xfId="0" applyNumberFormat="1" applyAlignment="1">
      <alignment horizontal="center"/>
    </xf>
    <xf numFmtId="3" fontId="0" fillId="0" borderId="0" xfId="0" applyNumberFormat="1" applyBorder="1" applyAlignment="1">
      <alignment horizontal="right"/>
    </xf>
    <xf numFmtId="16" fontId="0" fillId="0" borderId="0" xfId="0" applyNumberFormat="1"/>
    <xf numFmtId="0" fontId="4" fillId="0" borderId="3" xfId="0" applyFont="1" applyBorder="1" applyAlignment="1">
      <alignment horizontal="center" wrapText="1"/>
    </xf>
    <xf numFmtId="0" fontId="4" fillId="0" borderId="3" xfId="0" applyFont="1" applyBorder="1" applyAlignment="1">
      <alignment horizontal="center"/>
    </xf>
    <xf numFmtId="1" fontId="4" fillId="0" borderId="3" xfId="0" applyNumberFormat="1" applyFont="1" applyBorder="1" applyAlignment="1">
      <alignment horizontal="center"/>
    </xf>
    <xf numFmtId="0" fontId="0" fillId="0" borderId="2" xfId="0" applyBorder="1"/>
    <xf numFmtId="0" fontId="0" fillId="0" borderId="1" xfId="0" applyBorder="1"/>
    <xf numFmtId="1" fontId="0" fillId="0" borderId="1" xfId="0" applyNumberFormat="1" applyBorder="1"/>
    <xf numFmtId="0" fontId="5" fillId="0" borderId="0" xfId="0" applyFont="1"/>
    <xf numFmtId="0" fontId="0" fillId="0" borderId="0" xfId="0" applyFill="1" applyAlignment="1">
      <alignment wrapText="1"/>
    </xf>
    <xf numFmtId="0" fontId="4" fillId="0" borderId="0" xfId="0" applyFont="1" applyFill="1" applyAlignment="1">
      <alignment wrapText="1"/>
    </xf>
    <xf numFmtId="0" fontId="4" fillId="0" borderId="0" xfId="0" applyFont="1" applyFill="1"/>
    <xf numFmtId="0" fontId="0" fillId="3" borderId="0" xfId="0" applyFill="1"/>
    <xf numFmtId="44" fontId="0" fillId="3" borderId="0" xfId="1" applyFont="1" applyFill="1"/>
    <xf numFmtId="0" fontId="0" fillId="3" borderId="0" xfId="0" applyFill="1" applyAlignment="1">
      <alignment horizontal="left"/>
    </xf>
    <xf numFmtId="166" fontId="0" fillId="3" borderId="0" xfId="1" applyNumberFormat="1" applyFont="1" applyFill="1"/>
    <xf numFmtId="0" fontId="0" fillId="3" borderId="0" xfId="0" applyFont="1" applyFill="1" applyAlignment="1">
      <alignment vertical="center"/>
    </xf>
    <xf numFmtId="44" fontId="0" fillId="3" borderId="0" xfId="0" applyNumberFormat="1" applyFill="1"/>
    <xf numFmtId="44" fontId="0" fillId="3" borderId="0" xfId="1" applyFont="1" applyFill="1" applyBorder="1"/>
    <xf numFmtId="44" fontId="0" fillId="3" borderId="2" xfId="0" applyNumberFormat="1" applyFont="1" applyFill="1" applyBorder="1"/>
    <xf numFmtId="44" fontId="0" fillId="0" borderId="0" xfId="0" applyNumberFormat="1" applyFont="1" applyBorder="1"/>
    <xf numFmtId="0" fontId="9" fillId="4" borderId="0" xfId="0" applyFont="1" applyFill="1"/>
    <xf numFmtId="44" fontId="9" fillId="4" borderId="0" xfId="1" applyFont="1" applyFill="1"/>
    <xf numFmtId="44" fontId="9" fillId="4" borderId="2" xfId="1" applyFont="1" applyFill="1" applyBorder="1"/>
    <xf numFmtId="0" fontId="0" fillId="5" borderId="0" xfId="0" applyFill="1"/>
    <xf numFmtId="0" fontId="9" fillId="5" borderId="0" xfId="0" applyFont="1" applyFill="1"/>
    <xf numFmtId="44" fontId="0" fillId="5" borderId="2" xfId="1" applyFont="1" applyFill="1" applyBorder="1"/>
    <xf numFmtId="0" fontId="0" fillId="6" borderId="0" xfId="0" applyFill="1"/>
    <xf numFmtId="0" fontId="9" fillId="7" borderId="0" xfId="0" applyFont="1" applyFill="1"/>
    <xf numFmtId="0" fontId="0" fillId="7" borderId="0" xfId="0" applyFill="1"/>
    <xf numFmtId="44" fontId="9" fillId="7" borderId="0" xfId="1" applyFont="1" applyFill="1"/>
    <xf numFmtId="0" fontId="0" fillId="8" borderId="0" xfId="0" applyFill="1"/>
    <xf numFmtId="44" fontId="0" fillId="8" borderId="0" xfId="1" applyFont="1" applyFill="1"/>
    <xf numFmtId="44" fontId="0" fillId="8" borderId="0" xfId="0" applyNumberFormat="1" applyFill="1"/>
    <xf numFmtId="0" fontId="0" fillId="9" borderId="0" xfId="0" applyFill="1"/>
    <xf numFmtId="8" fontId="0" fillId="9" borderId="0" xfId="0" applyNumberFormat="1" applyFill="1"/>
    <xf numFmtId="0" fontId="9" fillId="0" borderId="0" xfId="0" applyFont="1"/>
    <xf numFmtId="0" fontId="9" fillId="10" borderId="0" xfId="0" applyFont="1" applyFill="1"/>
    <xf numFmtId="44" fontId="9" fillId="10" borderId="0" xfId="1" applyFont="1" applyFill="1"/>
    <xf numFmtId="0" fontId="9" fillId="0" borderId="0" xfId="0" applyFont="1" applyFill="1"/>
    <xf numFmtId="44" fontId="9" fillId="0" borderId="0" xfId="1" applyFont="1" applyFill="1"/>
    <xf numFmtId="44" fontId="4" fillId="2" borderId="6" xfId="0" applyNumberFormat="1" applyFont="1" applyFill="1" applyBorder="1"/>
    <xf numFmtId="44" fontId="0" fillId="0" borderId="0" xfId="0" applyNumberFormat="1" applyFill="1"/>
    <xf numFmtId="0" fontId="3" fillId="0" borderId="0" xfId="0" applyFont="1"/>
    <xf numFmtId="0" fontId="12" fillId="0" borderId="0" xfId="0" applyFont="1" applyAlignment="1">
      <alignment wrapText="1"/>
    </xf>
    <xf numFmtId="0" fontId="0" fillId="0" borderId="10" xfId="0" applyBorder="1"/>
    <xf numFmtId="0" fontId="3" fillId="0" borderId="0" xfId="0" applyFont="1" applyBorder="1"/>
    <xf numFmtId="0" fontId="12" fillId="0" borderId="11" xfId="0" applyFont="1" applyBorder="1" applyAlignment="1">
      <alignment wrapText="1"/>
    </xf>
    <xf numFmtId="0" fontId="4" fillId="0" borderId="12" xfId="0" applyFont="1" applyBorder="1"/>
    <xf numFmtId="0" fontId="10" fillId="0" borderId="0" xfId="0" applyFont="1" applyBorder="1"/>
    <xf numFmtId="0" fontId="0" fillId="0" borderId="0" xfId="0" quotePrefix="1" applyAlignment="1">
      <alignment wrapText="1"/>
    </xf>
    <xf numFmtId="0" fontId="0" fillId="0" borderId="0" xfId="0" applyAlignment="1">
      <alignment wrapText="1"/>
    </xf>
    <xf numFmtId="0" fontId="14" fillId="0" borderId="0" xfId="0" applyFont="1"/>
    <xf numFmtId="0" fontId="11" fillId="0" borderId="10" xfId="0" applyFont="1" applyBorder="1"/>
    <xf numFmtId="0" fontId="12" fillId="0" borderId="11" xfId="0" applyFont="1" applyBorder="1"/>
    <xf numFmtId="0" fontId="7" fillId="0" borderId="0" xfId="2" applyAlignment="1" applyProtection="1"/>
    <xf numFmtId="0" fontId="4" fillId="0" borderId="10" xfId="0" applyFont="1" applyBorder="1"/>
    <xf numFmtId="0" fontId="0" fillId="0" borderId="7" xfId="0" applyBorder="1"/>
    <xf numFmtId="0" fontId="3" fillId="0" borderId="8" xfId="0" applyFont="1" applyBorder="1"/>
    <xf numFmtId="0" fontId="12" fillId="0" borderId="9" xfId="0" applyFont="1" applyBorder="1" applyAlignment="1">
      <alignment wrapText="1"/>
    </xf>
    <xf numFmtId="0" fontId="4" fillId="0" borderId="0" xfId="0" applyFont="1" applyBorder="1"/>
    <xf numFmtId="6" fontId="0" fillId="0" borderId="0" xfId="0" applyNumberFormat="1" applyBorder="1" applyAlignment="1">
      <alignment wrapText="1"/>
    </xf>
    <xf numFmtId="1" fontId="0" fillId="0" borderId="0" xfId="0" applyNumberFormat="1" applyBorder="1" applyAlignment="1">
      <alignment wrapText="1"/>
    </xf>
    <xf numFmtId="0" fontId="4" fillId="0" borderId="0" xfId="0" applyFont="1" applyFill="1" applyBorder="1" applyAlignment="1">
      <alignment horizontal="center"/>
    </xf>
    <xf numFmtId="165" fontId="0" fillId="0" borderId="0" xfId="0" applyNumberFormat="1"/>
    <xf numFmtId="165" fontId="4" fillId="0" borderId="0" xfId="0" applyNumberFormat="1" applyFont="1" applyBorder="1" applyAlignment="1">
      <alignment horizontal="center"/>
    </xf>
    <xf numFmtId="165" fontId="4" fillId="0" borderId="0" xfId="0" applyNumberFormat="1" applyFont="1"/>
    <xf numFmtId="1" fontId="4" fillId="0" borderId="0" xfId="0" applyNumberFormat="1" applyFont="1" applyBorder="1" applyAlignment="1">
      <alignment horizontal="center"/>
    </xf>
    <xf numFmtId="1" fontId="4" fillId="0" borderId="0" xfId="0" applyNumberFormat="1" applyFont="1"/>
    <xf numFmtId="0" fontId="0" fillId="0" borderId="0" xfId="0" applyAlignment="1"/>
    <xf numFmtId="0" fontId="11" fillId="0" borderId="13" xfId="0" applyFont="1" applyBorder="1"/>
    <xf numFmtId="0" fontId="1" fillId="0" borderId="0" xfId="0" applyFont="1"/>
    <xf numFmtId="0" fontId="10" fillId="0" borderId="0" xfId="0" applyFont="1"/>
    <xf numFmtId="0" fontId="1" fillId="0" borderId="0" xfId="0" applyFont="1" applyAlignment="1">
      <alignment wrapText="1"/>
    </xf>
    <xf numFmtId="164" fontId="0" fillId="0" borderId="0" xfId="0" applyNumberFormat="1"/>
    <xf numFmtId="0" fontId="7" fillId="0" borderId="0" xfId="2"/>
    <xf numFmtId="0" fontId="0" fillId="0" borderId="0" xfId="0" applyAlignment="1">
      <alignment horizontal="center"/>
    </xf>
    <xf numFmtId="0" fontId="9" fillId="0" borderId="0" xfId="0" applyFont="1" applyAlignment="1">
      <alignment horizontal="center"/>
    </xf>
    <xf numFmtId="44" fontId="0" fillId="2" borderId="0" xfId="1" applyFont="1" applyFill="1"/>
    <xf numFmtId="0" fontId="9" fillId="11" borderId="0" xfId="0" applyFont="1" applyFill="1"/>
    <xf numFmtId="44" fontId="9" fillId="11" borderId="0" xfId="1" applyFont="1" applyFill="1"/>
    <xf numFmtId="0" fontId="0" fillId="0" borderId="3" xfId="0" applyBorder="1"/>
    <xf numFmtId="0" fontId="21" fillId="0" borderId="0" xfId="0" applyFont="1" applyBorder="1"/>
    <xf numFmtId="0" fontId="0" fillId="0" borderId="16" xfId="0" applyBorder="1"/>
    <xf numFmtId="0" fontId="0" fillId="5" borderId="0" xfId="0" applyFill="1" applyBorder="1"/>
    <xf numFmtId="0" fontId="18" fillId="5" borderId="0" xfId="0" applyFont="1" applyFill="1"/>
    <xf numFmtId="0" fontId="8" fillId="5" borderId="0" xfId="0" applyFont="1" applyFill="1"/>
    <xf numFmtId="0" fontId="8" fillId="5" borderId="0" xfId="0" applyFont="1" applyFill="1" applyAlignment="1">
      <alignment horizontal="center"/>
    </xf>
    <xf numFmtId="164" fontId="0" fillId="2" borderId="17" xfId="0" applyNumberFormat="1" applyFill="1" applyBorder="1"/>
    <xf numFmtId="0" fontId="4" fillId="2" borderId="18" xfId="0" applyFont="1" applyFill="1" applyBorder="1"/>
    <xf numFmtId="164" fontId="0" fillId="2" borderId="19" xfId="0" applyNumberFormat="1" applyFill="1" applyBorder="1"/>
    <xf numFmtId="0" fontId="4" fillId="2" borderId="20" xfId="0" applyFont="1" applyFill="1" applyBorder="1"/>
    <xf numFmtId="0" fontId="9" fillId="7" borderId="0" xfId="0" applyFont="1" applyFill="1" applyBorder="1"/>
    <xf numFmtId="0" fontId="18" fillId="7" borderId="0" xfId="0" applyFont="1" applyFill="1" applyAlignment="1">
      <alignment horizontal="left"/>
    </xf>
    <xf numFmtId="0" fontId="8" fillId="7" borderId="0" xfId="0" applyFont="1" applyFill="1" applyAlignment="1">
      <alignment horizontal="left"/>
    </xf>
    <xf numFmtId="0" fontId="8" fillId="0" borderId="12" xfId="0" applyFont="1" applyFill="1" applyBorder="1" applyAlignment="1">
      <alignment horizontal="left"/>
    </xf>
    <xf numFmtId="0" fontId="8" fillId="0" borderId="12" xfId="0" applyFont="1" applyFill="1" applyBorder="1"/>
    <xf numFmtId="0" fontId="8" fillId="0" borderId="12" xfId="0" applyFont="1" applyFill="1" applyBorder="1" applyAlignment="1">
      <alignment horizontal="center"/>
    </xf>
    <xf numFmtId="0" fontId="9" fillId="0" borderId="0" xfId="0" applyFont="1" applyFill="1" applyAlignment="1">
      <alignment horizontal="left"/>
    </xf>
    <xf numFmtId="44" fontId="19" fillId="0" borderId="0" xfId="1" applyFont="1" applyFill="1"/>
    <xf numFmtId="44" fontId="20" fillId="0" borderId="0" xfId="1" applyFont="1" applyFill="1"/>
    <xf numFmtId="0" fontId="20" fillId="0" borderId="0" xfId="0" applyFont="1" applyFill="1" applyAlignment="1">
      <alignment horizontal="center"/>
    </xf>
    <xf numFmtId="44" fontId="20" fillId="0" borderId="0" xfId="0" applyNumberFormat="1" applyFont="1" applyFill="1"/>
    <xf numFmtId="0" fontId="19" fillId="0" borderId="0" xfId="1" applyNumberFormat="1" applyFont="1" applyFill="1"/>
    <xf numFmtId="44" fontId="19" fillId="0" borderId="0" xfId="0" applyNumberFormat="1" applyFont="1" applyFill="1"/>
    <xf numFmtId="44" fontId="9" fillId="0" borderId="0" xfId="0" applyNumberFormat="1" applyFont="1" applyFill="1"/>
    <xf numFmtId="0" fontId="9" fillId="0" borderId="12" xfId="0" applyFont="1" applyFill="1" applyBorder="1" applyAlignment="1">
      <alignment horizontal="left"/>
    </xf>
    <xf numFmtId="0" fontId="9" fillId="0" borderId="12" xfId="0" applyFont="1" applyFill="1" applyBorder="1"/>
    <xf numFmtId="44" fontId="19" fillId="0" borderId="12" xfId="1" applyFont="1" applyFill="1" applyBorder="1"/>
    <xf numFmtId="44" fontId="20" fillId="0" borderId="12" xfId="1" applyFont="1" applyFill="1" applyBorder="1"/>
    <xf numFmtId="0" fontId="20" fillId="0" borderId="12" xfId="0" applyFont="1" applyFill="1" applyBorder="1" applyAlignment="1">
      <alignment horizontal="center"/>
    </xf>
    <xf numFmtId="44" fontId="20" fillId="0" borderId="12" xfId="0" applyNumberFormat="1" applyFont="1" applyFill="1" applyBorder="1"/>
    <xf numFmtId="0" fontId="19" fillId="0" borderId="12" xfId="1" applyNumberFormat="1" applyFont="1" applyFill="1" applyBorder="1"/>
    <xf numFmtId="44" fontId="19" fillId="0" borderId="12" xfId="0" applyNumberFormat="1" applyFont="1" applyFill="1" applyBorder="1"/>
    <xf numFmtId="44" fontId="9" fillId="0" borderId="12" xfId="0" applyNumberFormat="1" applyFont="1" applyFill="1" applyBorder="1"/>
    <xf numFmtId="0" fontId="9" fillId="0" borderId="0" xfId="0" applyFont="1" applyFill="1" applyBorder="1"/>
    <xf numFmtId="0" fontId="9" fillId="0" borderId="8" xfId="0" applyFont="1" applyFill="1" applyBorder="1"/>
    <xf numFmtId="0" fontId="0" fillId="12" borderId="0" xfId="0" applyFill="1"/>
    <xf numFmtId="0" fontId="21" fillId="12" borderId="0" xfId="0" applyFont="1" applyFill="1"/>
    <xf numFmtId="0" fontId="9" fillId="0" borderId="0" xfId="0" applyFont="1" applyFill="1" applyAlignment="1">
      <alignment vertical="center"/>
    </xf>
    <xf numFmtId="0" fontId="9" fillId="0" borderId="0" xfId="0" applyFont="1" applyFill="1" applyAlignment="1">
      <alignment horizontal="center"/>
    </xf>
    <xf numFmtId="0" fontId="0" fillId="0" borderId="0" xfId="0" applyFill="1" applyAlignment="1">
      <alignment horizontal="center" wrapText="1"/>
    </xf>
    <xf numFmtId="0" fontId="4" fillId="0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2" xfId="0" applyFont="1" applyFill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9" fillId="4" borderId="2" xfId="0" applyFont="1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9" fillId="10" borderId="0" xfId="0" applyFont="1" applyFill="1" applyAlignment="1">
      <alignment horizontal="center"/>
    </xf>
    <xf numFmtId="0" fontId="9" fillId="11" borderId="0" xfId="0" applyFont="1" applyFill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9" fillId="5" borderId="0" xfId="0" applyFont="1" applyFill="1" applyAlignment="1">
      <alignment horizontal="center"/>
    </xf>
    <xf numFmtId="164" fontId="0" fillId="0" borderId="0" xfId="0" applyNumberFormat="1" applyAlignment="1">
      <alignment horizontal="center"/>
    </xf>
    <xf numFmtId="0" fontId="9" fillId="7" borderId="0" xfId="0" applyFont="1" applyFill="1" applyBorder="1" applyAlignment="1">
      <alignment horizontal="center"/>
    </xf>
    <xf numFmtId="0" fontId="9" fillId="7" borderId="0" xfId="0" applyFont="1" applyFill="1" applyAlignment="1">
      <alignment horizontal="center"/>
    </xf>
    <xf numFmtId="0" fontId="9" fillId="0" borderId="12" xfId="0" applyFont="1" applyFill="1" applyBorder="1" applyAlignment="1">
      <alignment horizontal="center"/>
    </xf>
    <xf numFmtId="0" fontId="0" fillId="12" borderId="0" xfId="0" applyFill="1" applyAlignment="1">
      <alignment horizontal="center"/>
    </xf>
    <xf numFmtId="0" fontId="18" fillId="0" borderId="0" xfId="0" applyFont="1" applyFill="1" applyAlignment="1">
      <alignment wrapText="1"/>
    </xf>
    <xf numFmtId="0" fontId="4" fillId="2" borderId="0" xfId="0" applyFont="1" applyFill="1" applyAlignment="1">
      <alignment horizontal="center" wrapText="1"/>
    </xf>
    <xf numFmtId="0" fontId="0" fillId="6" borderId="0" xfId="0" applyFill="1" applyAlignment="1">
      <alignment horizontal="center"/>
    </xf>
    <xf numFmtId="0" fontId="17" fillId="0" borderId="0" xfId="0" applyFont="1" applyAlignment="1">
      <alignment wrapText="1"/>
    </xf>
    <xf numFmtId="0" fontId="17" fillId="0" borderId="0" xfId="0" applyFont="1" applyFill="1" applyAlignment="1">
      <alignment wrapText="1"/>
    </xf>
    <xf numFmtId="0" fontId="21" fillId="2" borderId="0" xfId="0" applyFont="1" applyFill="1" applyAlignment="1">
      <alignment horizontal="center"/>
    </xf>
    <xf numFmtId="0" fontId="11" fillId="0" borderId="14" xfId="0" applyFont="1" applyBorder="1" applyAlignment="1">
      <alignment horizontal="left" wrapText="1"/>
    </xf>
    <xf numFmtId="0" fontId="11" fillId="0" borderId="15" xfId="0" applyFont="1" applyBorder="1" applyAlignment="1">
      <alignment horizontal="left" wrapText="1"/>
    </xf>
    <xf numFmtId="0" fontId="6" fillId="0" borderId="1" xfId="0" applyFont="1" applyFill="1" applyBorder="1" applyAlignment="1">
      <alignment horizontal="left"/>
    </xf>
    <xf numFmtId="0" fontId="6" fillId="0" borderId="1" xfId="0" applyFont="1" applyBorder="1" applyAlignment="1">
      <alignment horizontal="left"/>
    </xf>
  </cellXfs>
  <cellStyles count="25">
    <cellStyle name="Currency" xfId="1" builtinId="4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10</xdr:col>
      <xdr:colOff>294147</xdr:colOff>
      <xdr:row>8</xdr:row>
      <xdr:rowOff>126965</xdr:rowOff>
    </xdr:to>
    <xdr:sp macro="" textlink="">
      <xdr:nvSpPr>
        <xdr:cNvPr id="2" name="EsriDoNotEdit"/>
        <xdr:cNvSpPr/>
      </xdr:nvSpPr>
      <xdr:spPr>
        <a:xfrm>
          <a:off x="0" y="0"/>
          <a:ext cx="6390147" cy="165096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DO NOT EDIT </a:t>
          </a:r>
        </a:p>
        <a:p>
          <a:pPr algn="ctr"/>
          <a:r>
            <a:rPr 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 For Esri use only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campbellsci.com/ap200-specifications,%20could%20be%20made%20much%20cheaper%20if%20you%E2%80%99ve%20got%20a%20good%20technician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etisensors.com/precip.htm" TargetMode="External"/><Relationship Id="rId2" Type="http://schemas.openxmlformats.org/officeDocument/2006/relationships/hyperlink" Target="http://www.etisensors.com/precip.htm" TargetMode="External"/><Relationship Id="rId1" Type="http://schemas.openxmlformats.org/officeDocument/2006/relationships/hyperlink" Target="http://www.etisensors.com/precip.htm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://www.aircraftspruce.com/catalog/mepages/alumtube_6061t6.php" TargetMode="External"/><Relationship Id="rId2" Type="http://schemas.openxmlformats.org/officeDocument/2006/relationships/hyperlink" Target="http://www.freundcontainer.com/seamless-screw-cap-aluminum-cans/p/v6219T11/" TargetMode="External"/><Relationship Id="rId1" Type="http://schemas.openxmlformats.org/officeDocument/2006/relationships/hyperlink" Target="http://www.grainger.com/Grainger/wwg/search.shtml?searchQuery=3MPL3&amp;op=search&amp;Ntt=3MPL3&amp;N=0&amp;GlobalSearch=true&amp;sst=subset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6"/>
  <sheetViews>
    <sheetView topLeftCell="A37" zoomScale="150" zoomScaleNormal="150" zoomScalePageLayoutView="150" workbookViewId="0">
      <selection activeCell="C46" sqref="A1:C46"/>
    </sheetView>
  </sheetViews>
  <sheetFormatPr defaultColWidth="8.85546875" defaultRowHeight="15" x14ac:dyDescent="0.25"/>
  <cols>
    <col min="1" max="1" width="8.85546875" customWidth="1"/>
    <col min="2" max="2" width="5" style="100" customWidth="1"/>
    <col min="3" max="3" width="67.28515625" style="101" customWidth="1"/>
    <col min="4" max="4" width="22" customWidth="1"/>
    <col min="5" max="5" width="29.7109375" customWidth="1"/>
    <col min="6" max="6" width="11.85546875" customWidth="1"/>
    <col min="8" max="8" width="38.42578125" customWidth="1"/>
    <col min="9" max="9" width="19.42578125" customWidth="1"/>
    <col min="10" max="10" width="16.85546875" customWidth="1"/>
    <col min="11" max="11" width="12.85546875" customWidth="1"/>
  </cols>
  <sheetData>
    <row r="1" spans="1:14" ht="16.5" thickBot="1" x14ac:dyDescent="0.3">
      <c r="A1" s="128" t="s">
        <v>400</v>
      </c>
      <c r="B1" s="129"/>
      <c r="C1" s="130"/>
    </row>
    <row r="2" spans="1:14" ht="15.75" x14ac:dyDescent="0.25">
      <c r="A2" s="127" t="s">
        <v>273</v>
      </c>
      <c r="B2" s="207" t="s">
        <v>401</v>
      </c>
      <c r="C2" s="208"/>
      <c r="D2" s="45" t="s">
        <v>274</v>
      </c>
      <c r="E2" s="45" t="s">
        <v>275</v>
      </c>
      <c r="F2" s="45" t="s">
        <v>276</v>
      </c>
      <c r="G2" s="45"/>
      <c r="H2" s="45" t="s">
        <v>277</v>
      </c>
    </row>
    <row r="3" spans="1:14" ht="30.75" thickBot="1" x14ac:dyDescent="0.3">
      <c r="A3" s="102" t="s">
        <v>278</v>
      </c>
      <c r="B3" s="103"/>
      <c r="C3" s="104"/>
      <c r="H3" s="105" t="s">
        <v>279</v>
      </c>
      <c r="I3" s="59" t="s">
        <v>180</v>
      </c>
      <c r="J3" s="59" t="s">
        <v>179</v>
      </c>
      <c r="K3" s="59" t="s">
        <v>26</v>
      </c>
      <c r="L3" s="24" t="s">
        <v>27</v>
      </c>
      <c r="M3" s="22" t="s">
        <v>28</v>
      </c>
      <c r="N3" s="22" t="s">
        <v>178</v>
      </c>
    </row>
    <row r="4" spans="1:14" ht="14.1" customHeight="1" thickTop="1" x14ac:dyDescent="0.25">
      <c r="A4" s="102"/>
      <c r="B4" s="106" t="s">
        <v>280</v>
      </c>
      <c r="C4" s="104"/>
      <c r="D4" t="s">
        <v>9</v>
      </c>
      <c r="E4" t="s">
        <v>282</v>
      </c>
      <c r="F4">
        <v>300</v>
      </c>
      <c r="H4" t="s">
        <v>283</v>
      </c>
    </row>
    <row r="5" spans="1:14" x14ac:dyDescent="0.25">
      <c r="A5" s="102"/>
      <c r="B5" s="103"/>
      <c r="C5" s="104" t="s">
        <v>281</v>
      </c>
      <c r="D5" t="s">
        <v>127</v>
      </c>
      <c r="E5" t="s">
        <v>285</v>
      </c>
      <c r="F5">
        <v>360</v>
      </c>
      <c r="H5" s="107" t="s">
        <v>286</v>
      </c>
      <c r="I5">
        <v>6</v>
      </c>
      <c r="J5">
        <v>2</v>
      </c>
      <c r="K5">
        <v>5</v>
      </c>
      <c r="L5">
        <v>1</v>
      </c>
      <c r="M5" t="s">
        <v>130</v>
      </c>
      <c r="N5" t="s">
        <v>287</v>
      </c>
    </row>
    <row r="6" spans="1:14" x14ac:dyDescent="0.25">
      <c r="A6" s="102"/>
      <c r="B6" s="103"/>
      <c r="C6" s="104" t="s">
        <v>284</v>
      </c>
      <c r="E6" t="s">
        <v>288</v>
      </c>
      <c r="H6" t="s">
        <v>289</v>
      </c>
    </row>
    <row r="7" spans="1:14" ht="15.75" x14ac:dyDescent="0.25">
      <c r="A7" s="102"/>
      <c r="B7" s="106" t="s">
        <v>290</v>
      </c>
      <c r="C7" s="104"/>
      <c r="D7" t="s">
        <v>41</v>
      </c>
      <c r="E7" t="s">
        <v>40</v>
      </c>
      <c r="F7">
        <v>6700</v>
      </c>
    </row>
    <row r="8" spans="1:14" x14ac:dyDescent="0.25">
      <c r="A8" s="102"/>
      <c r="B8" s="103"/>
      <c r="C8" s="104" t="s">
        <v>291</v>
      </c>
      <c r="D8" t="s">
        <v>292</v>
      </c>
      <c r="E8" t="s">
        <v>38</v>
      </c>
      <c r="F8">
        <v>4700</v>
      </c>
      <c r="H8" t="s">
        <v>293</v>
      </c>
    </row>
    <row r="9" spans="1:14" ht="15.75" x14ac:dyDescent="0.25">
      <c r="A9" s="102"/>
      <c r="B9" s="106" t="s">
        <v>294</v>
      </c>
      <c r="C9" s="104"/>
      <c r="D9" t="s">
        <v>134</v>
      </c>
      <c r="E9" t="s">
        <v>296</v>
      </c>
      <c r="F9">
        <v>700</v>
      </c>
    </row>
    <row r="10" spans="1:14" x14ac:dyDescent="0.25">
      <c r="A10" s="102"/>
      <c r="B10" s="103"/>
      <c r="C10" s="104" t="s">
        <v>295</v>
      </c>
      <c r="D10" t="s">
        <v>66</v>
      </c>
      <c r="E10" t="s">
        <v>297</v>
      </c>
      <c r="F10">
        <v>205</v>
      </c>
    </row>
    <row r="11" spans="1:14" x14ac:dyDescent="0.25">
      <c r="A11" s="102"/>
      <c r="B11" s="103"/>
      <c r="C11" s="104" t="s">
        <v>298</v>
      </c>
    </row>
    <row r="12" spans="1:14" ht="15.75" x14ac:dyDescent="0.25">
      <c r="A12" s="102"/>
      <c r="B12" s="106" t="s">
        <v>299</v>
      </c>
      <c r="C12" s="104"/>
    </row>
    <row r="13" spans="1:14" x14ac:dyDescent="0.25">
      <c r="A13" s="102"/>
      <c r="B13" s="103"/>
      <c r="C13" s="104" t="s">
        <v>300</v>
      </c>
      <c r="D13" t="s">
        <v>9</v>
      </c>
      <c r="E13" t="s">
        <v>301</v>
      </c>
      <c r="F13">
        <v>700</v>
      </c>
    </row>
    <row r="14" spans="1:14" ht="30" x14ac:dyDescent="0.25">
      <c r="A14" s="102"/>
      <c r="B14" s="103"/>
      <c r="C14" s="104" t="s">
        <v>302</v>
      </c>
      <c r="D14" t="s">
        <v>303</v>
      </c>
      <c r="E14" t="s">
        <v>304</v>
      </c>
      <c r="F14">
        <v>630</v>
      </c>
      <c r="H14" s="108" t="s">
        <v>305</v>
      </c>
      <c r="I14">
        <v>6</v>
      </c>
      <c r="J14">
        <v>2</v>
      </c>
      <c r="K14">
        <v>5</v>
      </c>
      <c r="L14">
        <v>1</v>
      </c>
      <c r="M14" t="s">
        <v>130</v>
      </c>
      <c r="N14" t="s">
        <v>287</v>
      </c>
    </row>
    <row r="15" spans="1:14" ht="15.75" x14ac:dyDescent="0.25">
      <c r="A15" s="102"/>
      <c r="B15" s="106" t="s">
        <v>306</v>
      </c>
      <c r="C15" s="104"/>
      <c r="D15" t="s">
        <v>308</v>
      </c>
    </row>
    <row r="16" spans="1:14" x14ac:dyDescent="0.25">
      <c r="A16" s="102"/>
      <c r="B16" s="103"/>
      <c r="C16" s="104" t="s">
        <v>307</v>
      </c>
      <c r="D16" t="s">
        <v>309</v>
      </c>
      <c r="E16" s="109" t="s">
        <v>310</v>
      </c>
      <c r="F16">
        <v>970</v>
      </c>
      <c r="H16" s="107" t="s">
        <v>311</v>
      </c>
      <c r="I16">
        <v>1</v>
      </c>
      <c r="J16">
        <v>6</v>
      </c>
      <c r="K16">
        <v>10</v>
      </c>
      <c r="L16">
        <v>1</v>
      </c>
      <c r="M16" t="s">
        <v>312</v>
      </c>
      <c r="N16" t="s">
        <v>313</v>
      </c>
    </row>
    <row r="17" spans="1:14" x14ac:dyDescent="0.25">
      <c r="A17" s="102"/>
      <c r="B17" s="103"/>
      <c r="C17" s="104" t="s">
        <v>314</v>
      </c>
      <c r="D17" t="s">
        <v>315</v>
      </c>
      <c r="E17" t="s">
        <v>316</v>
      </c>
      <c r="F17">
        <v>390</v>
      </c>
      <c r="H17" s="107" t="s">
        <v>317</v>
      </c>
      <c r="I17">
        <v>1</v>
      </c>
      <c r="J17">
        <v>6</v>
      </c>
      <c r="K17">
        <v>10</v>
      </c>
      <c r="L17">
        <v>1</v>
      </c>
      <c r="M17" t="s">
        <v>315</v>
      </c>
      <c r="N17" t="s">
        <v>313</v>
      </c>
    </row>
    <row r="18" spans="1:14" ht="26.25" x14ac:dyDescent="0.25">
      <c r="A18" s="102"/>
      <c r="B18" s="103"/>
      <c r="C18" s="104" t="s">
        <v>318</v>
      </c>
      <c r="D18" t="s">
        <v>319</v>
      </c>
      <c r="E18" t="s">
        <v>320</v>
      </c>
      <c r="F18">
        <v>5500</v>
      </c>
    </row>
    <row r="19" spans="1:14" x14ac:dyDescent="0.25">
      <c r="A19" s="102"/>
      <c r="B19" s="103"/>
      <c r="C19" s="104" t="s">
        <v>321</v>
      </c>
    </row>
    <row r="20" spans="1:14" ht="15.75" x14ac:dyDescent="0.25">
      <c r="A20" s="102"/>
      <c r="B20" s="106" t="s">
        <v>322</v>
      </c>
      <c r="C20" s="104"/>
      <c r="D20" t="s">
        <v>323</v>
      </c>
      <c r="F20">
        <v>600</v>
      </c>
    </row>
    <row r="21" spans="1:14" ht="27.95" customHeight="1" x14ac:dyDescent="0.25">
      <c r="A21" s="102"/>
      <c r="B21" s="106"/>
      <c r="C21" s="104" t="s">
        <v>324</v>
      </c>
    </row>
    <row r="22" spans="1:14" ht="15.75" x14ac:dyDescent="0.25">
      <c r="A22" s="102"/>
      <c r="B22" s="106" t="s">
        <v>325</v>
      </c>
      <c r="C22" s="104"/>
    </row>
    <row r="23" spans="1:14" x14ac:dyDescent="0.25">
      <c r="A23" s="102"/>
      <c r="B23" s="103"/>
      <c r="C23" s="104" t="s">
        <v>326</v>
      </c>
      <c r="D23" t="s">
        <v>66</v>
      </c>
      <c r="F23">
        <v>755</v>
      </c>
    </row>
    <row r="24" spans="1:14" ht="15.75" x14ac:dyDescent="0.25">
      <c r="A24" s="110" t="s">
        <v>327</v>
      </c>
      <c r="B24" s="103"/>
      <c r="C24" s="104"/>
    </row>
    <row r="25" spans="1:14" ht="15.75" x14ac:dyDescent="0.25">
      <c r="A25" s="102"/>
      <c r="B25" s="106" t="s">
        <v>402</v>
      </c>
      <c r="C25" s="104"/>
      <c r="D25" t="s">
        <v>9</v>
      </c>
      <c r="E25" t="s">
        <v>328</v>
      </c>
      <c r="F25">
        <v>260</v>
      </c>
      <c r="H25" t="s">
        <v>329</v>
      </c>
    </row>
    <row r="26" spans="1:14" ht="15.75" x14ac:dyDescent="0.25">
      <c r="A26" s="102"/>
      <c r="B26" s="106" t="s">
        <v>403</v>
      </c>
      <c r="C26" s="104"/>
      <c r="D26" t="s">
        <v>9</v>
      </c>
      <c r="E26" t="s">
        <v>328</v>
      </c>
      <c r="F26">
        <v>350</v>
      </c>
      <c r="H26" s="126" t="s">
        <v>399</v>
      </c>
    </row>
    <row r="27" spans="1:14" ht="15.75" x14ac:dyDescent="0.25">
      <c r="A27" s="102"/>
      <c r="B27" s="106" t="s">
        <v>404</v>
      </c>
      <c r="C27" s="104"/>
      <c r="D27" t="s">
        <v>330</v>
      </c>
      <c r="F27">
        <v>350</v>
      </c>
    </row>
    <row r="28" spans="1:14" ht="15.75" x14ac:dyDescent="0.25">
      <c r="A28" s="102"/>
      <c r="B28" s="106" t="s">
        <v>331</v>
      </c>
      <c r="C28" s="104"/>
      <c r="D28" t="s">
        <v>49</v>
      </c>
      <c r="F28">
        <v>288</v>
      </c>
      <c r="H28" t="s">
        <v>332</v>
      </c>
    </row>
    <row r="29" spans="1:14" ht="26.25" x14ac:dyDescent="0.25">
      <c r="A29" s="102"/>
      <c r="B29" s="103"/>
      <c r="C29" s="104" t="s">
        <v>333</v>
      </c>
      <c r="D29" t="s">
        <v>9</v>
      </c>
      <c r="E29" t="s">
        <v>52</v>
      </c>
      <c r="F29">
        <v>750</v>
      </c>
    </row>
    <row r="30" spans="1:14" ht="26.25" x14ac:dyDescent="0.25">
      <c r="A30" s="102"/>
      <c r="B30" s="103"/>
      <c r="C30" s="104" t="s">
        <v>334</v>
      </c>
      <c r="E30" t="s">
        <v>335</v>
      </c>
      <c r="F30">
        <v>1500</v>
      </c>
      <c r="H30" t="s">
        <v>336</v>
      </c>
    </row>
    <row r="31" spans="1:14" ht="39" x14ac:dyDescent="0.25">
      <c r="A31" s="102"/>
      <c r="B31" s="103"/>
      <c r="C31" s="104" t="s">
        <v>337</v>
      </c>
      <c r="E31" t="s">
        <v>338</v>
      </c>
      <c r="F31">
        <v>280</v>
      </c>
      <c r="H31" t="s">
        <v>339</v>
      </c>
    </row>
    <row r="32" spans="1:14" ht="15.75" x14ac:dyDescent="0.25">
      <c r="A32" s="110" t="s">
        <v>340</v>
      </c>
      <c r="B32" s="103"/>
      <c r="C32" s="104"/>
    </row>
    <row r="33" spans="1:8" ht="15.75" x14ac:dyDescent="0.25">
      <c r="A33" s="102"/>
      <c r="B33" s="106" t="s">
        <v>341</v>
      </c>
      <c r="C33" s="104"/>
    </row>
    <row r="34" spans="1:8" ht="15.75" x14ac:dyDescent="0.25">
      <c r="A34" s="102"/>
      <c r="B34" s="106" t="s">
        <v>342</v>
      </c>
      <c r="C34" s="104"/>
      <c r="D34" t="s">
        <v>9</v>
      </c>
      <c r="E34" t="s">
        <v>343</v>
      </c>
      <c r="F34">
        <v>20500</v>
      </c>
      <c r="H34" t="s">
        <v>344</v>
      </c>
    </row>
    <row r="35" spans="1:8" x14ac:dyDescent="0.25">
      <c r="A35" s="102"/>
      <c r="B35" s="103"/>
      <c r="C35" s="104" t="s">
        <v>345</v>
      </c>
      <c r="E35" t="s">
        <v>34</v>
      </c>
      <c r="F35">
        <v>16500</v>
      </c>
      <c r="H35" t="s">
        <v>346</v>
      </c>
    </row>
    <row r="36" spans="1:8" ht="26.25" x14ac:dyDescent="0.25">
      <c r="A36" s="102"/>
      <c r="B36" s="103"/>
      <c r="C36" s="104" t="s">
        <v>347</v>
      </c>
      <c r="D36" t="s">
        <v>134</v>
      </c>
      <c r="E36" t="s">
        <v>348</v>
      </c>
    </row>
    <row r="37" spans="1:8" x14ac:dyDescent="0.25">
      <c r="A37" s="102"/>
      <c r="B37" s="103"/>
      <c r="C37" s="111" t="s">
        <v>349</v>
      </c>
    </row>
    <row r="38" spans="1:8" x14ac:dyDescent="0.25">
      <c r="A38" s="102"/>
      <c r="B38" s="103"/>
      <c r="C38" s="104" t="s">
        <v>350</v>
      </c>
    </row>
    <row r="39" spans="1:8" x14ac:dyDescent="0.25">
      <c r="A39" s="102"/>
      <c r="B39" s="103"/>
      <c r="C39" s="111" t="s">
        <v>351</v>
      </c>
      <c r="D39" t="s">
        <v>9</v>
      </c>
      <c r="E39" t="s">
        <v>352</v>
      </c>
      <c r="F39">
        <v>22000</v>
      </c>
    </row>
    <row r="40" spans="1:8" x14ac:dyDescent="0.25">
      <c r="A40" s="102"/>
      <c r="B40" s="103"/>
      <c r="C40" s="111" t="s">
        <v>353</v>
      </c>
      <c r="D40" t="s">
        <v>134</v>
      </c>
      <c r="E40" t="s">
        <v>354</v>
      </c>
      <c r="F40">
        <v>25000</v>
      </c>
    </row>
    <row r="41" spans="1:8" ht="15.75" x14ac:dyDescent="0.25">
      <c r="A41" s="102"/>
      <c r="B41" s="106" t="s">
        <v>355</v>
      </c>
      <c r="C41" s="104"/>
      <c r="D41" t="s">
        <v>9</v>
      </c>
      <c r="E41" t="s">
        <v>356</v>
      </c>
      <c r="F41">
        <v>15000</v>
      </c>
      <c r="H41" s="112" t="s">
        <v>357</v>
      </c>
    </row>
    <row r="42" spans="1:8" x14ac:dyDescent="0.25">
      <c r="A42" s="102"/>
      <c r="B42" s="103"/>
      <c r="C42" s="104" t="s">
        <v>358</v>
      </c>
    </row>
    <row r="43" spans="1:8" x14ac:dyDescent="0.25">
      <c r="A43" s="113" t="s">
        <v>359</v>
      </c>
      <c r="B43" s="103"/>
      <c r="C43" s="104"/>
      <c r="D43" t="s">
        <v>360</v>
      </c>
      <c r="E43" t="s">
        <v>398</v>
      </c>
      <c r="F43">
        <v>950</v>
      </c>
      <c r="H43" t="s">
        <v>397</v>
      </c>
    </row>
    <row r="44" spans="1:8" x14ac:dyDescent="0.25">
      <c r="A44" s="102"/>
      <c r="B44" s="103" t="s">
        <v>405</v>
      </c>
      <c r="C44" s="104"/>
      <c r="D44" t="s">
        <v>361</v>
      </c>
      <c r="E44" t="s">
        <v>362</v>
      </c>
      <c r="F44">
        <v>2700</v>
      </c>
      <c r="H44" t="s">
        <v>363</v>
      </c>
    </row>
    <row r="45" spans="1:8" x14ac:dyDescent="0.25">
      <c r="A45" s="113" t="s">
        <v>364</v>
      </c>
      <c r="C45" s="104"/>
    </row>
    <row r="46" spans="1:8" ht="15.75" thickBot="1" x14ac:dyDescent="0.3">
      <c r="A46" s="114"/>
      <c r="B46" s="115" t="s">
        <v>406</v>
      </c>
      <c r="C46" s="116"/>
    </row>
  </sheetData>
  <mergeCells count="1">
    <mergeCell ref="B2:C2"/>
  </mergeCells>
  <hyperlinks>
    <hyperlink ref="H41" r:id="rId1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1"/>
  <sheetViews>
    <sheetView zoomScale="150" zoomScaleNormal="150" zoomScalePageLayoutView="150" workbookViewId="0"/>
  </sheetViews>
  <sheetFormatPr defaultColWidth="8.85546875" defaultRowHeight="15" x14ac:dyDescent="0.25"/>
  <cols>
    <col min="1" max="1" width="38" customWidth="1"/>
    <col min="2" max="2" width="17.140625" customWidth="1"/>
    <col min="3" max="3" width="19" customWidth="1"/>
    <col min="4" max="4" width="14.42578125" customWidth="1"/>
    <col min="5" max="5" width="10.42578125" style="46" customWidth="1"/>
    <col min="6" max="6" width="13.85546875" customWidth="1"/>
    <col min="7" max="8" width="12.28515625" customWidth="1"/>
    <col min="9" max="9" width="10" customWidth="1"/>
    <col min="10" max="10" width="8.42578125" customWidth="1"/>
    <col min="11" max="11" width="28.85546875" customWidth="1"/>
    <col min="12" max="12" width="28" customWidth="1"/>
    <col min="13" max="13" width="17.85546875" bestFit="1" customWidth="1"/>
    <col min="14" max="14" width="13.28515625" bestFit="1" customWidth="1"/>
  </cols>
  <sheetData>
    <row r="1" spans="1:17" ht="23.25" x14ac:dyDescent="0.35">
      <c r="A1" s="1"/>
      <c r="B1" s="2" t="s">
        <v>0</v>
      </c>
      <c r="C1" s="1"/>
      <c r="D1" s="1"/>
      <c r="E1" s="3"/>
      <c r="F1" s="1"/>
      <c r="G1" s="1"/>
      <c r="H1" s="1"/>
      <c r="I1" s="1"/>
      <c r="J1" s="1"/>
      <c r="K1" s="1"/>
      <c r="L1" s="1"/>
    </row>
    <row r="2" spans="1:17" x14ac:dyDescent="0.25">
      <c r="A2" s="1"/>
      <c r="B2" s="1"/>
      <c r="C2" s="1"/>
      <c r="D2" s="1"/>
      <c r="E2" s="3"/>
      <c r="F2" s="1"/>
      <c r="G2" s="1"/>
      <c r="H2" s="1"/>
      <c r="I2" s="1"/>
      <c r="J2" s="1"/>
      <c r="K2" s="1"/>
      <c r="L2" s="1"/>
    </row>
    <row r="3" spans="1:17" x14ac:dyDescent="0.25">
      <c r="A3" s="1"/>
      <c r="B3" s="1"/>
      <c r="C3" s="1"/>
      <c r="D3" s="1"/>
      <c r="E3" s="3"/>
      <c r="F3" s="1"/>
      <c r="G3" s="1"/>
      <c r="H3" s="1"/>
      <c r="I3" s="1"/>
      <c r="J3" s="1"/>
      <c r="K3" s="1"/>
      <c r="L3" s="1"/>
    </row>
    <row r="4" spans="1:17" ht="21" x14ac:dyDescent="0.35">
      <c r="A4" s="209" t="s">
        <v>1</v>
      </c>
      <c r="B4" s="209"/>
      <c r="C4" s="209"/>
      <c r="D4" s="4"/>
      <c r="E4" s="5"/>
      <c r="F4" s="4"/>
      <c r="G4" s="4"/>
      <c r="H4" s="4"/>
      <c r="I4" s="4"/>
      <c r="J4" s="4"/>
      <c r="K4" s="4"/>
      <c r="L4" s="6"/>
    </row>
    <row r="5" spans="1:17" x14ac:dyDescent="0.25">
      <c r="A5" s="7"/>
      <c r="B5" s="1"/>
      <c r="C5" s="1"/>
      <c r="D5" s="1"/>
      <c r="E5" s="8"/>
      <c r="F5" s="7"/>
      <c r="G5" s="20" t="s">
        <v>268</v>
      </c>
      <c r="H5" s="9"/>
      <c r="I5" s="9"/>
      <c r="J5" s="9"/>
      <c r="K5" s="9"/>
      <c r="L5" s="7"/>
    </row>
    <row r="6" spans="1:17" x14ac:dyDescent="0.25">
      <c r="A6" s="10" t="s">
        <v>2</v>
      </c>
      <c r="B6" s="10" t="s">
        <v>3</v>
      </c>
      <c r="C6" s="10" t="s">
        <v>4</v>
      </c>
      <c r="D6" s="10" t="s">
        <v>5</v>
      </c>
      <c r="E6" s="11" t="s">
        <v>6</v>
      </c>
      <c r="F6" s="10" t="s">
        <v>7</v>
      </c>
      <c r="G6" s="9" t="s">
        <v>269</v>
      </c>
      <c r="H6" s="9"/>
      <c r="I6" s="7"/>
      <c r="J6" s="7"/>
      <c r="K6" s="1"/>
      <c r="L6" s="7"/>
    </row>
    <row r="7" spans="1:17" x14ac:dyDescent="0.25">
      <c r="A7" s="12" t="s">
        <v>8</v>
      </c>
      <c r="B7" s="13">
        <v>26390</v>
      </c>
      <c r="C7" s="12" t="s">
        <v>9</v>
      </c>
      <c r="D7" s="14">
        <v>375</v>
      </c>
      <c r="E7" s="15">
        <v>1</v>
      </c>
      <c r="F7" s="16">
        <f>E7*D7</f>
        <v>375</v>
      </c>
      <c r="G7" s="20" t="s">
        <v>265</v>
      </c>
      <c r="H7" s="9"/>
      <c r="I7" s="7"/>
      <c r="J7" s="7"/>
      <c r="K7" s="1"/>
      <c r="L7" s="7"/>
    </row>
    <row r="8" spans="1:17" x14ac:dyDescent="0.25">
      <c r="A8" s="12" t="s">
        <v>10</v>
      </c>
      <c r="B8" s="13">
        <v>27278</v>
      </c>
      <c r="C8" s="12" t="s">
        <v>9</v>
      </c>
      <c r="D8" s="14">
        <v>155</v>
      </c>
      <c r="E8" s="15">
        <v>1</v>
      </c>
      <c r="F8" s="16">
        <f t="shared" ref="F8:F14" si="0">E8*D8</f>
        <v>155</v>
      </c>
      <c r="G8" s="20" t="s">
        <v>265</v>
      </c>
      <c r="H8" s="9"/>
      <c r="I8" s="7"/>
      <c r="J8" s="7"/>
      <c r="K8" s="1"/>
      <c r="L8" s="7"/>
    </row>
    <row r="9" spans="1:17" x14ac:dyDescent="0.25">
      <c r="A9" s="13" t="s">
        <v>11</v>
      </c>
      <c r="B9" s="17" t="s">
        <v>12</v>
      </c>
      <c r="C9" s="12" t="s">
        <v>9</v>
      </c>
      <c r="D9" s="14">
        <v>42.5</v>
      </c>
      <c r="E9" s="15">
        <v>2</v>
      </c>
      <c r="F9" s="16">
        <f t="shared" si="0"/>
        <v>85</v>
      </c>
      <c r="G9" s="20" t="s">
        <v>265</v>
      </c>
      <c r="H9" s="9"/>
      <c r="I9" s="7"/>
      <c r="J9" s="7"/>
      <c r="K9" s="1"/>
      <c r="L9" s="7"/>
    </row>
    <row r="10" spans="1:17" x14ac:dyDescent="0.25">
      <c r="A10" s="13" t="s">
        <v>13</v>
      </c>
      <c r="B10" s="17" t="s">
        <v>14</v>
      </c>
      <c r="C10" s="12" t="s">
        <v>9</v>
      </c>
      <c r="D10" s="14">
        <v>220</v>
      </c>
      <c r="E10" s="15">
        <v>2</v>
      </c>
      <c r="F10" s="16">
        <f t="shared" si="0"/>
        <v>440</v>
      </c>
      <c r="G10" s="20" t="s">
        <v>265</v>
      </c>
      <c r="H10" s="9"/>
      <c r="I10" s="7"/>
      <c r="J10" s="7"/>
      <c r="K10" s="1"/>
      <c r="L10" s="7"/>
    </row>
    <row r="11" spans="1:17" x14ac:dyDescent="0.25">
      <c r="A11" s="13" t="s">
        <v>15</v>
      </c>
      <c r="B11" s="17" t="s">
        <v>16</v>
      </c>
      <c r="C11" s="12" t="s">
        <v>9</v>
      </c>
      <c r="D11" s="14">
        <v>4.2</v>
      </c>
      <c r="E11" s="15">
        <v>2</v>
      </c>
      <c r="F11" s="16">
        <f t="shared" si="0"/>
        <v>8.4</v>
      </c>
      <c r="G11" s="20" t="s">
        <v>265</v>
      </c>
      <c r="H11" s="9"/>
      <c r="I11" s="7"/>
      <c r="J11" s="7"/>
      <c r="K11" s="1"/>
      <c r="L11" s="7"/>
    </row>
    <row r="12" spans="1:17" x14ac:dyDescent="0.25">
      <c r="A12" s="13" t="s">
        <v>17</v>
      </c>
      <c r="B12" s="13" t="s">
        <v>18</v>
      </c>
      <c r="C12" s="12" t="s">
        <v>9</v>
      </c>
      <c r="D12" s="16">
        <v>335</v>
      </c>
      <c r="E12" s="18">
        <v>2</v>
      </c>
      <c r="F12" s="16">
        <f t="shared" si="0"/>
        <v>670</v>
      </c>
      <c r="G12" s="20" t="s">
        <v>265</v>
      </c>
      <c r="H12" s="9"/>
      <c r="I12" s="7"/>
      <c r="J12" s="7"/>
      <c r="K12" s="1"/>
      <c r="L12" s="7"/>
    </row>
    <row r="13" spans="1:17" x14ac:dyDescent="0.25">
      <c r="A13" s="13" t="s">
        <v>19</v>
      </c>
      <c r="B13" s="12"/>
      <c r="C13" s="12" t="s">
        <v>9</v>
      </c>
      <c r="D13" s="16">
        <v>50</v>
      </c>
      <c r="E13" s="18">
        <v>2</v>
      </c>
      <c r="F13" s="16">
        <f t="shared" si="0"/>
        <v>100</v>
      </c>
      <c r="G13" s="7"/>
      <c r="H13" s="7"/>
      <c r="I13" s="7"/>
      <c r="J13" s="7"/>
      <c r="K13" s="1"/>
      <c r="L13" s="7"/>
    </row>
    <row r="14" spans="1:17" x14ac:dyDescent="0.25">
      <c r="A14" s="12" t="s">
        <v>20</v>
      </c>
      <c r="B14" s="12"/>
      <c r="C14" s="12"/>
      <c r="D14" s="16">
        <v>6</v>
      </c>
      <c r="E14" s="18">
        <v>12</v>
      </c>
      <c r="F14" s="16">
        <f t="shared" si="0"/>
        <v>72</v>
      </c>
      <c r="G14" s="7"/>
      <c r="H14" s="7"/>
      <c r="I14" s="7"/>
      <c r="J14" s="7"/>
      <c r="K14" s="7"/>
      <c r="L14" s="7"/>
    </row>
    <row r="15" spans="1:17" x14ac:dyDescent="0.25">
      <c r="A15" s="12"/>
      <c r="B15" s="12"/>
      <c r="C15" s="10"/>
      <c r="D15" s="19" t="s">
        <v>21</v>
      </c>
      <c r="E15" s="11"/>
      <c r="F15" s="19">
        <f>SUM(F7:F14)</f>
        <v>1905.4</v>
      </c>
      <c r="G15" s="7"/>
      <c r="H15" s="7"/>
      <c r="I15" s="7"/>
      <c r="J15" s="7"/>
      <c r="K15" s="7"/>
      <c r="L15" s="7"/>
    </row>
    <row r="16" spans="1:17" x14ac:dyDescent="0.25">
      <c r="A16" s="12"/>
      <c r="B16" s="12"/>
      <c r="C16" s="12"/>
      <c r="D16" s="16"/>
      <c r="E16" s="18"/>
      <c r="F16" s="16"/>
      <c r="G16" s="7"/>
      <c r="H16" s="7"/>
      <c r="I16" s="7"/>
      <c r="J16" s="7"/>
      <c r="K16" s="7"/>
      <c r="L16" s="7"/>
      <c r="M16" s="1"/>
      <c r="N16" s="1"/>
      <c r="O16" s="1"/>
      <c r="P16" s="1"/>
      <c r="Q16" s="1"/>
    </row>
    <row r="17" spans="1:17" ht="60.75" thickBot="1" x14ac:dyDescent="0.3">
      <c r="A17" s="21" t="s">
        <v>22</v>
      </c>
      <c r="B17" s="21" t="s">
        <v>23</v>
      </c>
      <c r="C17" s="22" t="s">
        <v>3</v>
      </c>
      <c r="D17" s="22" t="s">
        <v>5</v>
      </c>
      <c r="E17" s="23" t="s">
        <v>6</v>
      </c>
      <c r="F17" s="22" t="s">
        <v>7</v>
      </c>
      <c r="G17" s="21" t="s">
        <v>24</v>
      </c>
      <c r="H17" s="21" t="s">
        <v>25</v>
      </c>
      <c r="I17" s="21" t="s">
        <v>26</v>
      </c>
      <c r="J17" s="24" t="s">
        <v>27</v>
      </c>
      <c r="K17" s="22" t="s">
        <v>28</v>
      </c>
      <c r="L17" s="22" t="s">
        <v>29</v>
      </c>
      <c r="M17" s="25" t="s">
        <v>267</v>
      </c>
      <c r="N17" s="26" t="s">
        <v>4</v>
      </c>
      <c r="O17" s="1"/>
      <c r="P17" s="1"/>
      <c r="Q17" s="1"/>
    </row>
    <row r="18" spans="1:17" ht="15.75" thickTop="1" x14ac:dyDescent="0.25">
      <c r="A18" s="27" t="s">
        <v>30</v>
      </c>
      <c r="B18" s="28" t="s">
        <v>9</v>
      </c>
      <c r="C18" s="28" t="s">
        <v>31</v>
      </c>
      <c r="D18" s="29">
        <v>20465</v>
      </c>
      <c r="E18" s="30">
        <v>1</v>
      </c>
      <c r="F18" s="31">
        <f>E18*D18</f>
        <v>20465</v>
      </c>
      <c r="G18" s="32"/>
      <c r="H18" s="32" t="s">
        <v>32</v>
      </c>
      <c r="I18" s="32" t="s">
        <v>33</v>
      </c>
      <c r="J18" s="32"/>
      <c r="K18" s="28" t="s">
        <v>9</v>
      </c>
      <c r="L18" s="7"/>
      <c r="M18" s="9" t="s">
        <v>34</v>
      </c>
      <c r="N18" s="33" t="s">
        <v>35</v>
      </c>
      <c r="O18" s="1"/>
      <c r="P18" s="1"/>
      <c r="Q18" s="1"/>
    </row>
    <row r="19" spans="1:17" x14ac:dyDescent="0.25">
      <c r="A19" s="27" t="s">
        <v>36</v>
      </c>
      <c r="B19" s="28" t="s">
        <v>37</v>
      </c>
      <c r="C19" s="28" t="s">
        <v>38</v>
      </c>
      <c r="D19" s="34">
        <v>4593</v>
      </c>
      <c r="E19" s="30">
        <v>1</v>
      </c>
      <c r="F19" s="31">
        <f t="shared" ref="F19:F46" si="1">E19*D19</f>
        <v>4593</v>
      </c>
      <c r="G19" s="32"/>
      <c r="H19" s="32" t="s">
        <v>39</v>
      </c>
      <c r="I19" s="32" t="s">
        <v>33</v>
      </c>
      <c r="J19" s="32"/>
      <c r="K19" s="28" t="s">
        <v>9</v>
      </c>
      <c r="L19" s="7"/>
      <c r="M19" s="9" t="s">
        <v>40</v>
      </c>
      <c r="N19" s="33" t="s">
        <v>41</v>
      </c>
      <c r="O19" s="1"/>
      <c r="P19" s="1"/>
      <c r="Q19" s="1"/>
    </row>
    <row r="20" spans="1:17" x14ac:dyDescent="0.25">
      <c r="A20" s="27" t="s">
        <v>42</v>
      </c>
      <c r="B20" s="28" t="s">
        <v>43</v>
      </c>
      <c r="C20" s="32" t="s">
        <v>44</v>
      </c>
      <c r="D20" s="34">
        <v>659</v>
      </c>
      <c r="E20" s="30">
        <v>2</v>
      </c>
      <c r="F20" s="31">
        <f t="shared" si="1"/>
        <v>1318</v>
      </c>
      <c r="G20" s="32"/>
      <c r="H20" s="32" t="s">
        <v>39</v>
      </c>
      <c r="I20" s="32" t="s">
        <v>39</v>
      </c>
      <c r="J20" s="32"/>
      <c r="K20" s="28" t="s">
        <v>9</v>
      </c>
      <c r="L20" s="7"/>
      <c r="M20" s="9"/>
      <c r="N20" s="20"/>
      <c r="O20" s="1"/>
      <c r="P20" s="1"/>
      <c r="Q20" s="1"/>
    </row>
    <row r="21" spans="1:17" x14ac:dyDescent="0.25">
      <c r="A21" s="27" t="s">
        <v>45</v>
      </c>
      <c r="B21" s="28" t="s">
        <v>9</v>
      </c>
      <c r="C21" s="28" t="s">
        <v>46</v>
      </c>
      <c r="D21" s="29">
        <v>465</v>
      </c>
      <c r="E21" s="30">
        <v>1</v>
      </c>
      <c r="F21" s="31">
        <f t="shared" si="1"/>
        <v>465</v>
      </c>
      <c r="G21" s="32"/>
      <c r="H21" s="32" t="s">
        <v>32</v>
      </c>
      <c r="I21" s="32" t="s">
        <v>47</v>
      </c>
      <c r="J21" s="32">
        <v>1</v>
      </c>
      <c r="K21" s="28" t="s">
        <v>9</v>
      </c>
      <c r="L21" s="7"/>
      <c r="M21" s="9"/>
      <c r="N21" s="20"/>
      <c r="O21" s="1"/>
      <c r="P21" s="1"/>
      <c r="Q21" s="1"/>
    </row>
    <row r="22" spans="1:17" ht="30" x14ac:dyDescent="0.25">
      <c r="A22" s="27" t="s">
        <v>48</v>
      </c>
      <c r="B22" s="32" t="s">
        <v>49</v>
      </c>
      <c r="C22" s="32" t="s">
        <v>50</v>
      </c>
      <c r="D22" s="34">
        <v>288</v>
      </c>
      <c r="E22" s="35">
        <v>12</v>
      </c>
      <c r="F22" s="31">
        <f t="shared" si="1"/>
        <v>3456</v>
      </c>
      <c r="G22" s="32"/>
      <c r="H22" s="32" t="s">
        <v>39</v>
      </c>
      <c r="I22" s="32" t="s">
        <v>47</v>
      </c>
      <c r="J22" s="32">
        <v>6</v>
      </c>
      <c r="K22" s="36" t="s">
        <v>49</v>
      </c>
      <c r="L22" s="36" t="s">
        <v>51</v>
      </c>
      <c r="M22" s="9" t="s">
        <v>52</v>
      </c>
      <c r="N22" s="20" t="s">
        <v>53</v>
      </c>
      <c r="O22" s="1"/>
      <c r="P22" s="1"/>
      <c r="Q22" s="1"/>
    </row>
    <row r="23" spans="1:17" x14ac:dyDescent="0.25">
      <c r="A23" s="27" t="s">
        <v>54</v>
      </c>
      <c r="B23" s="32" t="s">
        <v>9</v>
      </c>
      <c r="C23" s="32" t="s">
        <v>55</v>
      </c>
      <c r="D23" s="34">
        <v>241</v>
      </c>
      <c r="E23" s="35">
        <v>3</v>
      </c>
      <c r="F23" s="31">
        <f t="shared" si="1"/>
        <v>723</v>
      </c>
      <c r="G23" s="32"/>
      <c r="H23" s="32" t="s">
        <v>39</v>
      </c>
      <c r="I23" s="32" t="s">
        <v>47</v>
      </c>
      <c r="J23" s="32">
        <v>6</v>
      </c>
      <c r="K23" s="32" t="s">
        <v>9</v>
      </c>
      <c r="L23" s="1"/>
      <c r="M23" s="9" t="s">
        <v>56</v>
      </c>
      <c r="N23" s="37" t="s">
        <v>35</v>
      </c>
      <c r="O23" s="1"/>
      <c r="P23" s="1"/>
      <c r="Q23" s="1"/>
    </row>
    <row r="24" spans="1:17" x14ac:dyDescent="0.25">
      <c r="A24" s="27" t="s">
        <v>57</v>
      </c>
      <c r="B24" s="32" t="s">
        <v>58</v>
      </c>
      <c r="C24" s="32" t="s">
        <v>59</v>
      </c>
      <c r="D24" s="34">
        <v>351</v>
      </c>
      <c r="E24" s="35">
        <v>6</v>
      </c>
      <c r="F24" s="31">
        <f t="shared" si="1"/>
        <v>2106</v>
      </c>
      <c r="G24" s="32"/>
      <c r="H24" s="32" t="s">
        <v>47</v>
      </c>
      <c r="I24" s="32" t="s">
        <v>33</v>
      </c>
      <c r="J24" s="32">
        <v>6</v>
      </c>
      <c r="K24" s="28" t="s">
        <v>9</v>
      </c>
      <c r="L24" s="1"/>
      <c r="M24" s="9" t="s">
        <v>60</v>
      </c>
      <c r="N24" s="37" t="s">
        <v>35</v>
      </c>
      <c r="O24" s="1"/>
      <c r="P24" s="1"/>
      <c r="Q24" s="1"/>
    </row>
    <row r="25" spans="1:17" x14ac:dyDescent="0.25">
      <c r="A25" s="27" t="s">
        <v>61</v>
      </c>
      <c r="B25" s="32" t="s">
        <v>9</v>
      </c>
      <c r="C25" s="32" t="s">
        <v>62</v>
      </c>
      <c r="D25" s="34">
        <v>364</v>
      </c>
      <c r="E25" s="35">
        <v>1</v>
      </c>
      <c r="F25" s="31">
        <f t="shared" si="1"/>
        <v>364</v>
      </c>
      <c r="G25" s="32"/>
      <c r="H25" s="32" t="s">
        <v>32</v>
      </c>
      <c r="I25" s="32" t="s">
        <v>47</v>
      </c>
      <c r="J25" s="32"/>
      <c r="K25" s="28" t="s">
        <v>9</v>
      </c>
      <c r="L25" s="1"/>
      <c r="M25" s="9" t="s">
        <v>63</v>
      </c>
      <c r="N25" s="33" t="s">
        <v>64</v>
      </c>
      <c r="O25" s="1"/>
      <c r="P25" s="1"/>
      <c r="Q25" s="1"/>
    </row>
    <row r="26" spans="1:17" x14ac:dyDescent="0.25">
      <c r="A26" s="27" t="s">
        <v>65</v>
      </c>
      <c r="B26" s="32" t="s">
        <v>66</v>
      </c>
      <c r="C26" s="32" t="s">
        <v>67</v>
      </c>
      <c r="D26" s="34">
        <v>795</v>
      </c>
      <c r="E26" s="35">
        <v>2</v>
      </c>
      <c r="F26" s="31">
        <f t="shared" si="1"/>
        <v>1590</v>
      </c>
      <c r="G26" s="32"/>
      <c r="H26" s="32" t="s">
        <v>39</v>
      </c>
      <c r="I26" s="32" t="s">
        <v>39</v>
      </c>
      <c r="J26" s="32">
        <v>1</v>
      </c>
      <c r="K26" s="28" t="s">
        <v>9</v>
      </c>
      <c r="L26" s="1"/>
      <c r="M26" s="20"/>
      <c r="N26" s="20"/>
    </row>
    <row r="27" spans="1:17" x14ac:dyDescent="0.25">
      <c r="A27" s="38" t="s">
        <v>68</v>
      </c>
      <c r="B27" s="32" t="s">
        <v>9</v>
      </c>
      <c r="C27" s="32" t="s">
        <v>69</v>
      </c>
      <c r="D27" s="34">
        <v>2832</v>
      </c>
      <c r="E27" s="35">
        <v>1</v>
      </c>
      <c r="F27" s="31">
        <f t="shared" si="1"/>
        <v>2832</v>
      </c>
      <c r="G27" s="32"/>
      <c r="H27" s="32" t="s">
        <v>39</v>
      </c>
      <c r="I27" s="32" t="s">
        <v>33</v>
      </c>
      <c r="J27" s="32"/>
      <c r="K27" s="28" t="s">
        <v>9</v>
      </c>
      <c r="L27" s="1"/>
      <c r="M27" s="9" t="s">
        <v>69</v>
      </c>
      <c r="N27" s="33" t="s">
        <v>35</v>
      </c>
    </row>
    <row r="28" spans="1:17" x14ac:dyDescent="0.25">
      <c r="A28" s="38" t="s">
        <v>70</v>
      </c>
      <c r="B28" s="32" t="s">
        <v>9</v>
      </c>
      <c r="C28" s="32" t="s">
        <v>71</v>
      </c>
      <c r="D28" s="34">
        <v>1393</v>
      </c>
      <c r="E28" s="35">
        <v>1</v>
      </c>
      <c r="F28" s="31">
        <f t="shared" si="1"/>
        <v>1393</v>
      </c>
      <c r="G28" s="32"/>
      <c r="H28" s="32" t="s">
        <v>39</v>
      </c>
      <c r="I28" s="32" t="s">
        <v>33</v>
      </c>
      <c r="J28" s="32"/>
      <c r="K28" s="28" t="s">
        <v>9</v>
      </c>
      <c r="L28" s="1"/>
      <c r="M28" s="20"/>
      <c r="N28" s="20"/>
    </row>
    <row r="29" spans="1:17" x14ac:dyDescent="0.25">
      <c r="A29" s="39" t="s">
        <v>72</v>
      </c>
      <c r="B29" s="32" t="s">
        <v>9</v>
      </c>
      <c r="C29" s="32" t="s">
        <v>73</v>
      </c>
      <c r="D29" s="34">
        <v>30</v>
      </c>
      <c r="E29" s="35">
        <v>1</v>
      </c>
      <c r="F29" s="31">
        <f t="shared" si="1"/>
        <v>30</v>
      </c>
      <c r="G29" s="32"/>
      <c r="H29" s="32"/>
      <c r="I29" s="32"/>
      <c r="J29" s="32"/>
      <c r="K29" s="28" t="s">
        <v>9</v>
      </c>
      <c r="L29" s="1"/>
      <c r="M29" s="20"/>
      <c r="N29" s="20"/>
    </row>
    <row r="30" spans="1:17" x14ac:dyDescent="0.25">
      <c r="A30" s="39" t="s">
        <v>74</v>
      </c>
      <c r="B30" s="32" t="s">
        <v>9</v>
      </c>
      <c r="C30" s="32" t="s">
        <v>75</v>
      </c>
      <c r="D30" s="34">
        <v>84</v>
      </c>
      <c r="E30" s="35">
        <v>1</v>
      </c>
      <c r="F30" s="31">
        <f t="shared" si="1"/>
        <v>84</v>
      </c>
      <c r="G30" s="32"/>
      <c r="H30" s="32"/>
      <c r="I30" s="32"/>
      <c r="J30" s="32"/>
      <c r="K30" s="28" t="s">
        <v>9</v>
      </c>
      <c r="L30" s="1"/>
      <c r="M30" s="20"/>
      <c r="N30" s="20"/>
    </row>
    <row r="31" spans="1:17" x14ac:dyDescent="0.25">
      <c r="A31" s="39" t="s">
        <v>76</v>
      </c>
      <c r="B31" s="32" t="s">
        <v>9</v>
      </c>
      <c r="C31" s="40" t="s">
        <v>77</v>
      </c>
      <c r="D31" s="34">
        <v>85</v>
      </c>
      <c r="E31" s="35">
        <v>1</v>
      </c>
      <c r="F31" s="31">
        <f t="shared" si="1"/>
        <v>85</v>
      </c>
      <c r="G31" s="32"/>
      <c r="H31" s="32"/>
      <c r="I31" s="32"/>
      <c r="J31" s="32"/>
      <c r="K31" s="28" t="s">
        <v>9</v>
      </c>
      <c r="L31" s="1"/>
      <c r="M31" s="20" t="s">
        <v>265</v>
      </c>
      <c r="N31" s="20"/>
    </row>
    <row r="32" spans="1:17" x14ac:dyDescent="0.25">
      <c r="A32" s="39" t="s">
        <v>78</v>
      </c>
      <c r="B32" s="32" t="s">
        <v>9</v>
      </c>
      <c r="C32" s="32" t="s">
        <v>79</v>
      </c>
      <c r="D32" s="34">
        <v>98</v>
      </c>
      <c r="E32" s="35">
        <v>1</v>
      </c>
      <c r="F32" s="31">
        <f t="shared" si="1"/>
        <v>98</v>
      </c>
      <c r="G32" s="32"/>
      <c r="H32" s="32"/>
      <c r="I32" s="32"/>
      <c r="J32" s="32"/>
      <c r="K32" s="28" t="s">
        <v>9</v>
      </c>
      <c r="L32" s="1"/>
      <c r="M32" s="20" t="s">
        <v>265</v>
      </c>
      <c r="N32" s="20"/>
    </row>
    <row r="33" spans="1:14" x14ac:dyDescent="0.25">
      <c r="A33" s="39" t="s">
        <v>80</v>
      </c>
      <c r="B33" s="32" t="s">
        <v>9</v>
      </c>
      <c r="C33" s="32" t="s">
        <v>81</v>
      </c>
      <c r="D33" s="34">
        <v>80</v>
      </c>
      <c r="E33" s="35">
        <v>2</v>
      </c>
      <c r="F33" s="31">
        <f t="shared" si="1"/>
        <v>160</v>
      </c>
      <c r="G33" s="32"/>
      <c r="H33" s="32"/>
      <c r="I33" s="32"/>
      <c r="J33" s="32"/>
      <c r="K33" s="28" t="s">
        <v>9</v>
      </c>
      <c r="L33" s="1"/>
      <c r="M33" s="20"/>
      <c r="N33" s="20"/>
    </row>
    <row r="34" spans="1:14" x14ac:dyDescent="0.25">
      <c r="A34" s="39" t="s">
        <v>82</v>
      </c>
      <c r="B34" s="32" t="s">
        <v>9</v>
      </c>
      <c r="C34" s="32" t="s">
        <v>83</v>
      </c>
      <c r="D34" s="34">
        <v>25</v>
      </c>
      <c r="E34" s="35">
        <v>2</v>
      </c>
      <c r="F34" s="31">
        <f t="shared" si="1"/>
        <v>50</v>
      </c>
      <c r="G34" s="32"/>
      <c r="H34" s="32"/>
      <c r="I34" s="32"/>
      <c r="J34" s="32"/>
      <c r="K34" s="28" t="s">
        <v>9</v>
      </c>
      <c r="L34" s="1"/>
      <c r="M34" s="20"/>
      <c r="N34" s="20"/>
    </row>
    <row r="35" spans="1:14" x14ac:dyDescent="0.25">
      <c r="A35" s="39" t="s">
        <v>84</v>
      </c>
      <c r="B35" s="32" t="s">
        <v>9</v>
      </c>
      <c r="C35" s="32" t="s">
        <v>85</v>
      </c>
      <c r="D35" s="34">
        <v>76</v>
      </c>
      <c r="E35" s="35">
        <v>2</v>
      </c>
      <c r="F35" s="31">
        <f t="shared" si="1"/>
        <v>152</v>
      </c>
      <c r="G35" s="32"/>
      <c r="H35" s="32"/>
      <c r="I35" s="32"/>
      <c r="J35" s="32"/>
      <c r="K35" s="28" t="s">
        <v>9</v>
      </c>
      <c r="L35" s="1"/>
      <c r="M35" s="20"/>
      <c r="N35" s="20"/>
    </row>
    <row r="36" spans="1:14" x14ac:dyDescent="0.25">
      <c r="A36" s="27" t="s">
        <v>86</v>
      </c>
      <c r="B36" s="28" t="s">
        <v>9</v>
      </c>
      <c r="C36" s="28" t="s">
        <v>87</v>
      </c>
      <c r="D36" s="29">
        <v>170</v>
      </c>
      <c r="E36" s="30">
        <v>1</v>
      </c>
      <c r="F36" s="31">
        <f t="shared" si="1"/>
        <v>170</v>
      </c>
      <c r="G36" s="32"/>
      <c r="H36" s="32"/>
      <c r="I36" s="32"/>
      <c r="J36" s="32"/>
      <c r="K36" s="28" t="s">
        <v>9</v>
      </c>
      <c r="L36" s="1"/>
      <c r="M36" s="20"/>
      <c r="N36" s="20"/>
    </row>
    <row r="37" spans="1:14" x14ac:dyDescent="0.25">
      <c r="A37" s="27" t="s">
        <v>88</v>
      </c>
      <c r="B37" s="32" t="s">
        <v>9</v>
      </c>
      <c r="C37" s="32" t="s">
        <v>89</v>
      </c>
      <c r="D37" s="29">
        <v>285</v>
      </c>
      <c r="E37" s="35">
        <v>1</v>
      </c>
      <c r="F37" s="31">
        <f t="shared" si="1"/>
        <v>285</v>
      </c>
      <c r="G37" s="32"/>
      <c r="H37" s="32"/>
      <c r="I37" s="32"/>
      <c r="J37" s="32"/>
      <c r="K37" s="28" t="s">
        <v>9</v>
      </c>
      <c r="L37" s="1"/>
      <c r="M37" s="20" t="s">
        <v>265</v>
      </c>
      <c r="N37" s="20"/>
    </row>
    <row r="38" spans="1:14" x14ac:dyDescent="0.25">
      <c r="A38" s="27" t="s">
        <v>90</v>
      </c>
      <c r="B38" s="32" t="s">
        <v>9</v>
      </c>
      <c r="C38" s="32" t="s">
        <v>91</v>
      </c>
      <c r="D38" s="29">
        <v>250</v>
      </c>
      <c r="E38" s="35">
        <v>1</v>
      </c>
      <c r="F38" s="31">
        <f t="shared" si="1"/>
        <v>250</v>
      </c>
      <c r="G38" s="32"/>
      <c r="H38" s="32"/>
      <c r="I38" s="32"/>
      <c r="J38" s="32"/>
      <c r="K38" s="28" t="s">
        <v>9</v>
      </c>
      <c r="L38" s="1"/>
      <c r="M38" s="20"/>
      <c r="N38" s="20"/>
    </row>
    <row r="39" spans="1:14" x14ac:dyDescent="0.25">
      <c r="A39" s="39" t="s">
        <v>92</v>
      </c>
      <c r="B39" s="32" t="s">
        <v>9</v>
      </c>
      <c r="C39" s="32" t="s">
        <v>93</v>
      </c>
      <c r="D39" s="29">
        <v>227</v>
      </c>
      <c r="E39" s="35">
        <v>1</v>
      </c>
      <c r="F39" s="31">
        <f t="shared" si="1"/>
        <v>227</v>
      </c>
      <c r="G39" s="32"/>
      <c r="H39" s="32"/>
      <c r="I39" s="32"/>
      <c r="J39" s="32"/>
      <c r="K39" s="28" t="s">
        <v>9</v>
      </c>
      <c r="L39" s="1"/>
      <c r="M39" s="20" t="s">
        <v>265</v>
      </c>
      <c r="N39" s="20"/>
    </row>
    <row r="40" spans="1:14" x14ac:dyDescent="0.25">
      <c r="A40" s="39" t="s">
        <v>94</v>
      </c>
      <c r="B40" s="32" t="s">
        <v>9</v>
      </c>
      <c r="C40" s="32" t="s">
        <v>95</v>
      </c>
      <c r="D40" s="29">
        <v>290</v>
      </c>
      <c r="E40" s="35">
        <v>2</v>
      </c>
      <c r="F40" s="31">
        <f t="shared" si="1"/>
        <v>580</v>
      </c>
      <c r="G40" s="32"/>
      <c r="H40" s="32"/>
      <c r="I40" s="32" t="s">
        <v>47</v>
      </c>
      <c r="J40" s="32">
        <v>1</v>
      </c>
      <c r="K40" s="28" t="s">
        <v>9</v>
      </c>
      <c r="L40" s="1"/>
      <c r="M40" s="20" t="s">
        <v>265</v>
      </c>
      <c r="N40" s="20"/>
    </row>
    <row r="41" spans="1:14" x14ac:dyDescent="0.25">
      <c r="A41" s="41" t="s">
        <v>96</v>
      </c>
      <c r="B41" s="32" t="s">
        <v>9</v>
      </c>
      <c r="C41" s="32" t="s">
        <v>97</v>
      </c>
      <c r="D41" s="29">
        <v>465</v>
      </c>
      <c r="E41" s="35">
        <v>2</v>
      </c>
      <c r="F41" s="31">
        <f t="shared" si="1"/>
        <v>930</v>
      </c>
      <c r="G41" s="32"/>
      <c r="H41" s="32"/>
      <c r="I41" s="32" t="s">
        <v>47</v>
      </c>
      <c r="J41" s="32">
        <v>1</v>
      </c>
      <c r="K41" s="28" t="s">
        <v>9</v>
      </c>
      <c r="L41" s="1"/>
      <c r="M41" s="20"/>
      <c r="N41" s="20"/>
    </row>
    <row r="42" spans="1:14" x14ac:dyDescent="0.25">
      <c r="A42" s="39" t="s">
        <v>98</v>
      </c>
      <c r="B42" s="32" t="s">
        <v>9</v>
      </c>
      <c r="C42" s="40" t="s">
        <v>99</v>
      </c>
      <c r="D42" s="29">
        <v>22</v>
      </c>
      <c r="E42" s="35">
        <v>2</v>
      </c>
      <c r="F42" s="31">
        <f t="shared" si="1"/>
        <v>44</v>
      </c>
      <c r="G42" s="32"/>
      <c r="H42" s="32"/>
      <c r="I42" s="32" t="s">
        <v>47</v>
      </c>
      <c r="J42" s="32">
        <v>1</v>
      </c>
      <c r="K42" s="28" t="s">
        <v>9</v>
      </c>
      <c r="L42" s="1"/>
      <c r="M42" s="20"/>
      <c r="N42" s="20"/>
    </row>
    <row r="43" spans="1:14" x14ac:dyDescent="0.25">
      <c r="A43" s="39" t="s">
        <v>100</v>
      </c>
      <c r="B43" s="32" t="s">
        <v>9</v>
      </c>
      <c r="C43" s="32" t="s">
        <v>101</v>
      </c>
      <c r="D43" s="29">
        <v>705</v>
      </c>
      <c r="E43" s="35">
        <v>2</v>
      </c>
      <c r="F43" s="31">
        <f t="shared" si="1"/>
        <v>1410</v>
      </c>
      <c r="G43" s="32"/>
      <c r="H43" s="32"/>
      <c r="I43" s="32" t="s">
        <v>33</v>
      </c>
      <c r="J43" s="32">
        <v>1</v>
      </c>
      <c r="K43" s="28" t="s">
        <v>9</v>
      </c>
      <c r="L43" s="1"/>
      <c r="M43" s="20" t="s">
        <v>265</v>
      </c>
      <c r="N43" s="20"/>
    </row>
    <row r="44" spans="1:14" x14ac:dyDescent="0.25">
      <c r="A44" s="39" t="s">
        <v>102</v>
      </c>
      <c r="B44" s="32" t="s">
        <v>9</v>
      </c>
      <c r="C44" s="32">
        <v>18529</v>
      </c>
      <c r="D44" s="29">
        <v>130</v>
      </c>
      <c r="E44" s="35">
        <v>2</v>
      </c>
      <c r="F44" s="31">
        <f t="shared" si="1"/>
        <v>260</v>
      </c>
      <c r="G44" s="32"/>
      <c r="H44" s="32"/>
      <c r="I44" s="32" t="s">
        <v>39</v>
      </c>
      <c r="J44" s="32">
        <v>4</v>
      </c>
      <c r="K44" s="28" t="s">
        <v>9</v>
      </c>
      <c r="L44" s="1"/>
      <c r="M44" s="20"/>
      <c r="N44" s="20"/>
    </row>
    <row r="45" spans="1:14" x14ac:dyDescent="0.25">
      <c r="A45" s="39" t="s">
        <v>103</v>
      </c>
      <c r="B45" s="32"/>
      <c r="C45" s="32"/>
      <c r="D45" s="29">
        <v>150</v>
      </c>
      <c r="E45" s="35">
        <v>2</v>
      </c>
      <c r="F45" s="31">
        <f t="shared" si="1"/>
        <v>300</v>
      </c>
      <c r="G45" s="32"/>
      <c r="H45" s="32"/>
      <c r="I45" s="32" t="s">
        <v>39</v>
      </c>
      <c r="J45" s="32">
        <v>2</v>
      </c>
      <c r="K45" s="28"/>
      <c r="L45" s="1"/>
      <c r="M45" s="20"/>
      <c r="N45" s="20"/>
    </row>
    <row r="46" spans="1:14" x14ac:dyDescent="0.25">
      <c r="A46" s="39" t="s">
        <v>104</v>
      </c>
      <c r="B46" s="32" t="s">
        <v>9</v>
      </c>
      <c r="C46" s="32" t="s">
        <v>105</v>
      </c>
      <c r="D46" s="29">
        <v>1380</v>
      </c>
      <c r="E46" s="35">
        <v>1</v>
      </c>
      <c r="F46" s="31">
        <f t="shared" si="1"/>
        <v>1380</v>
      </c>
      <c r="G46" s="32"/>
      <c r="H46" s="32"/>
      <c r="I46" s="32"/>
      <c r="J46" s="32"/>
      <c r="K46" s="28" t="s">
        <v>9</v>
      </c>
      <c r="L46" s="1"/>
      <c r="M46" s="20" t="s">
        <v>266</v>
      </c>
      <c r="N46" s="20" t="s">
        <v>35</v>
      </c>
    </row>
    <row r="47" spans="1:14" x14ac:dyDescent="0.25">
      <c r="A47" s="39"/>
      <c r="B47" s="32"/>
      <c r="C47" s="32"/>
      <c r="D47" s="29"/>
      <c r="E47" s="35"/>
      <c r="F47" s="31"/>
      <c r="G47" s="32"/>
      <c r="H47" s="32"/>
      <c r="I47" s="32"/>
      <c r="J47" s="32"/>
      <c r="K47" s="32"/>
      <c r="L47" s="1"/>
    </row>
    <row r="48" spans="1:14" x14ac:dyDescent="0.25">
      <c r="A48" s="39"/>
      <c r="B48" s="32"/>
      <c r="C48" s="32"/>
      <c r="D48" s="29"/>
      <c r="E48" s="35"/>
      <c r="F48" s="31"/>
      <c r="G48" s="32"/>
      <c r="H48" s="32"/>
      <c r="I48" s="32"/>
      <c r="J48" s="32"/>
      <c r="K48" s="32"/>
      <c r="L48" s="1"/>
    </row>
    <row r="49" spans="1:12" x14ac:dyDescent="0.25">
      <c r="A49" s="39" t="s">
        <v>106</v>
      </c>
      <c r="B49" s="32"/>
      <c r="C49" s="32"/>
      <c r="D49" s="42" t="s">
        <v>107</v>
      </c>
      <c r="E49" s="43"/>
      <c r="F49" s="44">
        <f>SUM(F18:F48)</f>
        <v>45800</v>
      </c>
      <c r="G49" s="32"/>
      <c r="H49" s="32"/>
      <c r="I49" s="32"/>
      <c r="J49" s="32"/>
      <c r="K49" s="32"/>
      <c r="L49" s="1"/>
    </row>
    <row r="51" spans="1:12" x14ac:dyDescent="0.25">
      <c r="C51" s="45" t="s">
        <v>108</v>
      </c>
      <c r="F51" s="47">
        <f>F15</f>
        <v>1905.4</v>
      </c>
    </row>
  </sheetData>
  <mergeCells count="1">
    <mergeCell ref="A4:C4"/>
  </mergeCells>
  <printOptions headings="1" gridLines="1"/>
  <pageMargins left="0.7" right="0.7" top="0.75" bottom="0.75" header="0.3" footer="0.3"/>
  <pageSetup scale="27" fitToWidth="2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41"/>
  <sheetViews>
    <sheetView tabSelected="1" zoomScale="150" zoomScaleNormal="150" zoomScalePageLayoutView="150" workbookViewId="0">
      <selection activeCell="B19" sqref="B19"/>
    </sheetView>
  </sheetViews>
  <sheetFormatPr defaultColWidth="8.7109375" defaultRowHeight="15" x14ac:dyDescent="0.25"/>
  <cols>
    <col min="1" max="1" width="16.85546875" customWidth="1"/>
    <col min="2" max="2" width="42.42578125" customWidth="1"/>
    <col min="3" max="3" width="17.140625" customWidth="1"/>
    <col min="4" max="4" width="19" customWidth="1"/>
    <col min="5" max="5" width="10.42578125" bestFit="1" customWidth="1"/>
    <col min="6" max="6" width="10.42578125" style="46" customWidth="1"/>
    <col min="7" max="7" width="10.42578125" customWidth="1"/>
    <col min="8" max="8" width="10.28515625" customWidth="1"/>
    <col min="9" max="9" width="11.42578125" customWidth="1"/>
    <col min="10" max="10" width="12.28515625" customWidth="1"/>
    <col min="11" max="11" width="10" customWidth="1"/>
    <col min="12" max="12" width="8.42578125" customWidth="1"/>
    <col min="13" max="13" width="28.7109375" customWidth="1"/>
    <col min="14" max="15" width="30.85546875" customWidth="1"/>
    <col min="16" max="16" width="34.28515625" style="1" bestFit="1" customWidth="1"/>
    <col min="17" max="17" width="13.28515625" style="1" bestFit="1" customWidth="1"/>
    <col min="18" max="18" width="30.85546875" style="1" customWidth="1"/>
    <col min="19" max="21" width="30.85546875" customWidth="1"/>
  </cols>
  <sheetData>
    <row r="1" spans="1:18" ht="23.25" x14ac:dyDescent="0.35">
      <c r="C1" s="65" t="s">
        <v>0</v>
      </c>
    </row>
    <row r="4" spans="1:18" ht="21" x14ac:dyDescent="0.35">
      <c r="A4" t="s">
        <v>181</v>
      </c>
      <c r="B4" s="210" t="s">
        <v>186</v>
      </c>
      <c r="C4" s="210"/>
      <c r="D4" s="210"/>
      <c r="E4" s="63"/>
      <c r="F4" s="64"/>
      <c r="G4" s="63"/>
      <c r="H4" s="63"/>
      <c r="I4" s="63"/>
      <c r="J4" s="63"/>
      <c r="K4" s="63"/>
      <c r="L4" s="62"/>
      <c r="M4" s="62"/>
      <c r="N4" s="62"/>
      <c r="O4" s="62"/>
      <c r="Q4" s="7"/>
    </row>
    <row r="5" spans="1:18" x14ac:dyDescent="0.25">
      <c r="B5" s="48"/>
      <c r="C5" s="48" t="s">
        <v>185</v>
      </c>
      <c r="D5" s="48" t="s">
        <v>184</v>
      </c>
      <c r="E5" s="7" t="s">
        <v>183</v>
      </c>
      <c r="F5" s="49" t="s">
        <v>182</v>
      </c>
      <c r="G5" s="48"/>
      <c r="H5" s="48"/>
      <c r="I5" s="48"/>
      <c r="J5" s="48"/>
      <c r="K5" s="48"/>
      <c r="L5" s="48"/>
      <c r="M5" s="48"/>
      <c r="N5" s="48"/>
      <c r="O5" s="48"/>
      <c r="Q5" s="7"/>
    </row>
    <row r="6" spans="1:18" x14ac:dyDescent="0.25">
      <c r="B6" s="7"/>
      <c r="C6" s="48"/>
      <c r="D6" s="48"/>
      <c r="E6" s="48"/>
      <c r="F6" s="49"/>
      <c r="G6" s="48"/>
      <c r="H6" s="48"/>
      <c r="I6" s="48"/>
      <c r="J6" s="48"/>
      <c r="K6" s="48"/>
      <c r="L6" s="48"/>
      <c r="M6" s="48"/>
      <c r="N6" s="48"/>
      <c r="O6" s="48"/>
      <c r="Q6" s="7"/>
    </row>
    <row r="7" spans="1:18" ht="60.75" thickBot="1" x14ac:dyDescent="0.3">
      <c r="A7" t="s">
        <v>181</v>
      </c>
      <c r="B7" s="59" t="s">
        <v>22</v>
      </c>
      <c r="C7" s="59" t="s">
        <v>23</v>
      </c>
      <c r="D7" s="60" t="s">
        <v>3</v>
      </c>
      <c r="E7" s="60" t="s">
        <v>5</v>
      </c>
      <c r="F7" s="61" t="s">
        <v>6</v>
      </c>
      <c r="G7" s="60" t="s">
        <v>7</v>
      </c>
      <c r="H7" s="59" t="s">
        <v>24</v>
      </c>
      <c r="I7" s="59" t="s">
        <v>180</v>
      </c>
      <c r="J7" s="59" t="s">
        <v>179</v>
      </c>
      <c r="K7" s="59" t="s">
        <v>26</v>
      </c>
      <c r="L7" s="24" t="s">
        <v>27</v>
      </c>
      <c r="M7" s="22" t="s">
        <v>28</v>
      </c>
      <c r="N7" s="22" t="s">
        <v>178</v>
      </c>
      <c r="O7" s="22" t="s">
        <v>29</v>
      </c>
      <c r="P7" s="26" t="s">
        <v>177</v>
      </c>
      <c r="Q7" s="26" t="s">
        <v>4</v>
      </c>
      <c r="R7" s="26" t="s">
        <v>176</v>
      </c>
    </row>
    <row r="8" spans="1:18" ht="15.75" thickTop="1" x14ac:dyDescent="0.25">
      <c r="B8" s="48"/>
      <c r="C8" s="48"/>
      <c r="D8" s="48"/>
      <c r="E8" s="48"/>
      <c r="F8" s="49"/>
      <c r="G8" s="48"/>
      <c r="M8" s="48"/>
      <c r="N8" s="48"/>
      <c r="O8" s="48"/>
      <c r="P8" s="20"/>
      <c r="Q8" s="9"/>
      <c r="R8" s="20"/>
    </row>
    <row r="9" spans="1:18" x14ac:dyDescent="0.25">
      <c r="A9" t="s">
        <v>175</v>
      </c>
      <c r="B9" s="48" t="s">
        <v>174</v>
      </c>
      <c r="C9" s="52" t="s">
        <v>163</v>
      </c>
      <c r="D9" s="52" t="s">
        <v>173</v>
      </c>
      <c r="E9" s="50">
        <v>1465</v>
      </c>
      <c r="F9" s="51">
        <v>1</v>
      </c>
      <c r="G9" s="50">
        <f t="shared" ref="G9:G23" si="0">E9*F9</f>
        <v>1465</v>
      </c>
      <c r="I9" t="s">
        <v>168</v>
      </c>
      <c r="J9">
        <v>6</v>
      </c>
      <c r="K9">
        <v>20</v>
      </c>
      <c r="L9">
        <v>1</v>
      </c>
      <c r="M9" s="48" t="s">
        <v>130</v>
      </c>
      <c r="N9" s="48" t="s">
        <v>129</v>
      </c>
      <c r="O9" s="48"/>
      <c r="P9" s="20" t="s">
        <v>69</v>
      </c>
      <c r="Q9" s="9" t="s">
        <v>35</v>
      </c>
      <c r="R9" s="20"/>
    </row>
    <row r="10" spans="1:18" x14ac:dyDescent="0.25">
      <c r="B10" s="48" t="s">
        <v>172</v>
      </c>
      <c r="C10" s="52" t="s">
        <v>163</v>
      </c>
      <c r="D10" s="52" t="s">
        <v>171</v>
      </c>
      <c r="E10" s="50">
        <v>290</v>
      </c>
      <c r="F10" s="51">
        <v>1</v>
      </c>
      <c r="G10" s="50">
        <f t="shared" si="0"/>
        <v>290</v>
      </c>
      <c r="I10">
        <v>36</v>
      </c>
      <c r="J10" s="48" t="s">
        <v>115</v>
      </c>
      <c r="K10">
        <v>20</v>
      </c>
      <c r="L10">
        <v>0</v>
      </c>
      <c r="M10" s="48" t="s">
        <v>130</v>
      </c>
      <c r="N10" s="48" t="s">
        <v>129</v>
      </c>
      <c r="O10" s="48"/>
      <c r="P10" s="20"/>
      <c r="Q10" s="9"/>
      <c r="R10" s="20"/>
    </row>
    <row r="11" spans="1:18" x14ac:dyDescent="0.25">
      <c r="B11" s="7" t="s">
        <v>170</v>
      </c>
      <c r="C11" s="52" t="s">
        <v>131</v>
      </c>
      <c r="D11" s="52"/>
      <c r="E11" s="50">
        <v>900</v>
      </c>
      <c r="F11" s="51">
        <v>1</v>
      </c>
      <c r="G11" s="50">
        <f t="shared" si="0"/>
        <v>900</v>
      </c>
      <c r="I11" t="s">
        <v>115</v>
      </c>
      <c r="J11" s="48" t="s">
        <v>115</v>
      </c>
      <c r="K11">
        <v>20</v>
      </c>
      <c r="L11">
        <v>1</v>
      </c>
      <c r="M11" s="48" t="s">
        <v>130</v>
      </c>
      <c r="N11" s="48" t="s">
        <v>129</v>
      </c>
      <c r="O11" s="48" t="s">
        <v>165</v>
      </c>
      <c r="P11" s="20"/>
      <c r="Q11" s="9"/>
      <c r="R11" s="20"/>
    </row>
    <row r="12" spans="1:18" x14ac:dyDescent="0.25">
      <c r="B12" s="7" t="s">
        <v>169</v>
      </c>
      <c r="C12" s="52" t="s">
        <v>131</v>
      </c>
      <c r="D12" s="52"/>
      <c r="E12" s="50">
        <v>320</v>
      </c>
      <c r="F12" s="51">
        <v>1</v>
      </c>
      <c r="G12" s="50">
        <f t="shared" si="0"/>
        <v>320</v>
      </c>
      <c r="I12" t="s">
        <v>168</v>
      </c>
      <c r="J12" s="48" t="s">
        <v>115</v>
      </c>
      <c r="K12">
        <v>20</v>
      </c>
      <c r="L12">
        <v>1</v>
      </c>
      <c r="M12" s="48" t="s">
        <v>130</v>
      </c>
      <c r="N12" s="48" t="s">
        <v>129</v>
      </c>
      <c r="O12" s="48" t="s">
        <v>165</v>
      </c>
      <c r="P12" s="20"/>
      <c r="Q12" s="9"/>
      <c r="R12" s="20"/>
    </row>
    <row r="13" spans="1:18" x14ac:dyDescent="0.25">
      <c r="B13" s="7" t="s">
        <v>167</v>
      </c>
      <c r="C13" s="52" t="s">
        <v>131</v>
      </c>
      <c r="D13" s="52"/>
      <c r="E13" s="50">
        <v>200</v>
      </c>
      <c r="F13" s="51">
        <v>1</v>
      </c>
      <c r="G13" s="50">
        <f t="shared" si="0"/>
        <v>200</v>
      </c>
      <c r="I13" t="s">
        <v>115</v>
      </c>
      <c r="J13" s="48" t="s">
        <v>115</v>
      </c>
      <c r="K13">
        <v>20</v>
      </c>
      <c r="L13">
        <v>1</v>
      </c>
      <c r="M13" s="48" t="s">
        <v>130</v>
      </c>
      <c r="N13" s="48" t="s">
        <v>129</v>
      </c>
      <c r="O13" s="48" t="s">
        <v>165</v>
      </c>
      <c r="P13" s="20"/>
      <c r="Q13" s="9"/>
      <c r="R13" s="20"/>
    </row>
    <row r="14" spans="1:18" x14ac:dyDescent="0.25">
      <c r="B14" s="7" t="s">
        <v>166</v>
      </c>
      <c r="C14" s="52" t="s">
        <v>131</v>
      </c>
      <c r="D14" s="52"/>
      <c r="E14" s="50">
        <v>100</v>
      </c>
      <c r="F14" s="51">
        <v>1</v>
      </c>
      <c r="G14" s="50">
        <f t="shared" si="0"/>
        <v>100</v>
      </c>
      <c r="I14" t="s">
        <v>115</v>
      </c>
      <c r="J14" s="48" t="s">
        <v>115</v>
      </c>
      <c r="K14">
        <v>20</v>
      </c>
      <c r="L14">
        <v>1</v>
      </c>
      <c r="M14" s="48" t="s">
        <v>130</v>
      </c>
      <c r="N14" s="48" t="s">
        <v>129</v>
      </c>
      <c r="O14" s="48" t="s">
        <v>165</v>
      </c>
      <c r="P14" s="20"/>
      <c r="Q14" s="9"/>
      <c r="R14" s="20"/>
    </row>
    <row r="15" spans="1:18" x14ac:dyDescent="0.25">
      <c r="B15" s="7" t="s">
        <v>164</v>
      </c>
      <c r="C15" s="52" t="s">
        <v>163</v>
      </c>
      <c r="D15" s="52" t="s">
        <v>162</v>
      </c>
      <c r="E15" s="50">
        <v>310</v>
      </c>
      <c r="F15" s="51">
        <v>1</v>
      </c>
      <c r="G15" s="50">
        <f t="shared" si="0"/>
        <v>310</v>
      </c>
      <c r="I15" t="s">
        <v>115</v>
      </c>
      <c r="J15" s="48" t="s">
        <v>115</v>
      </c>
      <c r="K15">
        <v>20</v>
      </c>
      <c r="L15">
        <v>1</v>
      </c>
      <c r="M15" s="48" t="s">
        <v>130</v>
      </c>
      <c r="N15" s="48" t="s">
        <v>129</v>
      </c>
      <c r="O15" s="48"/>
      <c r="P15" s="20"/>
      <c r="Q15" s="9"/>
      <c r="R15" s="20"/>
    </row>
    <row r="16" spans="1:18" x14ac:dyDescent="0.25">
      <c r="B16" s="7" t="s">
        <v>161</v>
      </c>
      <c r="C16" s="52"/>
      <c r="D16" s="52" t="s">
        <v>160</v>
      </c>
      <c r="E16" s="50">
        <v>520</v>
      </c>
      <c r="F16" s="51">
        <v>1</v>
      </c>
      <c r="G16" s="50">
        <f t="shared" si="0"/>
        <v>520</v>
      </c>
      <c r="I16">
        <v>6</v>
      </c>
      <c r="J16" s="48" t="s">
        <v>115</v>
      </c>
      <c r="K16">
        <v>20</v>
      </c>
      <c r="L16">
        <v>1</v>
      </c>
      <c r="M16" s="48" t="s">
        <v>130</v>
      </c>
      <c r="N16" s="48" t="s">
        <v>129</v>
      </c>
      <c r="O16" s="48"/>
      <c r="P16" s="20"/>
      <c r="Q16" s="9"/>
      <c r="R16" s="20"/>
    </row>
    <row r="17" spans="1:18" x14ac:dyDescent="0.25">
      <c r="B17" s="7" t="s">
        <v>159</v>
      </c>
      <c r="C17" s="52"/>
      <c r="D17" s="52"/>
      <c r="E17" s="50">
        <v>70</v>
      </c>
      <c r="F17" s="51">
        <v>1</v>
      </c>
      <c r="G17" s="50">
        <f t="shared" si="0"/>
        <v>70</v>
      </c>
      <c r="I17" t="s">
        <v>115</v>
      </c>
      <c r="J17" s="48" t="s">
        <v>115</v>
      </c>
      <c r="K17">
        <v>20</v>
      </c>
      <c r="L17">
        <v>1</v>
      </c>
      <c r="M17" s="48" t="s">
        <v>130</v>
      </c>
      <c r="N17" s="48" t="s">
        <v>129</v>
      </c>
      <c r="O17" s="48"/>
      <c r="P17" s="20"/>
      <c r="Q17" s="9"/>
      <c r="R17" s="20"/>
    </row>
    <row r="18" spans="1:18" x14ac:dyDescent="0.25">
      <c r="B18" s="7" t="s">
        <v>158</v>
      </c>
      <c r="C18" s="52" t="s">
        <v>157</v>
      </c>
      <c r="D18" s="52" t="s">
        <v>58</v>
      </c>
      <c r="E18" s="50">
        <v>370</v>
      </c>
      <c r="F18" s="51">
        <v>12</v>
      </c>
      <c r="G18" s="50">
        <f t="shared" si="0"/>
        <v>4440</v>
      </c>
      <c r="I18" t="s">
        <v>115</v>
      </c>
      <c r="J18" s="58" t="s">
        <v>149</v>
      </c>
      <c r="K18">
        <v>5</v>
      </c>
      <c r="L18">
        <v>4</v>
      </c>
      <c r="M18" s="48" t="s">
        <v>157</v>
      </c>
      <c r="N18" s="48" t="s">
        <v>156</v>
      </c>
      <c r="O18" s="48"/>
      <c r="P18" s="20" t="s">
        <v>60</v>
      </c>
      <c r="Q18" s="9" t="s">
        <v>35</v>
      </c>
      <c r="R18" s="9" t="s">
        <v>155</v>
      </c>
    </row>
    <row r="19" spans="1:18" x14ac:dyDescent="0.25">
      <c r="B19" s="48" t="s">
        <v>154</v>
      </c>
      <c r="C19" s="52" t="s">
        <v>131</v>
      </c>
      <c r="D19" s="52"/>
      <c r="E19" s="50">
        <v>970</v>
      </c>
      <c r="F19" s="51">
        <v>1</v>
      </c>
      <c r="G19" s="50">
        <f t="shared" si="0"/>
        <v>970</v>
      </c>
      <c r="I19">
        <v>1</v>
      </c>
      <c r="J19" t="s">
        <v>119</v>
      </c>
      <c r="K19">
        <v>10</v>
      </c>
      <c r="L19">
        <v>1</v>
      </c>
      <c r="M19" s="48" t="s">
        <v>130</v>
      </c>
      <c r="N19" s="48" t="s">
        <v>129</v>
      </c>
      <c r="O19" s="48"/>
      <c r="P19" s="20" t="s">
        <v>153</v>
      </c>
      <c r="Q19" s="9" t="s">
        <v>35</v>
      </c>
      <c r="R19" s="20" t="s">
        <v>152</v>
      </c>
    </row>
    <row r="20" spans="1:18" x14ac:dyDescent="0.25">
      <c r="B20" s="7" t="s">
        <v>151</v>
      </c>
      <c r="C20" s="52" t="s">
        <v>131</v>
      </c>
      <c r="D20" s="52"/>
      <c r="E20" s="50">
        <v>192</v>
      </c>
      <c r="F20" s="51">
        <v>1</v>
      </c>
      <c r="G20" s="50">
        <f t="shared" si="0"/>
        <v>192</v>
      </c>
      <c r="I20" t="s">
        <v>115</v>
      </c>
      <c r="J20" t="s">
        <v>115</v>
      </c>
      <c r="K20">
        <v>20</v>
      </c>
      <c r="L20">
        <v>0</v>
      </c>
      <c r="M20" s="48" t="s">
        <v>130</v>
      </c>
      <c r="N20" s="48" t="s">
        <v>129</v>
      </c>
      <c r="O20" s="48"/>
      <c r="P20" s="20"/>
      <c r="Q20" s="9"/>
      <c r="R20" s="20"/>
    </row>
    <row r="21" spans="1:18" x14ac:dyDescent="0.25">
      <c r="A21" s="48"/>
      <c r="B21" s="48" t="s">
        <v>150</v>
      </c>
      <c r="C21" s="52" t="s">
        <v>64</v>
      </c>
      <c r="D21" s="52" t="s">
        <v>63</v>
      </c>
      <c r="E21" s="50">
        <f>5500</f>
        <v>5500</v>
      </c>
      <c r="F21" s="56">
        <v>1</v>
      </c>
      <c r="G21" s="50">
        <f t="shared" si="0"/>
        <v>5500</v>
      </c>
      <c r="H21" s="50"/>
      <c r="I21" s="57">
        <v>1</v>
      </c>
      <c r="J21" t="s">
        <v>149</v>
      </c>
      <c r="K21">
        <v>20</v>
      </c>
      <c r="L21" s="48"/>
      <c r="M21" s="55" t="s">
        <v>146</v>
      </c>
      <c r="N21" s="48" t="s">
        <v>129</v>
      </c>
      <c r="O21" s="48"/>
      <c r="P21" s="20"/>
      <c r="Q21" s="9"/>
      <c r="R21" s="20"/>
    </row>
    <row r="22" spans="1:18" x14ac:dyDescent="0.25">
      <c r="B22" t="s">
        <v>148</v>
      </c>
      <c r="C22" s="52" t="s">
        <v>64</v>
      </c>
      <c r="D22" s="52" t="s">
        <v>63</v>
      </c>
      <c r="E22" s="50">
        <v>760</v>
      </c>
      <c r="F22" s="56">
        <v>1</v>
      </c>
      <c r="G22" s="50">
        <f t="shared" si="0"/>
        <v>760</v>
      </c>
      <c r="H22" s="50"/>
      <c r="I22" s="50"/>
      <c r="K22">
        <v>20</v>
      </c>
      <c r="L22" s="48"/>
      <c r="M22" s="55" t="s">
        <v>146</v>
      </c>
      <c r="N22" s="48" t="s">
        <v>129</v>
      </c>
      <c r="O22" s="48"/>
      <c r="P22" s="20"/>
      <c r="Q22" s="9"/>
      <c r="R22" s="20"/>
    </row>
    <row r="23" spans="1:18" x14ac:dyDescent="0.25">
      <c r="B23" t="s">
        <v>147</v>
      </c>
      <c r="C23" s="52" t="s">
        <v>64</v>
      </c>
      <c r="D23" s="52" t="s">
        <v>63</v>
      </c>
      <c r="E23" s="50">
        <v>570</v>
      </c>
      <c r="F23" s="56">
        <v>1</v>
      </c>
      <c r="G23" s="50">
        <f t="shared" si="0"/>
        <v>570</v>
      </c>
      <c r="H23" s="50"/>
      <c r="I23" s="50"/>
      <c r="K23">
        <v>20</v>
      </c>
      <c r="L23" s="48"/>
      <c r="M23" s="55" t="s">
        <v>146</v>
      </c>
      <c r="N23" s="48" t="s">
        <v>129</v>
      </c>
      <c r="O23" s="48"/>
      <c r="P23" s="20"/>
      <c r="Q23" s="9"/>
      <c r="R23" s="20"/>
    </row>
    <row r="24" spans="1:18" x14ac:dyDescent="0.25">
      <c r="B24" t="s">
        <v>145</v>
      </c>
      <c r="C24" s="52"/>
      <c r="D24" s="52"/>
      <c r="E24" s="50"/>
      <c r="F24" s="56"/>
      <c r="G24" s="50"/>
      <c r="H24" s="50"/>
      <c r="I24" s="50"/>
      <c r="K24" s="55"/>
      <c r="L24" s="48"/>
      <c r="M24" s="54"/>
      <c r="N24" s="48"/>
      <c r="O24" s="48"/>
      <c r="P24" s="20"/>
      <c r="Q24" s="9"/>
      <c r="R24" s="20"/>
    </row>
    <row r="25" spans="1:18" x14ac:dyDescent="0.25">
      <c r="B25" s="7" t="s">
        <v>144</v>
      </c>
      <c r="C25" s="52" t="s">
        <v>131</v>
      </c>
      <c r="D25" s="52"/>
      <c r="E25" s="50">
        <v>630</v>
      </c>
      <c r="F25" s="51">
        <v>1</v>
      </c>
      <c r="G25" s="50">
        <f t="shared" ref="G25:G33" si="1">E25*F25</f>
        <v>630</v>
      </c>
      <c r="I25" t="s">
        <v>115</v>
      </c>
      <c r="J25" t="s">
        <v>119</v>
      </c>
      <c r="K25">
        <v>10</v>
      </c>
      <c r="L25">
        <v>1</v>
      </c>
      <c r="M25" s="48" t="s">
        <v>130</v>
      </c>
      <c r="N25" s="48" t="s">
        <v>129</v>
      </c>
      <c r="O25" s="48"/>
      <c r="P25" s="20" t="s">
        <v>143</v>
      </c>
      <c r="Q25" s="9" t="s">
        <v>142</v>
      </c>
      <c r="R25" s="9" t="s">
        <v>141</v>
      </c>
    </row>
    <row r="26" spans="1:18" x14ac:dyDescent="0.25">
      <c r="B26" s="7" t="s">
        <v>140</v>
      </c>
      <c r="C26" s="52" t="s">
        <v>134</v>
      </c>
      <c r="D26" s="52" t="s">
        <v>139</v>
      </c>
      <c r="E26" s="50">
        <v>390</v>
      </c>
      <c r="F26" s="51">
        <v>1</v>
      </c>
      <c r="G26" s="50">
        <f t="shared" si="1"/>
        <v>390</v>
      </c>
      <c r="I26">
        <v>6</v>
      </c>
      <c r="J26" t="s">
        <v>119</v>
      </c>
      <c r="K26">
        <v>10</v>
      </c>
      <c r="L26">
        <v>1</v>
      </c>
      <c r="M26" s="48" t="s">
        <v>130</v>
      </c>
      <c r="N26" s="48" t="s">
        <v>129</v>
      </c>
      <c r="O26" s="48"/>
      <c r="P26" s="20" t="s">
        <v>138</v>
      </c>
      <c r="Q26" s="9" t="s">
        <v>43</v>
      </c>
      <c r="R26" s="9" t="s">
        <v>122</v>
      </c>
    </row>
    <row r="27" spans="1:18" x14ac:dyDescent="0.25">
      <c r="B27" s="7" t="s">
        <v>137</v>
      </c>
      <c r="C27" s="52" t="s">
        <v>134</v>
      </c>
      <c r="D27" s="52" t="s">
        <v>136</v>
      </c>
      <c r="E27" s="50">
        <v>80</v>
      </c>
      <c r="F27" s="51">
        <v>1</v>
      </c>
      <c r="G27" s="50">
        <f t="shared" si="1"/>
        <v>80</v>
      </c>
      <c r="I27" t="s">
        <v>115</v>
      </c>
      <c r="J27" t="s">
        <v>115</v>
      </c>
      <c r="K27">
        <v>20</v>
      </c>
      <c r="L27">
        <v>0</v>
      </c>
      <c r="M27" s="48" t="s">
        <v>130</v>
      </c>
      <c r="N27" s="48" t="s">
        <v>129</v>
      </c>
      <c r="O27" s="48"/>
      <c r="P27" s="20"/>
      <c r="Q27" s="9"/>
      <c r="R27" s="20"/>
    </row>
    <row r="28" spans="1:18" x14ac:dyDescent="0.25">
      <c r="B28" s="7" t="s">
        <v>135</v>
      </c>
      <c r="C28" s="52" t="s">
        <v>134</v>
      </c>
      <c r="D28" s="52" t="s">
        <v>133</v>
      </c>
      <c r="E28" s="50">
        <v>30</v>
      </c>
      <c r="F28" s="51">
        <v>1</v>
      </c>
      <c r="G28" s="50">
        <f t="shared" si="1"/>
        <v>30</v>
      </c>
      <c r="I28" t="s">
        <v>115</v>
      </c>
      <c r="J28" t="s">
        <v>115</v>
      </c>
      <c r="K28">
        <v>20</v>
      </c>
      <c r="L28">
        <v>0</v>
      </c>
      <c r="M28" s="48" t="s">
        <v>130</v>
      </c>
      <c r="N28" s="48" t="s">
        <v>129</v>
      </c>
      <c r="O28" s="48"/>
      <c r="P28" s="20"/>
      <c r="Q28" s="9"/>
      <c r="R28" s="20"/>
    </row>
    <row r="29" spans="1:18" x14ac:dyDescent="0.25">
      <c r="B29" s="7" t="s">
        <v>132</v>
      </c>
      <c r="C29" s="52" t="s">
        <v>131</v>
      </c>
      <c r="D29" s="52"/>
      <c r="E29" s="50">
        <v>360</v>
      </c>
      <c r="F29" s="51">
        <v>1</v>
      </c>
      <c r="G29" s="50">
        <f t="shared" si="1"/>
        <v>360</v>
      </c>
      <c r="I29">
        <v>6</v>
      </c>
      <c r="J29" t="s">
        <v>119</v>
      </c>
      <c r="K29">
        <v>10</v>
      </c>
      <c r="L29">
        <v>1</v>
      </c>
      <c r="M29" s="48" t="s">
        <v>130</v>
      </c>
      <c r="N29" s="48" t="s">
        <v>129</v>
      </c>
      <c r="O29" s="48"/>
      <c r="P29" s="20" t="s">
        <v>128</v>
      </c>
      <c r="Q29" s="9" t="s">
        <v>127</v>
      </c>
      <c r="R29" s="9" t="s">
        <v>126</v>
      </c>
    </row>
    <row r="30" spans="1:18" x14ac:dyDescent="0.25">
      <c r="B30" s="7" t="s">
        <v>125</v>
      </c>
      <c r="C30" s="28" t="s">
        <v>124</v>
      </c>
      <c r="D30" s="28" t="s">
        <v>123</v>
      </c>
      <c r="E30" s="51">
        <v>655</v>
      </c>
      <c r="F30" s="51">
        <v>1</v>
      </c>
      <c r="G30" s="50">
        <f t="shared" si="1"/>
        <v>655</v>
      </c>
      <c r="I30">
        <v>6</v>
      </c>
      <c r="J30" t="s">
        <v>119</v>
      </c>
      <c r="K30">
        <v>10</v>
      </c>
      <c r="L30">
        <v>1</v>
      </c>
      <c r="M30" s="48"/>
      <c r="N30" s="48"/>
      <c r="O30" s="48"/>
      <c r="P30" s="20" t="s">
        <v>123</v>
      </c>
      <c r="Q30" s="9" t="s">
        <v>43</v>
      </c>
      <c r="R30" s="9" t="s">
        <v>122</v>
      </c>
    </row>
    <row r="31" spans="1:18" x14ac:dyDescent="0.25">
      <c r="B31" s="7" t="s">
        <v>121</v>
      </c>
      <c r="C31" s="28" t="s">
        <v>35</v>
      </c>
      <c r="D31" s="28" t="s">
        <v>120</v>
      </c>
      <c r="E31" s="51">
        <v>600</v>
      </c>
      <c r="F31" s="51">
        <v>1</v>
      </c>
      <c r="G31" s="50">
        <f t="shared" si="1"/>
        <v>600</v>
      </c>
      <c r="I31">
        <v>6</v>
      </c>
      <c r="J31" t="s">
        <v>119</v>
      </c>
      <c r="K31">
        <v>10</v>
      </c>
      <c r="L31">
        <v>1</v>
      </c>
      <c r="M31" s="48"/>
      <c r="N31" s="48"/>
      <c r="O31" s="48"/>
      <c r="P31" s="20" t="s">
        <v>118</v>
      </c>
      <c r="Q31" s="9" t="s">
        <v>35</v>
      </c>
      <c r="R31" s="20"/>
    </row>
    <row r="32" spans="1:18" x14ac:dyDescent="0.25">
      <c r="B32" s="7" t="s">
        <v>117</v>
      </c>
      <c r="C32" s="28" t="s">
        <v>35</v>
      </c>
      <c r="D32" s="28" t="s">
        <v>116</v>
      </c>
      <c r="E32" s="51">
        <v>700</v>
      </c>
      <c r="F32" s="51">
        <v>1</v>
      </c>
      <c r="G32" s="50">
        <f t="shared" si="1"/>
        <v>700</v>
      </c>
      <c r="I32" t="s">
        <v>115</v>
      </c>
      <c r="J32" t="s">
        <v>115</v>
      </c>
      <c r="K32">
        <v>20</v>
      </c>
      <c r="L32">
        <v>1</v>
      </c>
      <c r="M32" s="48"/>
      <c r="N32" s="48"/>
      <c r="O32" s="48"/>
      <c r="P32" s="20"/>
      <c r="Q32" s="9"/>
      <c r="R32" s="20"/>
    </row>
    <row r="33" spans="2:18" ht="60" x14ac:dyDescent="0.25">
      <c r="B33" s="53" t="s">
        <v>114</v>
      </c>
      <c r="C33" s="53" t="s">
        <v>113</v>
      </c>
      <c r="D33" s="28" t="s">
        <v>112</v>
      </c>
      <c r="E33" s="51">
        <v>200</v>
      </c>
      <c r="F33" s="51">
        <v>1</v>
      </c>
      <c r="G33" s="50">
        <f t="shared" si="1"/>
        <v>200</v>
      </c>
      <c r="M33" s="48"/>
      <c r="N33" s="48"/>
      <c r="O33" s="48"/>
      <c r="P33" s="20"/>
      <c r="Q33" s="9"/>
      <c r="R33" s="20"/>
    </row>
    <row r="34" spans="2:18" x14ac:dyDescent="0.25">
      <c r="B34" s="53"/>
      <c r="C34" s="53"/>
      <c r="D34" s="28"/>
      <c r="E34" s="51"/>
      <c r="F34" s="51"/>
      <c r="G34" s="50"/>
      <c r="M34" s="48"/>
      <c r="N34" s="48"/>
      <c r="O34" s="48"/>
      <c r="Q34" s="7"/>
    </row>
    <row r="35" spans="2:18" x14ac:dyDescent="0.25">
      <c r="C35" s="28"/>
      <c r="D35" s="28"/>
      <c r="E35" s="51"/>
      <c r="F35" s="51" t="s">
        <v>7</v>
      </c>
      <c r="G35" s="50">
        <f>SUM(G9:G33)</f>
        <v>20252</v>
      </c>
    </row>
    <row r="36" spans="2:18" x14ac:dyDescent="0.25">
      <c r="C36" s="28"/>
      <c r="D36" s="28"/>
      <c r="E36" s="51"/>
      <c r="F36" s="51"/>
      <c r="G36" s="50"/>
      <c r="M36" s="48"/>
      <c r="N36" s="48"/>
      <c r="O36" s="48"/>
      <c r="Q36" s="7"/>
    </row>
    <row r="37" spans="2:18" x14ac:dyDescent="0.25">
      <c r="C37" s="28"/>
      <c r="D37" s="28"/>
      <c r="E37" s="51"/>
      <c r="F37" s="51"/>
      <c r="G37" s="50"/>
    </row>
    <row r="38" spans="2:18" x14ac:dyDescent="0.25">
      <c r="B38" s="48"/>
      <c r="C38" s="52"/>
      <c r="D38" s="52"/>
      <c r="E38" s="50"/>
      <c r="F38" s="51"/>
      <c r="G38" s="50"/>
    </row>
    <row r="39" spans="2:18" x14ac:dyDescent="0.25">
      <c r="B39" s="7" t="s">
        <v>111</v>
      </c>
      <c r="C39" s="48"/>
      <c r="D39" s="48"/>
      <c r="E39" s="48"/>
      <c r="F39" s="49"/>
      <c r="G39" s="48"/>
    </row>
    <row r="40" spans="2:18" x14ac:dyDescent="0.25">
      <c r="B40" s="7" t="s">
        <v>110</v>
      </c>
    </row>
    <row r="41" spans="2:18" x14ac:dyDescent="0.25">
      <c r="B41" s="7" t="s">
        <v>109</v>
      </c>
    </row>
  </sheetData>
  <mergeCells count="1">
    <mergeCell ref="B4:D4"/>
  </mergeCells>
  <hyperlinks>
    <hyperlink ref="M21" r:id="rId1"/>
    <hyperlink ref="M22" r:id="rId2"/>
    <hyperlink ref="M23" r:id="rId3"/>
  </hyperlinks>
  <printOptions headings="1" gridLines="1"/>
  <pageMargins left="0.7" right="0.7" top="0.75" bottom="0.75" header="0.3" footer="0.3"/>
  <pageSetup scale="27" fitToWidth="2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5"/>
  <sheetViews>
    <sheetView workbookViewId="0">
      <selection activeCell="G10" sqref="G10"/>
    </sheetView>
  </sheetViews>
  <sheetFormatPr defaultColWidth="8.7109375" defaultRowHeight="15" x14ac:dyDescent="0.25"/>
  <cols>
    <col min="1" max="1" width="42.42578125" customWidth="1"/>
    <col min="2" max="2" width="17.140625" customWidth="1"/>
    <col min="3" max="3" width="19" customWidth="1"/>
    <col min="4" max="4" width="10.42578125" bestFit="1" customWidth="1"/>
    <col min="5" max="5" width="10.42578125" style="46" customWidth="1"/>
    <col min="6" max="6" width="10.42578125" customWidth="1"/>
    <col min="7" max="7" width="14.7109375" customWidth="1"/>
    <col min="8" max="8" width="12.28515625" customWidth="1"/>
    <col min="9" max="9" width="10" customWidth="1"/>
    <col min="10" max="10" width="8.42578125" customWidth="1"/>
    <col min="11" max="11" width="28.7109375" customWidth="1"/>
    <col min="12" max="12" width="98" bestFit="1" customWidth="1"/>
    <col min="13" max="13" width="19.42578125" bestFit="1" customWidth="1"/>
  </cols>
  <sheetData>
    <row r="1" spans="1:13" ht="23.25" x14ac:dyDescent="0.35">
      <c r="B1" s="65" t="s">
        <v>0</v>
      </c>
    </row>
    <row r="3" spans="1:13" ht="21" x14ac:dyDescent="0.35">
      <c r="A3" s="210" t="s">
        <v>365</v>
      </c>
      <c r="B3" s="210"/>
      <c r="C3" s="210"/>
      <c r="D3" s="63"/>
      <c r="E3" s="64"/>
      <c r="F3" s="63"/>
      <c r="G3" s="63"/>
      <c r="H3" s="63"/>
      <c r="I3" s="63"/>
      <c r="J3" s="62"/>
      <c r="K3" s="62"/>
      <c r="L3" s="62"/>
    </row>
    <row r="4" spans="1:13" x14ac:dyDescent="0.25">
      <c r="A4" s="117" t="s">
        <v>2</v>
      </c>
      <c r="B4" s="48"/>
      <c r="C4" s="48"/>
      <c r="D4" s="48"/>
      <c r="E4" s="49"/>
      <c r="F4" s="48"/>
      <c r="G4" s="48"/>
      <c r="H4" s="48"/>
      <c r="I4" s="48"/>
      <c r="J4" s="48"/>
      <c r="K4" s="48"/>
      <c r="L4" s="48"/>
    </row>
    <row r="5" spans="1:13" s="108" customFormat="1" ht="30" x14ac:dyDescent="0.25">
      <c r="A5" s="53" t="s">
        <v>366</v>
      </c>
      <c r="B5" s="53" t="s">
        <v>367</v>
      </c>
      <c r="C5" s="53" t="s">
        <v>368</v>
      </c>
      <c r="D5" s="118">
        <v>100</v>
      </c>
      <c r="E5" s="119"/>
      <c r="F5" s="53"/>
      <c r="G5" s="53"/>
      <c r="H5" s="53"/>
      <c r="I5" s="53"/>
      <c r="J5" s="53"/>
      <c r="K5" s="53"/>
      <c r="L5" s="53"/>
    </row>
    <row r="6" spans="1:13" x14ac:dyDescent="0.25">
      <c r="A6" s="48"/>
      <c r="B6" s="48"/>
      <c r="C6" s="48"/>
      <c r="D6" s="48"/>
      <c r="E6" s="49"/>
      <c r="F6" s="48"/>
      <c r="G6" s="48"/>
      <c r="H6" s="48"/>
      <c r="I6" s="48"/>
      <c r="J6" s="48"/>
      <c r="K6" s="48"/>
      <c r="L6" s="48"/>
    </row>
    <row r="7" spans="1:13" x14ac:dyDescent="0.25">
      <c r="A7" s="7"/>
      <c r="B7" s="48"/>
      <c r="C7" s="48"/>
      <c r="D7" s="48"/>
      <c r="E7" s="49"/>
      <c r="F7" s="48"/>
      <c r="G7" s="48"/>
      <c r="H7" s="48"/>
      <c r="I7" s="48"/>
      <c r="J7" s="48"/>
      <c r="K7" s="48"/>
      <c r="L7" s="48"/>
    </row>
    <row r="8" spans="1:13" ht="21" x14ac:dyDescent="0.35">
      <c r="A8" s="210" t="s">
        <v>369</v>
      </c>
      <c r="B8" s="210"/>
      <c r="C8" s="210"/>
      <c r="D8" s="63"/>
      <c r="E8" s="64"/>
      <c r="F8" s="63"/>
      <c r="G8" s="63"/>
      <c r="H8" s="63"/>
      <c r="I8" s="63"/>
      <c r="J8" s="62"/>
      <c r="K8" s="62"/>
      <c r="L8" s="62"/>
    </row>
    <row r="9" spans="1:13" x14ac:dyDescent="0.25">
      <c r="A9" s="7"/>
      <c r="B9" s="48"/>
      <c r="C9" s="48"/>
      <c r="D9" s="48"/>
      <c r="E9" s="49"/>
      <c r="F9" s="48"/>
      <c r="G9" s="48"/>
      <c r="H9" s="48"/>
      <c r="I9" s="48"/>
      <c r="J9" s="48"/>
      <c r="K9" s="48"/>
      <c r="L9" s="48"/>
    </row>
    <row r="10" spans="1:13" ht="60.75" thickBot="1" x14ac:dyDescent="0.3">
      <c r="A10" s="59" t="s">
        <v>22</v>
      </c>
      <c r="B10" s="59" t="s">
        <v>23</v>
      </c>
      <c r="C10" s="60" t="s">
        <v>3</v>
      </c>
      <c r="D10" s="60" t="s">
        <v>5</v>
      </c>
      <c r="E10" s="61" t="s">
        <v>6</v>
      </c>
      <c r="F10" s="60" t="s">
        <v>7</v>
      </c>
      <c r="G10" s="59" t="s">
        <v>24</v>
      </c>
      <c r="H10" s="59" t="s">
        <v>25</v>
      </c>
      <c r="I10" s="59" t="s">
        <v>26</v>
      </c>
      <c r="J10" s="24" t="s">
        <v>27</v>
      </c>
      <c r="K10" s="22" t="s">
        <v>28</v>
      </c>
      <c r="L10" s="22" t="s">
        <v>29</v>
      </c>
      <c r="M10" s="120"/>
    </row>
    <row r="11" spans="1:13" ht="15.75" thickTop="1" x14ac:dyDescent="0.25">
      <c r="A11" s="7" t="s">
        <v>370</v>
      </c>
      <c r="B11" s="52" t="s">
        <v>35</v>
      </c>
      <c r="C11" s="52" t="s">
        <v>371</v>
      </c>
      <c r="D11" s="50">
        <v>1000</v>
      </c>
      <c r="E11" s="51">
        <v>1</v>
      </c>
      <c r="F11" s="121">
        <f>E11*D11</f>
        <v>1000</v>
      </c>
      <c r="H11" t="s">
        <v>372</v>
      </c>
      <c r="I11">
        <v>20</v>
      </c>
      <c r="J11">
        <v>1</v>
      </c>
      <c r="K11" s="48" t="s">
        <v>35</v>
      </c>
      <c r="L11" s="48" t="s">
        <v>373</v>
      </c>
    </row>
    <row r="12" spans="1:13" x14ac:dyDescent="0.25">
      <c r="A12" s="7" t="s">
        <v>374</v>
      </c>
      <c r="B12" s="52" t="s">
        <v>131</v>
      </c>
      <c r="C12" s="52" t="s">
        <v>375</v>
      </c>
      <c r="D12" s="50">
        <v>500</v>
      </c>
      <c r="E12" s="51">
        <v>1</v>
      </c>
      <c r="F12" s="121">
        <f>E12*D12</f>
        <v>500</v>
      </c>
      <c r="H12" t="s">
        <v>372</v>
      </c>
      <c r="I12">
        <v>20</v>
      </c>
      <c r="J12">
        <v>1</v>
      </c>
      <c r="K12" s="48" t="s">
        <v>376</v>
      </c>
      <c r="L12" s="48"/>
    </row>
    <row r="13" spans="1:13" x14ac:dyDescent="0.25">
      <c r="A13" s="7" t="s">
        <v>377</v>
      </c>
      <c r="B13" s="52" t="s">
        <v>131</v>
      </c>
      <c r="C13" s="52" t="s">
        <v>378</v>
      </c>
      <c r="D13" s="50">
        <v>200</v>
      </c>
      <c r="E13" s="51">
        <v>1</v>
      </c>
      <c r="F13" s="121">
        <f>E13*D13</f>
        <v>200</v>
      </c>
      <c r="H13" t="s">
        <v>372</v>
      </c>
      <c r="I13">
        <v>20</v>
      </c>
      <c r="J13">
        <v>1</v>
      </c>
      <c r="K13" s="48" t="s">
        <v>376</v>
      </c>
      <c r="L13" s="48"/>
    </row>
    <row r="14" spans="1:13" x14ac:dyDescent="0.25">
      <c r="A14" s="7"/>
      <c r="B14" s="52"/>
      <c r="C14" s="52"/>
      <c r="E14" s="122" t="s">
        <v>379</v>
      </c>
      <c r="F14" s="123">
        <f>SUM(F11:F13)</f>
        <v>1700</v>
      </c>
      <c r="K14" s="48"/>
      <c r="L14" s="48"/>
    </row>
    <row r="15" spans="1:13" x14ac:dyDescent="0.25">
      <c r="A15" s="7"/>
      <c r="B15" s="28"/>
      <c r="C15" s="48"/>
      <c r="D15" s="50"/>
      <c r="E15"/>
      <c r="F15" s="121"/>
      <c r="K15" s="48"/>
      <c r="L15" s="48"/>
    </row>
    <row r="16" spans="1:13" x14ac:dyDescent="0.25">
      <c r="A16" s="7" t="s">
        <v>380</v>
      </c>
      <c r="B16" s="28" t="s">
        <v>35</v>
      </c>
      <c r="C16" s="28" t="s">
        <v>381</v>
      </c>
      <c r="D16" s="50">
        <v>900</v>
      </c>
      <c r="E16" s="30">
        <v>1</v>
      </c>
      <c r="F16" s="121">
        <f>E16*D16</f>
        <v>900</v>
      </c>
      <c r="H16" t="s">
        <v>372</v>
      </c>
      <c r="I16">
        <v>20</v>
      </c>
      <c r="J16">
        <v>1</v>
      </c>
      <c r="K16" s="48" t="s">
        <v>35</v>
      </c>
      <c r="L16" s="48" t="s">
        <v>382</v>
      </c>
    </row>
    <row r="17" spans="1:12" x14ac:dyDescent="0.25">
      <c r="A17" s="7" t="s">
        <v>13</v>
      </c>
      <c r="B17" s="52" t="s">
        <v>131</v>
      </c>
      <c r="C17" s="52" t="s">
        <v>375</v>
      </c>
      <c r="D17" s="50">
        <v>500</v>
      </c>
      <c r="E17" s="51">
        <v>1</v>
      </c>
      <c r="F17" s="121">
        <f>E17*D17</f>
        <v>500</v>
      </c>
      <c r="H17" t="s">
        <v>372</v>
      </c>
      <c r="I17">
        <v>20</v>
      </c>
      <c r="J17">
        <v>1</v>
      </c>
      <c r="K17" s="48" t="s">
        <v>376</v>
      </c>
      <c r="L17" s="48"/>
    </row>
    <row r="18" spans="1:12" x14ac:dyDescent="0.25">
      <c r="A18" s="7" t="s">
        <v>383</v>
      </c>
      <c r="B18" s="52" t="s">
        <v>131</v>
      </c>
      <c r="C18" s="52" t="s">
        <v>378</v>
      </c>
      <c r="D18" s="50">
        <v>200</v>
      </c>
      <c r="E18" s="51">
        <v>1</v>
      </c>
      <c r="F18" s="121">
        <f>E18*D18</f>
        <v>200</v>
      </c>
      <c r="H18" t="s">
        <v>372</v>
      </c>
      <c r="I18">
        <v>20</v>
      </c>
      <c r="J18">
        <v>1</v>
      </c>
      <c r="K18" s="48" t="s">
        <v>376</v>
      </c>
      <c r="L18" s="48"/>
    </row>
    <row r="19" spans="1:12" x14ac:dyDescent="0.25">
      <c r="A19" s="7"/>
      <c r="B19" s="52"/>
      <c r="C19" s="52"/>
      <c r="D19" s="50"/>
      <c r="E19" s="124" t="s">
        <v>384</v>
      </c>
      <c r="F19" s="123">
        <f>SUM(F16:F18)</f>
        <v>1600</v>
      </c>
      <c r="K19" s="48"/>
      <c r="L19" s="48"/>
    </row>
    <row r="20" spans="1:12" x14ac:dyDescent="0.25">
      <c r="A20" s="7"/>
      <c r="B20" s="52"/>
      <c r="C20" s="52"/>
      <c r="D20" s="51"/>
      <c r="E20" s="51"/>
      <c r="F20" s="50"/>
      <c r="K20" s="52"/>
      <c r="L20" s="48"/>
    </row>
    <row r="21" spans="1:12" ht="21" x14ac:dyDescent="0.35">
      <c r="A21" s="210" t="s">
        <v>385</v>
      </c>
      <c r="B21" s="210"/>
      <c r="C21" s="210"/>
      <c r="D21" s="63"/>
      <c r="E21" s="64"/>
      <c r="F21" s="63"/>
      <c r="G21" s="63"/>
      <c r="H21" s="63"/>
      <c r="I21" s="63"/>
      <c r="J21" s="62"/>
      <c r="K21" s="62"/>
      <c r="L21" s="62"/>
    </row>
    <row r="22" spans="1:12" ht="60.75" thickBot="1" x14ac:dyDescent="0.3">
      <c r="A22" s="59" t="s">
        <v>22</v>
      </c>
      <c r="B22" s="59" t="s">
        <v>23</v>
      </c>
      <c r="C22" s="60" t="s">
        <v>3</v>
      </c>
      <c r="D22" s="60" t="s">
        <v>5</v>
      </c>
      <c r="E22" s="61" t="s">
        <v>6</v>
      </c>
      <c r="F22" s="60" t="s">
        <v>7</v>
      </c>
      <c r="G22" s="59" t="s">
        <v>24</v>
      </c>
      <c r="H22" s="59" t="s">
        <v>25</v>
      </c>
      <c r="I22" s="59" t="s">
        <v>26</v>
      </c>
      <c r="J22" s="24" t="s">
        <v>27</v>
      </c>
      <c r="K22" s="22" t="s">
        <v>28</v>
      </c>
      <c r="L22" s="22" t="s">
        <v>29</v>
      </c>
    </row>
    <row r="23" spans="1:12" ht="15.75" thickTop="1" x14ac:dyDescent="0.25">
      <c r="A23" s="48" t="s">
        <v>174</v>
      </c>
      <c r="B23" s="52" t="s">
        <v>163</v>
      </c>
      <c r="C23" s="52" t="s">
        <v>386</v>
      </c>
      <c r="D23" s="50">
        <v>1500</v>
      </c>
      <c r="E23" s="51">
        <v>1</v>
      </c>
      <c r="F23" s="121">
        <f t="shared" ref="F23:F31" si="0">E23*D23</f>
        <v>1500</v>
      </c>
      <c r="H23" t="s">
        <v>372</v>
      </c>
      <c r="I23">
        <v>20</v>
      </c>
      <c r="J23">
        <v>1</v>
      </c>
      <c r="K23" s="48" t="s">
        <v>35</v>
      </c>
      <c r="L23" s="48" t="s">
        <v>387</v>
      </c>
    </row>
    <row r="24" spans="1:12" x14ac:dyDescent="0.25">
      <c r="A24" s="48" t="s">
        <v>172</v>
      </c>
      <c r="B24" s="52" t="s">
        <v>163</v>
      </c>
      <c r="C24" s="52" t="s">
        <v>171</v>
      </c>
      <c r="D24" s="50">
        <v>290</v>
      </c>
      <c r="E24" s="51">
        <v>1</v>
      </c>
      <c r="F24" s="121">
        <f t="shared" si="0"/>
        <v>290</v>
      </c>
      <c r="H24" t="s">
        <v>372</v>
      </c>
      <c r="I24">
        <v>20</v>
      </c>
      <c r="J24">
        <v>1</v>
      </c>
      <c r="K24" s="48" t="s">
        <v>35</v>
      </c>
      <c r="L24" s="48" t="s">
        <v>388</v>
      </c>
    </row>
    <row r="25" spans="1:12" x14ac:dyDescent="0.25">
      <c r="A25" s="7" t="s">
        <v>389</v>
      </c>
      <c r="B25" s="52" t="s">
        <v>390</v>
      </c>
      <c r="C25" s="52">
        <v>310</v>
      </c>
      <c r="D25" s="50">
        <v>300</v>
      </c>
      <c r="E25" s="51">
        <v>1</v>
      </c>
      <c r="F25" s="121">
        <f t="shared" si="0"/>
        <v>300</v>
      </c>
      <c r="H25" t="s">
        <v>372</v>
      </c>
      <c r="I25">
        <v>20</v>
      </c>
      <c r="J25">
        <v>1</v>
      </c>
      <c r="K25" s="48" t="s">
        <v>35</v>
      </c>
      <c r="L25" s="48" t="s">
        <v>391</v>
      </c>
    </row>
    <row r="26" spans="1:12" x14ac:dyDescent="0.25">
      <c r="A26" s="7" t="s">
        <v>392</v>
      </c>
      <c r="B26" s="52" t="s">
        <v>163</v>
      </c>
      <c r="C26" s="52" t="s">
        <v>393</v>
      </c>
      <c r="D26" s="50">
        <v>500</v>
      </c>
      <c r="E26" s="51">
        <v>1</v>
      </c>
      <c r="F26" s="121">
        <f t="shared" si="0"/>
        <v>500</v>
      </c>
      <c r="H26" t="s">
        <v>372</v>
      </c>
      <c r="I26">
        <v>20</v>
      </c>
      <c r="J26">
        <v>1</v>
      </c>
      <c r="K26" s="48" t="s">
        <v>35</v>
      </c>
      <c r="L26" s="48" t="s">
        <v>391</v>
      </c>
    </row>
    <row r="27" spans="1:12" x14ac:dyDescent="0.25">
      <c r="A27" s="7" t="s">
        <v>167</v>
      </c>
      <c r="B27" s="52" t="s">
        <v>131</v>
      </c>
      <c r="C27" s="52" t="s">
        <v>131</v>
      </c>
      <c r="D27" s="50">
        <v>100</v>
      </c>
      <c r="E27" s="51">
        <v>1</v>
      </c>
      <c r="F27" s="121">
        <f t="shared" si="0"/>
        <v>100</v>
      </c>
      <c r="H27" t="s">
        <v>372</v>
      </c>
      <c r="I27">
        <v>20</v>
      </c>
      <c r="J27">
        <v>1</v>
      </c>
      <c r="K27" s="48" t="s">
        <v>376</v>
      </c>
      <c r="L27" s="48" t="s">
        <v>387</v>
      </c>
    </row>
    <row r="28" spans="1:12" x14ac:dyDescent="0.25">
      <c r="A28" s="7" t="s">
        <v>166</v>
      </c>
      <c r="B28" s="52" t="s">
        <v>131</v>
      </c>
      <c r="C28" s="52" t="s">
        <v>131</v>
      </c>
      <c r="D28" s="50">
        <v>50</v>
      </c>
      <c r="E28" s="51">
        <v>1</v>
      </c>
      <c r="F28" s="121">
        <f t="shared" si="0"/>
        <v>50</v>
      </c>
      <c r="H28" t="s">
        <v>372</v>
      </c>
      <c r="I28">
        <v>20</v>
      </c>
      <c r="J28">
        <v>1</v>
      </c>
      <c r="K28" s="48" t="s">
        <v>376</v>
      </c>
      <c r="L28" s="48" t="s">
        <v>387</v>
      </c>
    </row>
    <row r="29" spans="1:12" x14ac:dyDescent="0.25">
      <c r="A29" s="7" t="s">
        <v>164</v>
      </c>
      <c r="B29" s="52" t="s">
        <v>131</v>
      </c>
      <c r="C29" s="52" t="s">
        <v>131</v>
      </c>
      <c r="D29" s="50">
        <v>50</v>
      </c>
      <c r="E29" s="51">
        <v>1</v>
      </c>
      <c r="F29" s="121">
        <f t="shared" si="0"/>
        <v>50</v>
      </c>
      <c r="H29" t="s">
        <v>372</v>
      </c>
      <c r="I29">
        <v>20</v>
      </c>
      <c r="J29">
        <v>1</v>
      </c>
      <c r="K29" s="48" t="s">
        <v>376</v>
      </c>
      <c r="L29" s="48" t="s">
        <v>387</v>
      </c>
    </row>
    <row r="30" spans="1:12" x14ac:dyDescent="0.25">
      <c r="A30" s="7" t="s">
        <v>394</v>
      </c>
      <c r="B30" s="52" t="s">
        <v>131</v>
      </c>
      <c r="C30" s="52" t="s">
        <v>131</v>
      </c>
      <c r="D30" s="50">
        <v>200</v>
      </c>
      <c r="E30" s="51">
        <v>1</v>
      </c>
      <c r="F30" s="121">
        <f t="shared" si="0"/>
        <v>200</v>
      </c>
      <c r="H30" t="s">
        <v>372</v>
      </c>
      <c r="I30">
        <v>20</v>
      </c>
      <c r="J30">
        <v>1</v>
      </c>
      <c r="K30" s="48" t="s">
        <v>376</v>
      </c>
      <c r="L30" s="48" t="s">
        <v>387</v>
      </c>
    </row>
    <row r="31" spans="1:12" x14ac:dyDescent="0.25">
      <c r="A31" s="7" t="s">
        <v>159</v>
      </c>
      <c r="B31" s="52" t="s">
        <v>131</v>
      </c>
      <c r="C31" s="52" t="s">
        <v>131</v>
      </c>
      <c r="D31" s="50">
        <v>50</v>
      </c>
      <c r="E31" s="51">
        <v>1</v>
      </c>
      <c r="F31" s="121">
        <f t="shared" si="0"/>
        <v>50</v>
      </c>
      <c r="H31" t="s">
        <v>372</v>
      </c>
      <c r="I31">
        <v>20</v>
      </c>
      <c r="J31">
        <v>1</v>
      </c>
      <c r="K31" s="48" t="s">
        <v>376</v>
      </c>
      <c r="L31" s="48" t="s">
        <v>387</v>
      </c>
    </row>
    <row r="32" spans="1:12" x14ac:dyDescent="0.25">
      <c r="E32" s="125" t="s">
        <v>7</v>
      </c>
      <c r="F32" s="123">
        <f>SUM(F23:F31)</f>
        <v>3040</v>
      </c>
    </row>
    <row r="34" spans="1:12" ht="21" x14ac:dyDescent="0.35">
      <c r="A34" s="210" t="s">
        <v>395</v>
      </c>
      <c r="B34" s="210"/>
      <c r="C34" s="210"/>
      <c r="D34" s="63"/>
      <c r="E34" s="64"/>
      <c r="F34" s="63"/>
      <c r="G34" s="63"/>
      <c r="H34" s="63"/>
      <c r="I34" s="63"/>
      <c r="J34" s="62"/>
      <c r="K34" s="62"/>
      <c r="L34" s="62"/>
    </row>
    <row r="35" spans="1:12" ht="60.75" thickBot="1" x14ac:dyDescent="0.3">
      <c r="A35" s="59" t="s">
        <v>22</v>
      </c>
      <c r="B35" s="59" t="s">
        <v>23</v>
      </c>
      <c r="C35" s="60" t="s">
        <v>3</v>
      </c>
      <c r="D35" s="60" t="s">
        <v>5</v>
      </c>
      <c r="E35" s="61" t="s">
        <v>6</v>
      </c>
      <c r="F35" s="60" t="s">
        <v>7</v>
      </c>
      <c r="G35" s="59" t="s">
        <v>24</v>
      </c>
      <c r="H35" s="59" t="s">
        <v>25</v>
      </c>
      <c r="I35" s="59" t="s">
        <v>26</v>
      </c>
      <c r="J35" s="24" t="s">
        <v>27</v>
      </c>
      <c r="K35" s="22" t="s">
        <v>28</v>
      </c>
      <c r="L35" s="22" t="s">
        <v>29</v>
      </c>
    </row>
    <row r="36" spans="1:12" ht="15.75" thickTop="1" x14ac:dyDescent="0.25">
      <c r="A36" s="7" t="s">
        <v>389</v>
      </c>
      <c r="B36" s="52" t="s">
        <v>390</v>
      </c>
      <c r="C36" s="52">
        <v>310</v>
      </c>
      <c r="D36" s="50">
        <v>300</v>
      </c>
      <c r="E36" s="51">
        <v>1</v>
      </c>
      <c r="F36" s="121">
        <f>E36*D36</f>
        <v>300</v>
      </c>
      <c r="H36" t="s">
        <v>372</v>
      </c>
      <c r="I36">
        <v>20</v>
      </c>
      <c r="J36">
        <v>6</v>
      </c>
      <c r="K36" s="48" t="s">
        <v>35</v>
      </c>
      <c r="L36" s="48" t="s">
        <v>391</v>
      </c>
    </row>
    <row r="37" spans="1:12" x14ac:dyDescent="0.25">
      <c r="A37" s="7" t="s">
        <v>392</v>
      </c>
      <c r="B37" s="52" t="s">
        <v>163</v>
      </c>
      <c r="C37" s="52" t="s">
        <v>393</v>
      </c>
      <c r="D37" s="50">
        <v>500</v>
      </c>
      <c r="E37" s="51">
        <v>1</v>
      </c>
      <c r="F37" s="121">
        <f>E37*D37</f>
        <v>500</v>
      </c>
      <c r="H37" t="s">
        <v>372</v>
      </c>
      <c r="I37">
        <v>20</v>
      </c>
      <c r="J37">
        <v>6</v>
      </c>
      <c r="K37" s="48" t="s">
        <v>35</v>
      </c>
      <c r="L37" s="48" t="s">
        <v>391</v>
      </c>
    </row>
    <row r="38" spans="1:12" x14ac:dyDescent="0.25">
      <c r="A38" s="7" t="s">
        <v>167</v>
      </c>
      <c r="B38" s="52" t="s">
        <v>131</v>
      </c>
      <c r="C38" s="52" t="s">
        <v>131</v>
      </c>
      <c r="D38" s="50">
        <v>100</v>
      </c>
      <c r="E38" s="51">
        <v>1</v>
      </c>
      <c r="F38" s="121">
        <f>E38*D38</f>
        <v>100</v>
      </c>
      <c r="H38" t="s">
        <v>372</v>
      </c>
      <c r="I38">
        <v>20</v>
      </c>
      <c r="J38">
        <v>6</v>
      </c>
      <c r="K38" s="48" t="s">
        <v>376</v>
      </c>
      <c r="L38" s="48" t="s">
        <v>387</v>
      </c>
    </row>
    <row r="39" spans="1:12" x14ac:dyDescent="0.25">
      <c r="A39" s="7" t="s">
        <v>166</v>
      </c>
      <c r="B39" s="52" t="s">
        <v>131</v>
      </c>
      <c r="C39" s="52" t="s">
        <v>131</v>
      </c>
      <c r="D39" s="50">
        <v>50</v>
      </c>
      <c r="E39" s="51">
        <v>1</v>
      </c>
      <c r="F39" s="121">
        <f>E39*D39</f>
        <v>50</v>
      </c>
      <c r="H39" t="s">
        <v>372</v>
      </c>
      <c r="I39">
        <v>20</v>
      </c>
      <c r="J39">
        <v>6</v>
      </c>
      <c r="K39" s="48" t="s">
        <v>376</v>
      </c>
      <c r="L39" s="48" t="s">
        <v>387</v>
      </c>
    </row>
    <row r="40" spans="1:12" x14ac:dyDescent="0.25">
      <c r="A40" s="7"/>
      <c r="B40" s="52"/>
      <c r="C40" s="52"/>
      <c r="D40" s="50"/>
      <c r="E40" s="124" t="s">
        <v>379</v>
      </c>
      <c r="F40" s="123">
        <f>SUM(F36:F39)</f>
        <v>950</v>
      </c>
      <c r="K40" s="48"/>
      <c r="L40" s="48"/>
    </row>
    <row r="41" spans="1:12" x14ac:dyDescent="0.25">
      <c r="D41" s="50"/>
    </row>
    <row r="42" spans="1:12" x14ac:dyDescent="0.25">
      <c r="A42" s="7" t="s">
        <v>396</v>
      </c>
      <c r="B42" s="28" t="s">
        <v>35</v>
      </c>
      <c r="C42" s="28" t="s">
        <v>381</v>
      </c>
      <c r="D42" s="50">
        <v>900</v>
      </c>
      <c r="E42" s="51">
        <v>1</v>
      </c>
      <c r="F42" s="121">
        <f>E42*D42</f>
        <v>900</v>
      </c>
      <c r="H42" t="s">
        <v>372</v>
      </c>
      <c r="I42">
        <v>20</v>
      </c>
      <c r="J42">
        <v>1</v>
      </c>
      <c r="K42" s="48" t="s">
        <v>35</v>
      </c>
      <c r="L42" s="48" t="s">
        <v>387</v>
      </c>
    </row>
    <row r="43" spans="1:12" x14ac:dyDescent="0.25">
      <c r="A43" s="7" t="s">
        <v>13</v>
      </c>
      <c r="B43" s="52" t="s">
        <v>131</v>
      </c>
      <c r="C43" s="52" t="s">
        <v>375</v>
      </c>
      <c r="D43" s="50">
        <v>500</v>
      </c>
      <c r="E43" s="51">
        <v>1</v>
      </c>
      <c r="F43" s="121">
        <f>E43*D43</f>
        <v>500</v>
      </c>
      <c r="H43" t="s">
        <v>372</v>
      </c>
      <c r="I43">
        <v>20</v>
      </c>
      <c r="J43">
        <v>1</v>
      </c>
      <c r="K43" s="48" t="s">
        <v>376</v>
      </c>
      <c r="L43" s="48" t="s">
        <v>387</v>
      </c>
    </row>
    <row r="44" spans="1:12" x14ac:dyDescent="0.25">
      <c r="A44" s="7" t="s">
        <v>383</v>
      </c>
      <c r="B44" s="52" t="s">
        <v>131</v>
      </c>
      <c r="C44" s="52" t="s">
        <v>378</v>
      </c>
      <c r="D44" s="50">
        <v>200</v>
      </c>
      <c r="E44" s="51">
        <v>1</v>
      </c>
      <c r="F44" s="121">
        <f>E44*D44</f>
        <v>200</v>
      </c>
      <c r="H44" t="s">
        <v>372</v>
      </c>
      <c r="I44">
        <v>20</v>
      </c>
      <c r="J44">
        <v>1</v>
      </c>
      <c r="K44" s="48" t="s">
        <v>376</v>
      </c>
      <c r="L44" s="48" t="s">
        <v>387</v>
      </c>
    </row>
    <row r="45" spans="1:12" x14ac:dyDescent="0.25">
      <c r="E45" s="125" t="s">
        <v>379</v>
      </c>
      <c r="F45" s="123">
        <f>SUM(F42:F44)</f>
        <v>1600</v>
      </c>
    </row>
  </sheetData>
  <mergeCells count="4">
    <mergeCell ref="A3:C3"/>
    <mergeCell ref="A8:C8"/>
    <mergeCell ref="A21:C21"/>
    <mergeCell ref="A34:C34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2"/>
  <sheetViews>
    <sheetView topLeftCell="A2" workbookViewId="0">
      <selection activeCell="H2" sqref="H2"/>
    </sheetView>
  </sheetViews>
  <sheetFormatPr defaultColWidth="11.42578125" defaultRowHeight="15" x14ac:dyDescent="0.25"/>
  <cols>
    <col min="1" max="1" width="51.28515625" customWidth="1"/>
    <col min="2" max="2" width="17" customWidth="1"/>
    <col min="3" max="3" width="21.7109375" customWidth="1"/>
    <col min="4" max="4" width="13" customWidth="1"/>
    <col min="5" max="5" width="13.140625" style="133" customWidth="1"/>
    <col min="6" max="6" width="14" customWidth="1"/>
    <col min="7" max="7" width="25.7109375" customWidth="1"/>
    <col min="8" max="8" width="24.28515625" customWidth="1"/>
    <col min="9" max="9" width="19.42578125" customWidth="1"/>
    <col min="11" max="11" width="10.85546875" customWidth="1"/>
  </cols>
  <sheetData>
    <row r="1" spans="1:8" ht="45.75" x14ac:dyDescent="0.3">
      <c r="A1" s="201" t="s">
        <v>187</v>
      </c>
      <c r="B1" s="66"/>
      <c r="C1" s="66"/>
      <c r="D1" s="66"/>
      <c r="E1" s="178"/>
      <c r="F1" s="67" t="s">
        <v>188</v>
      </c>
      <c r="H1" s="202" t="s">
        <v>270</v>
      </c>
    </row>
    <row r="2" spans="1:8" ht="18.75" x14ac:dyDescent="0.3">
      <c r="A2" s="68" t="s">
        <v>189</v>
      </c>
      <c r="B2" s="68" t="s">
        <v>190</v>
      </c>
      <c r="C2" s="68" t="s">
        <v>191</v>
      </c>
      <c r="D2" s="68" t="s">
        <v>192</v>
      </c>
      <c r="E2" s="179" t="s">
        <v>193</v>
      </c>
      <c r="F2" s="68" t="s">
        <v>7</v>
      </c>
      <c r="H2" s="206" t="s">
        <v>271</v>
      </c>
    </row>
    <row r="3" spans="1:8" ht="45" x14ac:dyDescent="0.25">
      <c r="A3" s="20" t="s">
        <v>194</v>
      </c>
      <c r="B3" s="20" t="s">
        <v>163</v>
      </c>
      <c r="C3" s="20" t="s">
        <v>195</v>
      </c>
      <c r="D3" s="135">
        <v>275.35000000000002</v>
      </c>
      <c r="E3" s="37">
        <v>1</v>
      </c>
      <c r="F3" s="135">
        <f t="shared" ref="F3:F20" si="0">E3*D3</f>
        <v>275.35000000000002</v>
      </c>
      <c r="G3" s="204" t="s">
        <v>407</v>
      </c>
      <c r="H3" s="37" t="s">
        <v>265</v>
      </c>
    </row>
    <row r="4" spans="1:8" x14ac:dyDescent="0.25">
      <c r="A4" s="20" t="s">
        <v>196</v>
      </c>
      <c r="B4" s="20" t="s">
        <v>163</v>
      </c>
      <c r="C4" s="20" t="s">
        <v>195</v>
      </c>
      <c r="D4" s="135">
        <v>272.64999999999998</v>
      </c>
      <c r="E4" s="37">
        <v>1</v>
      </c>
      <c r="F4" s="135">
        <f t="shared" si="0"/>
        <v>272.64999999999998</v>
      </c>
      <c r="H4" s="37" t="s">
        <v>265</v>
      </c>
    </row>
    <row r="5" spans="1:8" x14ac:dyDescent="0.25">
      <c r="A5" s="20" t="s">
        <v>197</v>
      </c>
      <c r="B5" s="20" t="s">
        <v>163</v>
      </c>
      <c r="C5" s="20" t="s">
        <v>195</v>
      </c>
      <c r="D5" s="135">
        <v>270.85000000000002</v>
      </c>
      <c r="E5" s="37">
        <v>3</v>
      </c>
      <c r="F5" s="135">
        <f t="shared" si="0"/>
        <v>812.55000000000007</v>
      </c>
      <c r="H5" s="37" t="s">
        <v>265</v>
      </c>
    </row>
    <row r="6" spans="1:8" x14ac:dyDescent="0.25">
      <c r="A6" s="20" t="s">
        <v>198</v>
      </c>
      <c r="B6" s="20" t="s">
        <v>163</v>
      </c>
      <c r="C6" s="20" t="s">
        <v>199</v>
      </c>
      <c r="D6" s="135">
        <v>669.75</v>
      </c>
      <c r="E6" s="37">
        <v>1</v>
      </c>
      <c r="F6" s="135">
        <f t="shared" si="0"/>
        <v>669.75</v>
      </c>
      <c r="H6" s="37" t="s">
        <v>265</v>
      </c>
    </row>
    <row r="7" spans="1:8" x14ac:dyDescent="0.25">
      <c r="A7" s="69" t="s">
        <v>200</v>
      </c>
      <c r="B7" s="69" t="s">
        <v>163</v>
      </c>
      <c r="C7" s="69" t="s">
        <v>201</v>
      </c>
      <c r="D7" s="70">
        <v>109.85</v>
      </c>
      <c r="E7" s="180">
        <v>1</v>
      </c>
      <c r="F7" s="70">
        <f t="shared" si="0"/>
        <v>109.85</v>
      </c>
      <c r="H7" s="37" t="s">
        <v>265</v>
      </c>
    </row>
    <row r="8" spans="1:8" x14ac:dyDescent="0.25">
      <c r="A8" s="69" t="s">
        <v>202</v>
      </c>
      <c r="B8" s="69" t="s">
        <v>163</v>
      </c>
      <c r="C8" s="69" t="s">
        <v>201</v>
      </c>
      <c r="D8" s="70">
        <v>100.85</v>
      </c>
      <c r="E8" s="180">
        <v>1</v>
      </c>
      <c r="F8" s="70">
        <f t="shared" si="0"/>
        <v>100.85</v>
      </c>
      <c r="H8" s="37" t="s">
        <v>265</v>
      </c>
    </row>
    <row r="9" spans="1:8" x14ac:dyDescent="0.25">
      <c r="A9" s="69" t="s">
        <v>203</v>
      </c>
      <c r="B9" s="69" t="s">
        <v>163</v>
      </c>
      <c r="C9" s="69" t="s">
        <v>204</v>
      </c>
      <c r="D9" s="70">
        <v>458.39</v>
      </c>
      <c r="E9" s="180">
        <v>1</v>
      </c>
      <c r="F9" s="70">
        <f t="shared" si="0"/>
        <v>458.39</v>
      </c>
      <c r="H9" s="37" t="s">
        <v>265</v>
      </c>
    </row>
    <row r="10" spans="1:8" x14ac:dyDescent="0.25">
      <c r="A10" s="69" t="s">
        <v>205</v>
      </c>
      <c r="B10" s="69" t="s">
        <v>163</v>
      </c>
      <c r="C10" s="69" t="s">
        <v>206</v>
      </c>
      <c r="D10" s="70">
        <v>120</v>
      </c>
      <c r="E10" s="180">
        <v>2</v>
      </c>
      <c r="F10" s="70">
        <f t="shared" si="0"/>
        <v>240</v>
      </c>
      <c r="H10" s="37" t="s">
        <v>265</v>
      </c>
    </row>
    <row r="11" spans="1:8" x14ac:dyDescent="0.25">
      <c r="A11" s="69" t="s">
        <v>207</v>
      </c>
      <c r="B11" s="69" t="s">
        <v>163</v>
      </c>
      <c r="C11" s="69" t="s">
        <v>87</v>
      </c>
      <c r="D11" s="70">
        <v>170</v>
      </c>
      <c r="E11" s="180">
        <v>1</v>
      </c>
      <c r="F11" s="70">
        <f t="shared" si="0"/>
        <v>170</v>
      </c>
      <c r="H11" s="37" t="s">
        <v>265</v>
      </c>
    </row>
    <row r="12" spans="1:8" x14ac:dyDescent="0.25">
      <c r="A12" s="69" t="s">
        <v>208</v>
      </c>
      <c r="B12" s="69" t="s">
        <v>163</v>
      </c>
      <c r="C12" s="69" t="s">
        <v>209</v>
      </c>
      <c r="D12" s="70">
        <v>364</v>
      </c>
      <c r="E12" s="180">
        <v>1</v>
      </c>
      <c r="F12" s="70">
        <f t="shared" si="0"/>
        <v>364</v>
      </c>
      <c r="H12" s="37" t="s">
        <v>265</v>
      </c>
    </row>
    <row r="13" spans="1:8" x14ac:dyDescent="0.25">
      <c r="A13" s="69" t="s">
        <v>210</v>
      </c>
      <c r="B13" s="69" t="s">
        <v>163</v>
      </c>
      <c r="C13" s="69" t="s">
        <v>211</v>
      </c>
      <c r="D13" s="70">
        <v>145</v>
      </c>
      <c r="E13" s="180">
        <v>1</v>
      </c>
      <c r="F13" s="70">
        <f t="shared" si="0"/>
        <v>145</v>
      </c>
      <c r="H13" s="37" t="s">
        <v>265</v>
      </c>
    </row>
    <row r="14" spans="1:8" x14ac:dyDescent="0.25">
      <c r="A14" s="69" t="s">
        <v>212</v>
      </c>
      <c r="B14" s="69" t="s">
        <v>163</v>
      </c>
      <c r="C14" s="69" t="s">
        <v>213</v>
      </c>
      <c r="D14" s="70">
        <v>190</v>
      </c>
      <c r="E14" s="180">
        <v>1</v>
      </c>
      <c r="F14" s="70">
        <f t="shared" si="0"/>
        <v>190</v>
      </c>
      <c r="H14" s="37" t="s">
        <v>265</v>
      </c>
    </row>
    <row r="15" spans="1:8" x14ac:dyDescent="0.25">
      <c r="A15" s="69" t="s">
        <v>214</v>
      </c>
      <c r="B15" s="69" t="s">
        <v>163</v>
      </c>
      <c r="C15" s="69" t="s">
        <v>215</v>
      </c>
      <c r="D15" s="70">
        <v>290</v>
      </c>
      <c r="E15" s="180">
        <v>1</v>
      </c>
      <c r="F15" s="70">
        <f t="shared" si="0"/>
        <v>290</v>
      </c>
      <c r="H15" s="37" t="s">
        <v>265</v>
      </c>
    </row>
    <row r="16" spans="1:8" x14ac:dyDescent="0.25">
      <c r="A16" s="69" t="s">
        <v>216</v>
      </c>
      <c r="B16" s="69" t="s">
        <v>163</v>
      </c>
      <c r="C16" s="69" t="s">
        <v>217</v>
      </c>
      <c r="D16" s="70">
        <v>1682.05</v>
      </c>
      <c r="E16" s="180">
        <v>1</v>
      </c>
      <c r="F16" s="70">
        <f t="shared" si="0"/>
        <v>1682.05</v>
      </c>
      <c r="H16" s="37" t="s">
        <v>265</v>
      </c>
    </row>
    <row r="17" spans="1:8" x14ac:dyDescent="0.25">
      <c r="A17" s="69" t="s">
        <v>218</v>
      </c>
      <c r="B17" s="69" t="s">
        <v>163</v>
      </c>
      <c r="C17" s="69" t="s">
        <v>219</v>
      </c>
      <c r="D17" s="70">
        <v>125</v>
      </c>
      <c r="E17" s="180">
        <v>1</v>
      </c>
      <c r="F17" s="70">
        <f t="shared" si="0"/>
        <v>125</v>
      </c>
      <c r="H17" s="37" t="s">
        <v>265</v>
      </c>
    </row>
    <row r="18" spans="1:8" x14ac:dyDescent="0.25">
      <c r="A18" s="69" t="s">
        <v>220</v>
      </c>
      <c r="B18" s="69" t="s">
        <v>163</v>
      </c>
      <c r="C18" s="69" t="s">
        <v>221</v>
      </c>
      <c r="D18" s="70">
        <v>250.02</v>
      </c>
      <c r="E18" s="180">
        <v>1</v>
      </c>
      <c r="F18" s="70">
        <f t="shared" si="0"/>
        <v>250.02</v>
      </c>
      <c r="H18" s="37" t="s">
        <v>265</v>
      </c>
    </row>
    <row r="19" spans="1:8" x14ac:dyDescent="0.25">
      <c r="A19" s="69" t="s">
        <v>222</v>
      </c>
      <c r="B19" s="69" t="s">
        <v>163</v>
      </c>
      <c r="C19" s="69" t="s">
        <v>223</v>
      </c>
      <c r="D19" s="70">
        <v>52</v>
      </c>
      <c r="E19" s="180">
        <v>1</v>
      </c>
      <c r="F19" s="70">
        <f t="shared" si="0"/>
        <v>52</v>
      </c>
      <c r="H19" s="37" t="s">
        <v>265</v>
      </c>
    </row>
    <row r="20" spans="1:8" x14ac:dyDescent="0.25">
      <c r="A20" s="69" t="s">
        <v>172</v>
      </c>
      <c r="B20" s="69" t="s">
        <v>163</v>
      </c>
      <c r="C20" s="69" t="s">
        <v>224</v>
      </c>
      <c r="D20" s="70">
        <v>390</v>
      </c>
      <c r="E20" s="180">
        <v>1</v>
      </c>
      <c r="F20" s="70">
        <f t="shared" si="0"/>
        <v>390</v>
      </c>
      <c r="H20" s="37" t="s">
        <v>265</v>
      </c>
    </row>
    <row r="21" spans="1:8" x14ac:dyDescent="0.25">
      <c r="A21" s="69"/>
      <c r="B21" s="69"/>
      <c r="C21" s="69"/>
      <c r="D21" s="70"/>
      <c r="E21" s="180"/>
      <c r="F21" s="70"/>
      <c r="H21" s="37"/>
    </row>
    <row r="22" spans="1:8" x14ac:dyDescent="0.25">
      <c r="A22" s="69" t="s">
        <v>225</v>
      </c>
      <c r="B22" s="69" t="s">
        <v>163</v>
      </c>
      <c r="C22" s="71" t="s">
        <v>226</v>
      </c>
      <c r="D22" s="70">
        <v>505</v>
      </c>
      <c r="E22" s="180">
        <v>1</v>
      </c>
      <c r="F22" s="70">
        <f>D22*E22</f>
        <v>505</v>
      </c>
      <c r="H22" s="37" t="s">
        <v>265</v>
      </c>
    </row>
    <row r="23" spans="1:8" x14ac:dyDescent="0.25">
      <c r="A23" s="69" t="s">
        <v>227</v>
      </c>
      <c r="B23" s="69" t="s">
        <v>163</v>
      </c>
      <c r="C23" s="71">
        <v>14394</v>
      </c>
      <c r="D23" s="70">
        <v>24</v>
      </c>
      <c r="E23" s="180">
        <v>1</v>
      </c>
      <c r="F23" s="70">
        <f>D23*E23</f>
        <v>24</v>
      </c>
      <c r="H23" s="37" t="s">
        <v>265</v>
      </c>
    </row>
    <row r="24" spans="1:8" x14ac:dyDescent="0.25">
      <c r="A24" s="69" t="s">
        <v>228</v>
      </c>
      <c r="B24" s="69" t="s">
        <v>163</v>
      </c>
      <c r="C24" s="71">
        <v>18663</v>
      </c>
      <c r="D24" s="70">
        <v>4.2</v>
      </c>
      <c r="E24" s="180">
        <v>1</v>
      </c>
      <c r="F24" s="70">
        <f t="shared" ref="F24:F29" si="1">D24*E24</f>
        <v>4.2</v>
      </c>
      <c r="H24" s="37" t="s">
        <v>265</v>
      </c>
    </row>
    <row r="25" spans="1:8" x14ac:dyDescent="0.25">
      <c r="A25" s="69" t="s">
        <v>229</v>
      </c>
      <c r="B25" s="69" t="s">
        <v>163</v>
      </c>
      <c r="C25" s="71" t="s">
        <v>230</v>
      </c>
      <c r="D25" s="70">
        <v>137.5</v>
      </c>
      <c r="E25" s="180">
        <v>1</v>
      </c>
      <c r="F25" s="70">
        <f t="shared" si="1"/>
        <v>137.5</v>
      </c>
      <c r="H25" s="37" t="s">
        <v>265</v>
      </c>
    </row>
    <row r="26" spans="1:8" x14ac:dyDescent="0.25">
      <c r="A26" s="69" t="s">
        <v>13</v>
      </c>
      <c r="B26" s="69" t="s">
        <v>163</v>
      </c>
      <c r="C26" s="71" t="s">
        <v>231</v>
      </c>
      <c r="D26" s="70">
        <v>160</v>
      </c>
      <c r="E26" s="180">
        <v>1</v>
      </c>
      <c r="F26" s="70">
        <f t="shared" si="1"/>
        <v>160</v>
      </c>
      <c r="H26" s="37" t="s">
        <v>265</v>
      </c>
    </row>
    <row r="27" spans="1:8" x14ac:dyDescent="0.25">
      <c r="A27" s="69" t="s">
        <v>408</v>
      </c>
      <c r="B27" s="69" t="s">
        <v>163</v>
      </c>
      <c r="C27" s="71"/>
      <c r="D27" s="70">
        <v>110</v>
      </c>
      <c r="E27" s="180">
        <v>1</v>
      </c>
      <c r="F27" s="70">
        <f t="shared" si="1"/>
        <v>110</v>
      </c>
      <c r="H27" s="37" t="s">
        <v>265</v>
      </c>
    </row>
    <row r="28" spans="1:8" x14ac:dyDescent="0.25">
      <c r="A28" s="69" t="s">
        <v>232</v>
      </c>
      <c r="B28" s="69" t="s">
        <v>163</v>
      </c>
      <c r="C28" s="71" t="s">
        <v>233</v>
      </c>
      <c r="D28" s="70">
        <v>115.68</v>
      </c>
      <c r="E28" s="180">
        <v>1</v>
      </c>
      <c r="F28" s="70">
        <f t="shared" si="1"/>
        <v>115.68</v>
      </c>
      <c r="H28" s="37" t="s">
        <v>265</v>
      </c>
    </row>
    <row r="29" spans="1:8" x14ac:dyDescent="0.25">
      <c r="A29" s="69" t="s">
        <v>234</v>
      </c>
      <c r="B29" s="69" t="s">
        <v>163</v>
      </c>
      <c r="C29" s="71" t="s">
        <v>73</v>
      </c>
      <c r="D29" s="70">
        <v>30</v>
      </c>
      <c r="E29" s="180">
        <v>1</v>
      </c>
      <c r="F29" s="72">
        <f t="shared" si="1"/>
        <v>30</v>
      </c>
      <c r="H29" s="37" t="s">
        <v>265</v>
      </c>
    </row>
    <row r="30" spans="1:8" x14ac:dyDescent="0.25">
      <c r="A30" s="69"/>
      <c r="B30" s="69"/>
      <c r="C30" s="71"/>
      <c r="D30" s="70"/>
      <c r="E30" s="180"/>
      <c r="F30" s="72"/>
      <c r="H30" s="37"/>
    </row>
    <row r="31" spans="1:8" x14ac:dyDescent="0.25">
      <c r="A31" s="73" t="s">
        <v>235</v>
      </c>
      <c r="B31" s="69" t="s">
        <v>163</v>
      </c>
      <c r="C31" s="71" t="s">
        <v>236</v>
      </c>
      <c r="D31" s="70">
        <v>840</v>
      </c>
      <c r="E31" s="180">
        <v>1</v>
      </c>
      <c r="F31" s="74">
        <f t="shared" ref="F31:F37" si="2">D31*E31</f>
        <v>840</v>
      </c>
      <c r="H31" s="37" t="s">
        <v>265</v>
      </c>
    </row>
    <row r="32" spans="1:8" x14ac:dyDescent="0.25">
      <c r="A32" s="73" t="s">
        <v>237</v>
      </c>
      <c r="B32" s="69" t="s">
        <v>163</v>
      </c>
      <c r="C32" s="71" t="s">
        <v>238</v>
      </c>
      <c r="D32" s="70">
        <v>140</v>
      </c>
      <c r="E32" s="180">
        <v>1</v>
      </c>
      <c r="F32" s="74">
        <f t="shared" si="2"/>
        <v>140</v>
      </c>
      <c r="H32" s="37" t="s">
        <v>265</v>
      </c>
    </row>
    <row r="33" spans="1:8" x14ac:dyDescent="0.25">
      <c r="A33" s="73" t="s">
        <v>239</v>
      </c>
      <c r="B33" s="69" t="s">
        <v>163</v>
      </c>
      <c r="C33" s="71" t="s">
        <v>240</v>
      </c>
      <c r="D33" s="70">
        <v>56</v>
      </c>
      <c r="E33" s="180">
        <v>1</v>
      </c>
      <c r="F33" s="74">
        <f t="shared" si="2"/>
        <v>56</v>
      </c>
      <c r="H33" s="37" t="s">
        <v>265</v>
      </c>
    </row>
    <row r="34" spans="1:8" x14ac:dyDescent="0.25">
      <c r="A34" s="69" t="s">
        <v>241</v>
      </c>
      <c r="B34" s="69" t="s">
        <v>163</v>
      </c>
      <c r="C34" s="69" t="s">
        <v>242</v>
      </c>
      <c r="D34" s="70">
        <v>190</v>
      </c>
      <c r="E34" s="180">
        <v>1</v>
      </c>
      <c r="F34" s="74">
        <f t="shared" si="2"/>
        <v>190</v>
      </c>
      <c r="H34" s="37" t="s">
        <v>265</v>
      </c>
    </row>
    <row r="35" spans="1:8" x14ac:dyDescent="0.25">
      <c r="A35" s="73" t="s">
        <v>243</v>
      </c>
      <c r="B35" s="69" t="s">
        <v>163</v>
      </c>
      <c r="C35" s="71" t="s">
        <v>244</v>
      </c>
      <c r="D35" s="70">
        <v>135</v>
      </c>
      <c r="E35" s="180">
        <v>1</v>
      </c>
      <c r="F35" s="74">
        <f t="shared" si="2"/>
        <v>135</v>
      </c>
      <c r="H35" s="37" t="s">
        <v>265</v>
      </c>
    </row>
    <row r="36" spans="1:8" x14ac:dyDescent="0.25">
      <c r="A36" s="73" t="s">
        <v>245</v>
      </c>
      <c r="B36" s="69" t="s">
        <v>163</v>
      </c>
      <c r="C36" s="71" t="s">
        <v>246</v>
      </c>
      <c r="D36" s="70">
        <v>84</v>
      </c>
      <c r="E36" s="180">
        <v>6</v>
      </c>
      <c r="F36" s="74">
        <f t="shared" si="2"/>
        <v>504</v>
      </c>
      <c r="H36" s="37" t="s">
        <v>265</v>
      </c>
    </row>
    <row r="37" spans="1:8" x14ac:dyDescent="0.25">
      <c r="A37" s="73" t="s">
        <v>247</v>
      </c>
      <c r="B37" s="69" t="s">
        <v>163</v>
      </c>
      <c r="C37" s="71" t="s">
        <v>248</v>
      </c>
      <c r="D37" s="70">
        <v>28</v>
      </c>
      <c r="E37" s="180">
        <v>6</v>
      </c>
      <c r="F37" s="74">
        <f t="shared" si="2"/>
        <v>168</v>
      </c>
      <c r="H37" s="37" t="s">
        <v>265</v>
      </c>
    </row>
    <row r="38" spans="1:8" x14ac:dyDescent="0.25">
      <c r="A38" s="73"/>
      <c r="B38" s="69"/>
      <c r="C38" s="71"/>
      <c r="D38" s="70"/>
      <c r="E38" s="180"/>
      <c r="F38" s="74"/>
      <c r="H38" s="37"/>
    </row>
    <row r="39" spans="1:8" x14ac:dyDescent="0.25">
      <c r="A39" s="73" t="s">
        <v>249</v>
      </c>
      <c r="B39" s="69"/>
      <c r="C39" s="69"/>
      <c r="D39" s="69"/>
      <c r="E39" s="181"/>
      <c r="F39" s="75">
        <v>433.32</v>
      </c>
      <c r="H39" s="37" t="s">
        <v>265</v>
      </c>
    </row>
    <row r="40" spans="1:8" x14ac:dyDescent="0.25">
      <c r="A40" s="69"/>
      <c r="B40" s="69"/>
      <c r="C40" s="69"/>
      <c r="D40" s="69"/>
      <c r="E40" s="182" t="s">
        <v>250</v>
      </c>
      <c r="F40" s="76">
        <f>SUM(F3:F39)</f>
        <v>10150.16</v>
      </c>
      <c r="H40" s="37" t="s">
        <v>265</v>
      </c>
    </row>
    <row r="41" spans="1:8" x14ac:dyDescent="0.25">
      <c r="E41" s="183"/>
      <c r="F41" s="77"/>
      <c r="H41" s="37"/>
    </row>
    <row r="42" spans="1:8" x14ac:dyDescent="0.25">
      <c r="H42" s="37"/>
    </row>
    <row r="43" spans="1:8" x14ac:dyDescent="0.25">
      <c r="A43" s="78" t="s">
        <v>251</v>
      </c>
      <c r="B43" s="78" t="s">
        <v>252</v>
      </c>
      <c r="C43" s="78" t="s">
        <v>253</v>
      </c>
      <c r="D43" s="79">
        <v>1850</v>
      </c>
      <c r="E43" s="184">
        <v>1</v>
      </c>
      <c r="F43" s="80">
        <v>1900</v>
      </c>
      <c r="H43" s="37" t="s">
        <v>265</v>
      </c>
    </row>
    <row r="44" spans="1:8" x14ac:dyDescent="0.25">
      <c r="H44" s="133"/>
    </row>
    <row r="45" spans="1:8" ht="30" x14ac:dyDescent="0.25">
      <c r="A45" s="81" t="s">
        <v>254</v>
      </c>
      <c r="B45" s="82" t="s">
        <v>131</v>
      </c>
      <c r="C45" s="81"/>
      <c r="D45" s="81"/>
      <c r="E45" s="185">
        <v>220</v>
      </c>
      <c r="F45" s="83">
        <v>1181</v>
      </c>
      <c r="G45" s="205" t="s">
        <v>409</v>
      </c>
      <c r="H45" s="203" t="s">
        <v>255</v>
      </c>
    </row>
    <row r="46" spans="1:8" x14ac:dyDescent="0.25">
      <c r="A46" s="85" t="s">
        <v>410</v>
      </c>
      <c r="B46" s="86" t="s">
        <v>131</v>
      </c>
      <c r="C46" s="86"/>
      <c r="D46" s="86"/>
      <c r="E46" s="186">
        <v>27</v>
      </c>
      <c r="F46" s="87">
        <v>885.06</v>
      </c>
      <c r="G46" s="1"/>
    </row>
    <row r="47" spans="1:8" x14ac:dyDescent="0.25">
      <c r="G47" s="1"/>
    </row>
    <row r="48" spans="1:8" x14ac:dyDescent="0.25">
      <c r="A48" s="88" t="s">
        <v>256</v>
      </c>
      <c r="B48" s="88"/>
      <c r="C48" s="88"/>
      <c r="D48" s="89">
        <v>0</v>
      </c>
      <c r="E48" s="187">
        <v>1</v>
      </c>
      <c r="F48" s="90">
        <f>E48*D48</f>
        <v>0</v>
      </c>
      <c r="G48" s="205" t="s">
        <v>411</v>
      </c>
      <c r="H48" s="84" t="s">
        <v>272</v>
      </c>
    </row>
    <row r="50" spans="1:9" x14ac:dyDescent="0.25">
      <c r="A50" s="91" t="s">
        <v>412</v>
      </c>
      <c r="B50" s="91"/>
      <c r="C50" s="91"/>
      <c r="D50" s="91"/>
      <c r="E50" s="188"/>
      <c r="F50" s="92">
        <v>500</v>
      </c>
      <c r="H50" t="s">
        <v>257</v>
      </c>
    </row>
    <row r="52" spans="1:9" x14ac:dyDescent="0.25">
      <c r="A52" s="93"/>
      <c r="B52" s="93"/>
      <c r="C52" s="93"/>
      <c r="D52" s="93"/>
      <c r="E52" s="134"/>
      <c r="F52" s="93"/>
    </row>
    <row r="53" spans="1:9" x14ac:dyDescent="0.25">
      <c r="A53" s="94" t="s">
        <v>258</v>
      </c>
      <c r="B53" s="94" t="s">
        <v>259</v>
      </c>
      <c r="C53" s="94"/>
      <c r="D53" s="94"/>
      <c r="E53" s="189">
        <v>1</v>
      </c>
      <c r="F53" s="95">
        <v>449.99</v>
      </c>
    </row>
    <row r="54" spans="1:9" x14ac:dyDescent="0.25">
      <c r="A54" s="94" t="s">
        <v>260</v>
      </c>
      <c r="B54" s="94" t="s">
        <v>259</v>
      </c>
      <c r="C54" s="94"/>
      <c r="D54" s="94"/>
      <c r="E54" s="189">
        <v>1</v>
      </c>
      <c r="F54" s="95">
        <v>49.99</v>
      </c>
    </row>
    <row r="55" spans="1:9" x14ac:dyDescent="0.25">
      <c r="A55" s="94" t="s">
        <v>261</v>
      </c>
      <c r="B55" s="94" t="s">
        <v>259</v>
      </c>
      <c r="C55" s="94"/>
      <c r="D55" s="94"/>
      <c r="E55" s="189">
        <v>1</v>
      </c>
      <c r="F55" s="95">
        <v>19.989999999999998</v>
      </c>
    </row>
    <row r="56" spans="1:9" x14ac:dyDescent="0.25">
      <c r="A56" s="94" t="s">
        <v>262</v>
      </c>
      <c r="B56" s="94" t="s">
        <v>259</v>
      </c>
      <c r="C56" s="94"/>
      <c r="D56" s="94"/>
      <c r="E56" s="189">
        <v>1</v>
      </c>
      <c r="F56" s="95">
        <v>34.99</v>
      </c>
    </row>
    <row r="57" spans="1:9" x14ac:dyDescent="0.25">
      <c r="A57" s="96"/>
      <c r="B57" s="96"/>
      <c r="C57" s="96"/>
      <c r="D57" s="96"/>
      <c r="E57" s="177"/>
      <c r="F57" s="97"/>
    </row>
    <row r="58" spans="1:9" x14ac:dyDescent="0.25">
      <c r="A58" s="136" t="s">
        <v>263</v>
      </c>
      <c r="B58" s="136" t="s">
        <v>163</v>
      </c>
      <c r="C58" s="136"/>
      <c r="D58" s="136"/>
      <c r="E58" s="190"/>
      <c r="F58" s="137">
        <v>575</v>
      </c>
      <c r="H58" s="84" t="s">
        <v>255</v>
      </c>
    </row>
    <row r="59" spans="1:9" ht="15.75" thickBot="1" x14ac:dyDescent="0.3">
      <c r="A59" s="96"/>
      <c r="B59" s="96"/>
      <c r="C59" s="96"/>
      <c r="D59" s="96"/>
      <c r="E59" s="177"/>
      <c r="F59" s="97"/>
      <c r="G59" s="1"/>
      <c r="H59" s="32"/>
      <c r="I59" s="1"/>
    </row>
    <row r="60" spans="1:9" ht="45.75" thickBot="1" x14ac:dyDescent="0.3">
      <c r="E60" s="191" t="s">
        <v>264</v>
      </c>
      <c r="F60" s="98">
        <f>SUM(F40:F59)</f>
        <v>15746.179999999998</v>
      </c>
      <c r="G60" s="204" t="s">
        <v>413</v>
      </c>
    </row>
    <row r="63" spans="1:9" ht="15.75" thickBot="1" x14ac:dyDescent="0.3">
      <c r="A63" s="138"/>
      <c r="B63" s="138"/>
      <c r="C63" s="138"/>
      <c r="D63" s="138"/>
      <c r="E63" s="192"/>
      <c r="F63" s="138"/>
      <c r="G63" s="138"/>
      <c r="H63" s="138"/>
      <c r="I63" s="138"/>
    </row>
    <row r="64" spans="1:9" ht="15.75" thickTop="1" x14ac:dyDescent="0.25">
      <c r="A64" s="48"/>
      <c r="B64" s="48"/>
      <c r="C64" s="48"/>
      <c r="D64" s="48"/>
      <c r="E64" s="52"/>
      <c r="F64" s="48"/>
      <c r="G64" s="48"/>
      <c r="H64" s="48"/>
      <c r="I64" s="48"/>
    </row>
    <row r="65" spans="1:9" ht="18.75" x14ac:dyDescent="0.3">
      <c r="A65" s="139" t="s">
        <v>414</v>
      </c>
      <c r="B65" s="48"/>
      <c r="C65" s="48"/>
      <c r="D65" s="48"/>
      <c r="E65" s="52"/>
      <c r="F65" s="48"/>
      <c r="G65" s="48"/>
      <c r="H65" s="48"/>
      <c r="I65" s="48"/>
    </row>
    <row r="66" spans="1:9" ht="15.75" thickBot="1" x14ac:dyDescent="0.3">
      <c r="A66" s="140"/>
      <c r="B66" s="140"/>
      <c r="C66" s="140"/>
      <c r="D66" s="140"/>
      <c r="E66" s="193"/>
      <c r="F66" s="140"/>
      <c r="G66" s="140"/>
      <c r="H66" s="140"/>
      <c r="I66" s="140"/>
    </row>
    <row r="67" spans="1:9" ht="15.75" thickTop="1" x14ac:dyDescent="0.25">
      <c r="A67" s="141"/>
      <c r="B67" s="141"/>
      <c r="C67" s="141"/>
      <c r="D67" s="141"/>
      <c r="E67" s="194"/>
      <c r="F67" s="141"/>
      <c r="G67" s="141"/>
      <c r="H67" s="141"/>
      <c r="I67" s="141"/>
    </row>
    <row r="68" spans="1:9" ht="18.75" x14ac:dyDescent="0.3">
      <c r="A68" s="142" t="s">
        <v>415</v>
      </c>
      <c r="B68" s="82"/>
      <c r="C68" s="82"/>
      <c r="D68" s="82"/>
      <c r="E68" s="195"/>
      <c r="F68" s="82"/>
      <c r="G68" s="82"/>
      <c r="H68" s="82"/>
      <c r="I68" s="82"/>
    </row>
    <row r="69" spans="1:9" x14ac:dyDescent="0.25">
      <c r="A69" s="82"/>
      <c r="B69" s="82"/>
      <c r="C69" s="82"/>
      <c r="D69" s="82"/>
      <c r="E69" s="195"/>
      <c r="F69" s="82"/>
      <c r="G69" s="82"/>
      <c r="H69" s="82"/>
      <c r="I69" s="82"/>
    </row>
    <row r="70" spans="1:9" x14ac:dyDescent="0.25">
      <c r="A70" s="143" t="s">
        <v>189</v>
      </c>
      <c r="B70" s="143" t="s">
        <v>416</v>
      </c>
      <c r="C70" s="143" t="s">
        <v>190</v>
      </c>
      <c r="D70" s="143" t="s">
        <v>417</v>
      </c>
      <c r="E70" s="144" t="s">
        <v>418</v>
      </c>
      <c r="F70" s="143" t="s">
        <v>419</v>
      </c>
      <c r="G70" s="144" t="s">
        <v>7</v>
      </c>
      <c r="H70" s="82"/>
      <c r="I70" s="82"/>
    </row>
    <row r="71" spans="1:9" x14ac:dyDescent="0.25">
      <c r="A71" s="82"/>
      <c r="B71" s="82"/>
      <c r="C71" s="82"/>
      <c r="D71" s="82"/>
      <c r="E71" s="195"/>
      <c r="F71" s="82"/>
      <c r="G71" s="82"/>
      <c r="H71" s="82"/>
      <c r="I71" s="82"/>
    </row>
    <row r="72" spans="1:9" x14ac:dyDescent="0.25">
      <c r="A72" t="s">
        <v>420</v>
      </c>
      <c r="B72" t="s">
        <v>421</v>
      </c>
      <c r="C72" t="s">
        <v>422</v>
      </c>
      <c r="D72" t="s">
        <v>423</v>
      </c>
      <c r="E72" s="196">
        <f>2.2*5</f>
        <v>11</v>
      </c>
      <c r="F72">
        <v>40</v>
      </c>
      <c r="G72" s="131">
        <f>E72*F72</f>
        <v>440</v>
      </c>
      <c r="H72" t="s">
        <v>424</v>
      </c>
    </row>
    <row r="73" spans="1:9" x14ac:dyDescent="0.25">
      <c r="A73" t="s">
        <v>425</v>
      </c>
      <c r="B73" t="s">
        <v>426</v>
      </c>
      <c r="C73" t="s">
        <v>427</v>
      </c>
      <c r="D73" t="s">
        <v>428</v>
      </c>
      <c r="E73" s="196">
        <v>8.01</v>
      </c>
      <c r="F73">
        <v>3</v>
      </c>
      <c r="G73" s="131">
        <f t="shared" ref="G73:G74" si="3">E73*F73</f>
        <v>24.03</v>
      </c>
      <c r="H73" t="s">
        <v>429</v>
      </c>
    </row>
    <row r="74" spans="1:9" x14ac:dyDescent="0.25">
      <c r="A74" t="s">
        <v>430</v>
      </c>
      <c r="B74" t="s">
        <v>431</v>
      </c>
      <c r="C74" t="s">
        <v>432</v>
      </c>
      <c r="D74" t="s">
        <v>433</v>
      </c>
      <c r="E74" s="196">
        <v>106.47</v>
      </c>
      <c r="F74">
        <v>20</v>
      </c>
      <c r="G74" s="131">
        <f t="shared" si="3"/>
        <v>2129.4</v>
      </c>
      <c r="H74" t="s">
        <v>434</v>
      </c>
    </row>
    <row r="75" spans="1:9" x14ac:dyDescent="0.25">
      <c r="E75" s="196"/>
      <c r="G75" s="145">
        <f>SUM(G72:G74)</f>
        <v>2593.4300000000003</v>
      </c>
      <c r="H75" s="146" t="s">
        <v>435</v>
      </c>
      <c r="I75" s="93"/>
    </row>
    <row r="76" spans="1:9" x14ac:dyDescent="0.25">
      <c r="A76" s="100"/>
      <c r="E76" s="196"/>
      <c r="G76" s="147">
        <f>G75/220</f>
        <v>11.788318181818184</v>
      </c>
      <c r="H76" s="148" t="s">
        <v>436</v>
      </c>
      <c r="I76" s="93"/>
    </row>
    <row r="77" spans="1:9" x14ac:dyDescent="0.25">
      <c r="A77" s="132"/>
      <c r="B77" s="93"/>
      <c r="C77" s="93"/>
      <c r="D77" s="93"/>
      <c r="E77" s="134"/>
      <c r="F77" s="93"/>
      <c r="G77" s="93"/>
      <c r="H77" s="93"/>
      <c r="I77" s="93"/>
    </row>
    <row r="78" spans="1:9" x14ac:dyDescent="0.25">
      <c r="A78" s="93" t="s">
        <v>437</v>
      </c>
      <c r="B78" s="93"/>
      <c r="C78" s="93"/>
      <c r="D78" s="93"/>
      <c r="E78" s="134"/>
      <c r="F78" s="93"/>
      <c r="G78" s="93"/>
      <c r="H78" s="93"/>
      <c r="I78" s="93"/>
    </row>
    <row r="79" spans="1:9" x14ac:dyDescent="0.25">
      <c r="A79" s="132" t="s">
        <v>438</v>
      </c>
      <c r="B79" s="93"/>
      <c r="C79" s="93"/>
      <c r="D79" s="93"/>
      <c r="E79" s="134"/>
      <c r="F79" s="93"/>
      <c r="G79" s="93"/>
      <c r="H79" s="93"/>
      <c r="I79" s="93"/>
    </row>
    <row r="80" spans="1:9" x14ac:dyDescent="0.25">
      <c r="A80" s="93"/>
      <c r="B80" s="93"/>
      <c r="C80" s="93"/>
      <c r="D80" s="93"/>
      <c r="E80" s="134"/>
      <c r="F80" s="93"/>
      <c r="G80" s="93"/>
      <c r="H80" s="93"/>
      <c r="I80" s="93"/>
    </row>
    <row r="81" spans="1:13" x14ac:dyDescent="0.25">
      <c r="A81" s="93" t="s">
        <v>439</v>
      </c>
      <c r="B81" s="93"/>
      <c r="C81" s="93"/>
      <c r="D81" s="93"/>
      <c r="E81" s="134"/>
      <c r="F81" s="93"/>
      <c r="G81" s="93"/>
      <c r="H81" s="93"/>
      <c r="I81" s="93"/>
    </row>
    <row r="82" spans="1:13" x14ac:dyDescent="0.25">
      <c r="A82" s="132" t="s">
        <v>440</v>
      </c>
      <c r="B82" s="93"/>
      <c r="C82" s="93"/>
      <c r="D82" s="93"/>
      <c r="E82" s="134"/>
      <c r="F82" s="93"/>
      <c r="G82" s="93"/>
      <c r="H82" s="93"/>
      <c r="I82" s="93"/>
    </row>
    <row r="83" spans="1:13" x14ac:dyDescent="0.25">
      <c r="A83" s="93"/>
      <c r="B83" s="93"/>
      <c r="C83" s="93"/>
      <c r="D83" s="93"/>
      <c r="E83" s="134"/>
      <c r="F83" s="93"/>
      <c r="G83" s="93"/>
      <c r="H83" s="93"/>
      <c r="I83" s="93"/>
    </row>
    <row r="84" spans="1:13" x14ac:dyDescent="0.25">
      <c r="A84" s="93" t="s">
        <v>441</v>
      </c>
      <c r="B84" s="93"/>
      <c r="C84" s="93"/>
      <c r="D84" s="93"/>
      <c r="E84" s="134"/>
      <c r="F84" s="93"/>
      <c r="G84" s="93"/>
      <c r="H84" s="93"/>
      <c r="I84" s="93"/>
    </row>
    <row r="85" spans="1:13" x14ac:dyDescent="0.25">
      <c r="A85" s="132" t="s">
        <v>442</v>
      </c>
      <c r="B85" s="93"/>
      <c r="C85" s="93"/>
      <c r="D85" s="93"/>
      <c r="E85" s="134"/>
      <c r="F85" s="93"/>
      <c r="G85" s="93"/>
      <c r="H85" s="93"/>
      <c r="I85" s="93"/>
    </row>
    <row r="86" spans="1:13" x14ac:dyDescent="0.25">
      <c r="A86" s="93"/>
      <c r="B86" s="93"/>
      <c r="C86" s="93"/>
      <c r="D86" s="93"/>
      <c r="E86" s="134"/>
      <c r="F86" s="93"/>
      <c r="G86" s="93"/>
      <c r="H86" s="93"/>
      <c r="I86" s="93"/>
    </row>
    <row r="87" spans="1:13" x14ac:dyDescent="0.25">
      <c r="A87" s="93" t="s">
        <v>443</v>
      </c>
      <c r="B87" s="93"/>
      <c r="C87" s="93"/>
      <c r="D87" s="93"/>
      <c r="E87" s="134"/>
      <c r="F87" s="93"/>
      <c r="G87" s="93"/>
      <c r="H87" s="93"/>
      <c r="I87" s="93"/>
    </row>
    <row r="88" spans="1:13" x14ac:dyDescent="0.25">
      <c r="A88" s="93"/>
      <c r="B88" s="93"/>
      <c r="C88" s="93"/>
      <c r="D88" s="93"/>
      <c r="E88" s="134"/>
      <c r="F88" s="93"/>
      <c r="G88" s="93"/>
      <c r="H88" s="93"/>
      <c r="I88" s="93"/>
    </row>
    <row r="90" spans="1:13" x14ac:dyDescent="0.25">
      <c r="A90" s="149"/>
      <c r="B90" s="149"/>
      <c r="C90" s="149"/>
      <c r="D90" s="149"/>
      <c r="E90" s="197"/>
      <c r="F90" s="149"/>
      <c r="G90" s="149"/>
      <c r="H90" s="149"/>
      <c r="I90" s="149"/>
      <c r="J90" s="149"/>
      <c r="K90" s="149"/>
      <c r="L90" s="149"/>
      <c r="M90" s="149"/>
    </row>
    <row r="91" spans="1:13" ht="18.75" x14ac:dyDescent="0.3">
      <c r="A91" s="150" t="s">
        <v>444</v>
      </c>
      <c r="B91" s="85"/>
      <c r="C91" s="85"/>
      <c r="D91" s="85"/>
      <c r="E91" s="198"/>
      <c r="F91" s="85"/>
      <c r="G91" s="85"/>
      <c r="H91" s="85"/>
      <c r="I91" s="85"/>
      <c r="J91" s="85"/>
      <c r="K91" s="85"/>
      <c r="L91" s="85"/>
      <c r="M91" s="85"/>
    </row>
    <row r="92" spans="1:13" x14ac:dyDescent="0.25">
      <c r="A92" s="151"/>
      <c r="B92" s="85"/>
      <c r="C92" s="85"/>
      <c r="D92" s="85"/>
      <c r="E92" s="198"/>
      <c r="F92" s="85"/>
      <c r="G92" s="85"/>
      <c r="H92" s="85"/>
      <c r="I92" s="85"/>
      <c r="J92" s="85"/>
      <c r="K92" s="85"/>
      <c r="L92" s="85"/>
      <c r="M92" s="85"/>
    </row>
    <row r="93" spans="1:13" x14ac:dyDescent="0.25">
      <c r="A93" s="152" t="s">
        <v>6</v>
      </c>
      <c r="B93" s="153" t="s">
        <v>445</v>
      </c>
      <c r="C93" s="153" t="s">
        <v>446</v>
      </c>
      <c r="D93" s="153" t="s">
        <v>190</v>
      </c>
      <c r="E93" s="154" t="s">
        <v>447</v>
      </c>
      <c r="F93" s="153" t="s">
        <v>448</v>
      </c>
      <c r="G93" s="153" t="s">
        <v>418</v>
      </c>
      <c r="H93" s="154" t="s">
        <v>449</v>
      </c>
      <c r="I93" s="153" t="s">
        <v>450</v>
      </c>
      <c r="J93" s="153" t="s">
        <v>451</v>
      </c>
      <c r="K93" s="153" t="s">
        <v>452</v>
      </c>
      <c r="L93" s="153"/>
      <c r="M93" s="153" t="s">
        <v>453</v>
      </c>
    </row>
    <row r="94" spans="1:13" x14ac:dyDescent="0.25">
      <c r="A94" s="155">
        <v>1</v>
      </c>
      <c r="B94" s="96" t="s">
        <v>454</v>
      </c>
      <c r="C94" s="96" t="s">
        <v>455</v>
      </c>
      <c r="D94" s="96" t="s">
        <v>456</v>
      </c>
      <c r="E94" s="177"/>
      <c r="F94" s="156">
        <f>75/27</f>
        <v>2.7777777777777777</v>
      </c>
      <c r="G94" s="157">
        <f>75/27</f>
        <v>2.7777777777777777</v>
      </c>
      <c r="H94" s="158">
        <v>1</v>
      </c>
      <c r="I94" s="159">
        <f t="shared" ref="I94:I105" si="4">H94*G94</f>
        <v>2.7777777777777777</v>
      </c>
      <c r="J94" s="160">
        <v>27</v>
      </c>
      <c r="K94" s="161">
        <f>J94*F94</f>
        <v>75</v>
      </c>
      <c r="L94" s="162"/>
      <c r="M94" s="96" t="s">
        <v>457</v>
      </c>
    </row>
    <row r="95" spans="1:13" x14ac:dyDescent="0.25">
      <c r="A95" s="155">
        <v>4</v>
      </c>
      <c r="B95" s="96" t="s">
        <v>458</v>
      </c>
      <c r="C95" s="96" t="s">
        <v>459</v>
      </c>
      <c r="D95" s="96" t="s">
        <v>460</v>
      </c>
      <c r="E95" s="177" t="s">
        <v>461</v>
      </c>
      <c r="F95" s="156">
        <v>4.97</v>
      </c>
      <c r="G95" s="157">
        <v>7.0000000000000007E-2</v>
      </c>
      <c r="H95" s="158">
        <v>4</v>
      </c>
      <c r="I95" s="159">
        <f t="shared" si="4"/>
        <v>0.28000000000000003</v>
      </c>
      <c r="J95" s="160">
        <v>2</v>
      </c>
      <c r="K95" s="161">
        <f>J95*F95</f>
        <v>9.94</v>
      </c>
      <c r="L95" s="162"/>
      <c r="M95" s="96" t="s">
        <v>462</v>
      </c>
    </row>
    <row r="96" spans="1:13" x14ac:dyDescent="0.25">
      <c r="A96" s="155">
        <v>1</v>
      </c>
      <c r="B96" s="96" t="s">
        <v>463</v>
      </c>
      <c r="C96" s="96" t="s">
        <v>464</v>
      </c>
      <c r="D96" s="96" t="s">
        <v>460</v>
      </c>
      <c r="E96" s="177" t="s">
        <v>465</v>
      </c>
      <c r="F96" s="156">
        <v>2.87</v>
      </c>
      <c r="G96" s="157">
        <f>F96</f>
        <v>2.87</v>
      </c>
      <c r="H96" s="158">
        <v>1</v>
      </c>
      <c r="I96" s="159">
        <f t="shared" si="4"/>
        <v>2.87</v>
      </c>
      <c r="J96" s="160">
        <v>27</v>
      </c>
      <c r="K96" s="161">
        <f>J96*F96</f>
        <v>77.490000000000009</v>
      </c>
      <c r="L96" s="162"/>
      <c r="M96" s="96" t="s">
        <v>466</v>
      </c>
    </row>
    <row r="97" spans="1:13" x14ac:dyDescent="0.25">
      <c r="A97" s="155">
        <v>1</v>
      </c>
      <c r="B97" s="96" t="s">
        <v>463</v>
      </c>
      <c r="C97" s="96" t="s">
        <v>467</v>
      </c>
      <c r="D97" s="96" t="s">
        <v>460</v>
      </c>
      <c r="E97" s="177" t="s">
        <v>468</v>
      </c>
      <c r="F97" s="156">
        <v>3.27</v>
      </c>
      <c r="G97" s="157">
        <f>F97/4</f>
        <v>0.8175</v>
      </c>
      <c r="H97" s="158">
        <v>1</v>
      </c>
      <c r="I97" s="159">
        <f t="shared" si="4"/>
        <v>0.8175</v>
      </c>
      <c r="J97" s="160">
        <v>7</v>
      </c>
      <c r="K97" s="161">
        <f>J97*F97</f>
        <v>22.89</v>
      </c>
      <c r="L97" s="162"/>
      <c r="M97" s="96" t="s">
        <v>469</v>
      </c>
    </row>
    <row r="98" spans="1:13" x14ac:dyDescent="0.25">
      <c r="A98" s="155">
        <v>1</v>
      </c>
      <c r="B98" s="96" t="s">
        <v>470</v>
      </c>
      <c r="C98" s="96" t="s">
        <v>471</v>
      </c>
      <c r="D98" s="96" t="s">
        <v>460</v>
      </c>
      <c r="E98" s="177" t="s">
        <v>472</v>
      </c>
      <c r="F98" s="156">
        <v>12.97</v>
      </c>
      <c r="G98" s="157">
        <v>5.95</v>
      </c>
      <c r="H98" s="158">
        <v>1</v>
      </c>
      <c r="I98" s="159">
        <f t="shared" si="4"/>
        <v>5.95</v>
      </c>
      <c r="J98" s="160">
        <v>15</v>
      </c>
      <c r="K98" s="161">
        <f>J98*F98</f>
        <v>194.55</v>
      </c>
      <c r="L98" s="162"/>
      <c r="M98" s="96" t="s">
        <v>473</v>
      </c>
    </row>
    <row r="99" spans="1:13" x14ac:dyDescent="0.25">
      <c r="A99" s="155">
        <v>1</v>
      </c>
      <c r="B99" s="96" t="s">
        <v>470</v>
      </c>
      <c r="C99" s="96" t="s">
        <v>474</v>
      </c>
      <c r="D99" s="96" t="s">
        <v>460</v>
      </c>
      <c r="E99" s="177" t="s">
        <v>475</v>
      </c>
      <c r="F99" s="156">
        <v>12.97</v>
      </c>
      <c r="G99" s="157">
        <v>0.68</v>
      </c>
      <c r="H99" s="158">
        <v>1</v>
      </c>
      <c r="I99" s="159">
        <f t="shared" si="4"/>
        <v>0.68</v>
      </c>
      <c r="J99" s="160"/>
      <c r="K99" s="161"/>
      <c r="L99" s="162"/>
      <c r="M99" s="96" t="s">
        <v>473</v>
      </c>
    </row>
    <row r="100" spans="1:13" x14ac:dyDescent="0.25">
      <c r="A100" s="155">
        <v>1</v>
      </c>
      <c r="B100" s="96" t="s">
        <v>476</v>
      </c>
      <c r="C100" s="96" t="s">
        <v>477</v>
      </c>
      <c r="D100" s="96" t="s">
        <v>460</v>
      </c>
      <c r="E100" s="177" t="s">
        <v>478</v>
      </c>
      <c r="F100" s="156">
        <v>24.71</v>
      </c>
      <c r="G100" s="157">
        <f>F100/2</f>
        <v>12.355</v>
      </c>
      <c r="H100" s="158">
        <v>1</v>
      </c>
      <c r="I100" s="159">
        <f t="shared" si="4"/>
        <v>12.355</v>
      </c>
      <c r="J100" s="160">
        <v>14</v>
      </c>
      <c r="K100" s="161">
        <f t="shared" ref="K100:K108" si="5">J100*F100</f>
        <v>345.94</v>
      </c>
      <c r="L100" s="162"/>
      <c r="M100" s="96" t="s">
        <v>479</v>
      </c>
    </row>
    <row r="101" spans="1:13" x14ac:dyDescent="0.25">
      <c r="A101" s="155">
        <v>4</v>
      </c>
      <c r="B101" s="96" t="s">
        <v>480</v>
      </c>
      <c r="C101" s="96" t="s">
        <v>481</v>
      </c>
      <c r="D101" s="96" t="s">
        <v>460</v>
      </c>
      <c r="E101" s="177" t="s">
        <v>482</v>
      </c>
      <c r="F101" s="156">
        <v>10.220000000000001</v>
      </c>
      <c r="G101" s="157">
        <f>F101/22</f>
        <v>0.46454545454545459</v>
      </c>
      <c r="H101" s="158">
        <v>4</v>
      </c>
      <c r="I101" s="159">
        <f t="shared" si="4"/>
        <v>1.8581818181818184</v>
      </c>
      <c r="J101" s="160">
        <v>5</v>
      </c>
      <c r="K101" s="161">
        <f t="shared" si="5"/>
        <v>51.1</v>
      </c>
      <c r="L101" s="162"/>
      <c r="M101" s="96" t="s">
        <v>483</v>
      </c>
    </row>
    <row r="102" spans="1:13" x14ac:dyDescent="0.25">
      <c r="A102" s="155">
        <v>4</v>
      </c>
      <c r="B102" s="96" t="s">
        <v>484</v>
      </c>
      <c r="C102" s="96" t="s">
        <v>485</v>
      </c>
      <c r="D102" s="96" t="s">
        <v>460</v>
      </c>
      <c r="E102" s="177" t="s">
        <v>486</v>
      </c>
      <c r="F102" s="156">
        <v>0.11</v>
      </c>
      <c r="G102" s="157">
        <f>F102</f>
        <v>0.11</v>
      </c>
      <c r="H102" s="158">
        <v>4</v>
      </c>
      <c r="I102" s="159">
        <f t="shared" si="4"/>
        <v>0.44</v>
      </c>
      <c r="J102" s="160">
        <v>110</v>
      </c>
      <c r="K102" s="161">
        <f t="shared" si="5"/>
        <v>12.1</v>
      </c>
      <c r="L102" s="162"/>
      <c r="M102" s="96" t="s">
        <v>466</v>
      </c>
    </row>
    <row r="103" spans="1:13" x14ac:dyDescent="0.25">
      <c r="A103" s="155">
        <v>4</v>
      </c>
      <c r="B103" s="96" t="s">
        <v>487</v>
      </c>
      <c r="C103" s="96" t="s">
        <v>488</v>
      </c>
      <c r="D103" s="96" t="s">
        <v>460</v>
      </c>
      <c r="E103" s="177" t="s">
        <v>489</v>
      </c>
      <c r="F103" s="156">
        <v>1.57</v>
      </c>
      <c r="G103" s="157">
        <f>F103/25</f>
        <v>6.2800000000000009E-2</v>
      </c>
      <c r="H103" s="158">
        <v>4</v>
      </c>
      <c r="I103" s="159">
        <f t="shared" si="4"/>
        <v>0.25120000000000003</v>
      </c>
      <c r="J103" s="160">
        <v>5</v>
      </c>
      <c r="K103" s="161">
        <f t="shared" si="5"/>
        <v>7.8500000000000005</v>
      </c>
      <c r="L103" s="162"/>
      <c r="M103" s="96" t="s">
        <v>490</v>
      </c>
    </row>
    <row r="104" spans="1:13" x14ac:dyDescent="0.25">
      <c r="A104" s="155">
        <v>4</v>
      </c>
      <c r="B104" s="96" t="s">
        <v>491</v>
      </c>
      <c r="C104" s="96" t="s">
        <v>488</v>
      </c>
      <c r="D104" s="96" t="s">
        <v>460</v>
      </c>
      <c r="E104" s="177" t="s">
        <v>492</v>
      </c>
      <c r="F104" s="156">
        <v>3.4</v>
      </c>
      <c r="G104" s="157">
        <f>F104/25</f>
        <v>0.13600000000000001</v>
      </c>
      <c r="H104" s="158">
        <v>4</v>
      </c>
      <c r="I104" s="159">
        <f t="shared" si="4"/>
        <v>0.54400000000000004</v>
      </c>
      <c r="J104" s="160">
        <v>5</v>
      </c>
      <c r="K104" s="161">
        <f t="shared" si="5"/>
        <v>17</v>
      </c>
      <c r="L104" s="162"/>
      <c r="M104" s="96" t="s">
        <v>490</v>
      </c>
    </row>
    <row r="105" spans="1:13" x14ac:dyDescent="0.25">
      <c r="A105" s="155">
        <v>7</v>
      </c>
      <c r="B105" s="96" t="s">
        <v>493</v>
      </c>
      <c r="C105" s="96" t="s">
        <v>494</v>
      </c>
      <c r="D105" s="96" t="s">
        <v>460</v>
      </c>
      <c r="E105" s="177" t="s">
        <v>495</v>
      </c>
      <c r="F105" s="156">
        <v>5.28</v>
      </c>
      <c r="G105" s="157">
        <f>F105/100</f>
        <v>5.28E-2</v>
      </c>
      <c r="H105" s="158">
        <v>7</v>
      </c>
      <c r="I105" s="159">
        <f t="shared" si="4"/>
        <v>0.36959999999999998</v>
      </c>
      <c r="J105" s="160">
        <v>2</v>
      </c>
      <c r="K105" s="161">
        <f t="shared" si="5"/>
        <v>10.56</v>
      </c>
      <c r="L105" s="162"/>
      <c r="M105" s="96" t="s">
        <v>496</v>
      </c>
    </row>
    <row r="106" spans="1:13" x14ac:dyDescent="0.25">
      <c r="A106" s="155">
        <v>1</v>
      </c>
      <c r="B106" s="96" t="s">
        <v>497</v>
      </c>
      <c r="C106" s="96" t="s">
        <v>498</v>
      </c>
      <c r="D106" s="96" t="s">
        <v>460</v>
      </c>
      <c r="E106" s="177" t="s">
        <v>499</v>
      </c>
      <c r="F106" s="156">
        <v>1.99</v>
      </c>
      <c r="G106" s="157">
        <f>F106</f>
        <v>1.99</v>
      </c>
      <c r="H106" s="158">
        <v>1</v>
      </c>
      <c r="I106" s="159">
        <f>0.5*G106</f>
        <v>0.995</v>
      </c>
      <c r="J106" s="160">
        <v>14</v>
      </c>
      <c r="K106" s="161">
        <f t="shared" si="5"/>
        <v>27.86</v>
      </c>
      <c r="L106" s="162"/>
      <c r="M106" s="96" t="s">
        <v>500</v>
      </c>
    </row>
    <row r="107" spans="1:13" x14ac:dyDescent="0.25">
      <c r="A107" s="155">
        <v>1</v>
      </c>
      <c r="B107" s="96" t="s">
        <v>501</v>
      </c>
      <c r="C107" s="96" t="s">
        <v>502</v>
      </c>
      <c r="D107" s="96" t="s">
        <v>460</v>
      </c>
      <c r="E107" s="177" t="s">
        <v>503</v>
      </c>
      <c r="F107" s="156">
        <v>12.98</v>
      </c>
      <c r="G107" s="157">
        <f>F107/50</f>
        <v>0.2596</v>
      </c>
      <c r="H107" s="158">
        <v>1</v>
      </c>
      <c r="I107" s="159">
        <f>H107*G107</f>
        <v>0.2596</v>
      </c>
      <c r="J107" s="160">
        <v>1</v>
      </c>
      <c r="K107" s="161">
        <f t="shared" si="5"/>
        <v>12.98</v>
      </c>
      <c r="L107" s="162"/>
      <c r="M107" s="96" t="s">
        <v>504</v>
      </c>
    </row>
    <row r="108" spans="1:13" x14ac:dyDescent="0.25">
      <c r="A108" s="163">
        <v>2</v>
      </c>
      <c r="B108" s="164" t="s">
        <v>505</v>
      </c>
      <c r="C108" s="164"/>
      <c r="D108" s="164" t="s">
        <v>460</v>
      </c>
      <c r="E108" s="199" t="s">
        <v>506</v>
      </c>
      <c r="F108" s="165">
        <v>0.33</v>
      </c>
      <c r="G108" s="166">
        <f>F108</f>
        <v>0.33</v>
      </c>
      <c r="H108" s="167">
        <v>2</v>
      </c>
      <c r="I108" s="168">
        <f>H108*G108</f>
        <v>0.66</v>
      </c>
      <c r="J108" s="169">
        <v>60</v>
      </c>
      <c r="K108" s="170">
        <f t="shared" si="5"/>
        <v>19.8</v>
      </c>
      <c r="L108" s="171"/>
      <c r="M108" s="164" t="s">
        <v>466</v>
      </c>
    </row>
    <row r="109" spans="1:13" x14ac:dyDescent="0.25">
      <c r="A109" s="96"/>
      <c r="B109" s="96"/>
      <c r="C109" s="96"/>
      <c r="D109" s="96"/>
      <c r="E109" s="177"/>
      <c r="F109" s="96"/>
      <c r="G109" s="96"/>
      <c r="H109" s="96"/>
      <c r="I109" s="96"/>
      <c r="J109" s="96"/>
      <c r="K109" s="96"/>
      <c r="L109" s="96"/>
      <c r="M109" s="96"/>
    </row>
    <row r="110" spans="1:13" x14ac:dyDescent="0.25">
      <c r="A110" s="96"/>
      <c r="B110" s="96"/>
      <c r="C110" s="96"/>
      <c r="D110" s="96"/>
      <c r="E110" s="177"/>
      <c r="F110" s="96"/>
      <c r="G110" s="96"/>
      <c r="H110" s="172"/>
      <c r="I110" s="172"/>
      <c r="J110" s="96" t="s">
        <v>507</v>
      </c>
      <c r="K110" s="162">
        <f>SUM(K94:K108)</f>
        <v>885.06</v>
      </c>
      <c r="L110" s="162" t="s">
        <v>533</v>
      </c>
      <c r="M110" s="162"/>
    </row>
    <row r="111" spans="1:13" ht="15.75" thickBot="1" x14ac:dyDescent="0.3">
      <c r="A111" s="96"/>
      <c r="B111" s="96"/>
      <c r="C111" s="96"/>
      <c r="D111" s="96"/>
      <c r="E111" s="177"/>
      <c r="F111" s="96"/>
      <c r="G111" s="96"/>
      <c r="H111" s="96"/>
      <c r="I111" s="172"/>
      <c r="J111" s="173"/>
      <c r="K111" s="173"/>
      <c r="L111" s="96"/>
      <c r="M111" s="96"/>
    </row>
    <row r="112" spans="1:13" x14ac:dyDescent="0.25">
      <c r="A112" s="96"/>
      <c r="B112" s="96"/>
      <c r="C112" s="96"/>
      <c r="D112" s="96"/>
      <c r="E112" s="177"/>
      <c r="F112" s="96"/>
      <c r="G112" s="96"/>
      <c r="H112" s="96"/>
      <c r="I112" s="96"/>
      <c r="J112" s="96" t="s">
        <v>508</v>
      </c>
      <c r="K112" s="162">
        <f>K110/27</f>
        <v>32.78</v>
      </c>
      <c r="L112" s="96"/>
      <c r="M112" s="96"/>
    </row>
    <row r="113" spans="1:13" x14ac:dyDescent="0.25">
      <c r="A113" s="96"/>
      <c r="B113" s="96"/>
      <c r="C113" s="96"/>
      <c r="D113" s="96"/>
      <c r="E113" s="177"/>
      <c r="F113" s="96"/>
      <c r="G113" s="96"/>
      <c r="H113" s="96"/>
      <c r="I113" s="96"/>
      <c r="J113" s="96"/>
      <c r="K113" s="162"/>
      <c r="L113" s="96"/>
      <c r="M113" s="96"/>
    </row>
    <row r="114" spans="1:13" x14ac:dyDescent="0.25">
      <c r="A114" s="96"/>
      <c r="B114" s="96"/>
      <c r="C114" s="96"/>
      <c r="D114" s="96"/>
      <c r="E114" s="177"/>
      <c r="F114" s="96"/>
      <c r="G114" s="96"/>
      <c r="H114" s="96"/>
      <c r="I114" s="96"/>
      <c r="J114" s="96"/>
      <c r="K114" s="162"/>
      <c r="L114" s="96"/>
      <c r="M114" s="96"/>
    </row>
    <row r="115" spans="1:13" x14ac:dyDescent="0.25">
      <c r="A115" s="174"/>
      <c r="B115" s="174"/>
      <c r="C115" s="174"/>
      <c r="D115" s="174"/>
      <c r="E115" s="200"/>
      <c r="F115" s="174"/>
      <c r="G115" s="174"/>
      <c r="H115" s="174"/>
      <c r="I115" s="174"/>
      <c r="J115" s="174"/>
      <c r="K115" s="174"/>
      <c r="L115" s="174"/>
    </row>
    <row r="116" spans="1:13" ht="18.75" x14ac:dyDescent="0.3">
      <c r="A116" s="175" t="s">
        <v>509</v>
      </c>
      <c r="B116" s="174"/>
      <c r="C116" s="174"/>
      <c r="D116" s="174"/>
      <c r="E116" s="200"/>
      <c r="F116" s="174"/>
      <c r="G116" s="174"/>
      <c r="H116" s="174"/>
      <c r="I116" s="174"/>
      <c r="J116" s="174"/>
      <c r="K116" s="174"/>
      <c r="L116" s="174"/>
    </row>
    <row r="117" spans="1:13" x14ac:dyDescent="0.25">
      <c r="A117" s="174"/>
      <c r="B117" s="174"/>
      <c r="C117" s="174"/>
      <c r="D117" s="174"/>
      <c r="E117" s="200"/>
      <c r="F117" s="174"/>
      <c r="G117" s="174"/>
      <c r="H117" s="174"/>
      <c r="I117" s="174"/>
      <c r="J117" s="174"/>
      <c r="K117" s="174"/>
      <c r="L117" s="174"/>
    </row>
    <row r="118" spans="1:13" x14ac:dyDescent="0.25">
      <c r="A118" s="96" t="s">
        <v>510</v>
      </c>
      <c r="B118" s="96" t="s">
        <v>511</v>
      </c>
      <c r="C118" s="96" t="s">
        <v>512</v>
      </c>
      <c r="D118" s="1"/>
      <c r="E118" s="32"/>
      <c r="F118" s="1"/>
      <c r="G118" s="1"/>
      <c r="H118" s="1"/>
    </row>
    <row r="119" spans="1:13" x14ac:dyDescent="0.25">
      <c r="A119" s="1" t="s">
        <v>513</v>
      </c>
      <c r="B119" s="32">
        <v>3</v>
      </c>
      <c r="C119" s="99"/>
      <c r="D119" s="1"/>
      <c r="E119" s="32"/>
      <c r="F119" s="1"/>
      <c r="G119" s="1"/>
      <c r="H119" s="1"/>
    </row>
    <row r="120" spans="1:13" x14ac:dyDescent="0.25">
      <c r="A120" s="1" t="s">
        <v>514</v>
      </c>
      <c r="B120" s="32">
        <v>10</v>
      </c>
      <c r="C120" s="99"/>
      <c r="D120" s="1" t="s">
        <v>515</v>
      </c>
      <c r="E120" s="32"/>
      <c r="F120" s="1"/>
      <c r="G120" s="1"/>
      <c r="H120" s="1"/>
    </row>
    <row r="121" spans="1:13" x14ac:dyDescent="0.25">
      <c r="A121" s="176" t="s">
        <v>516</v>
      </c>
      <c r="B121" s="177">
        <v>40</v>
      </c>
      <c r="C121" s="162"/>
      <c r="D121" s="1"/>
      <c r="E121" s="32"/>
      <c r="F121" s="1"/>
      <c r="G121" s="1"/>
      <c r="H121" s="1"/>
    </row>
    <row r="122" spans="1:13" x14ac:dyDescent="0.25">
      <c r="A122" s="176" t="s">
        <v>517</v>
      </c>
      <c r="B122" s="177">
        <v>30</v>
      </c>
      <c r="C122" s="162"/>
      <c r="D122" s="1"/>
      <c r="E122" s="32"/>
      <c r="F122" s="1"/>
      <c r="G122" s="1"/>
      <c r="H122" s="1"/>
    </row>
    <row r="123" spans="1:13" x14ac:dyDescent="0.25">
      <c r="A123" s="96" t="s">
        <v>518</v>
      </c>
      <c r="B123" s="177">
        <v>35</v>
      </c>
      <c r="C123" s="162"/>
      <c r="D123" s="1" t="s">
        <v>519</v>
      </c>
      <c r="E123" s="32"/>
      <c r="F123" s="1"/>
      <c r="G123" s="1"/>
      <c r="H123" s="1"/>
    </row>
    <row r="124" spans="1:13" x14ac:dyDescent="0.25">
      <c r="A124" s="176" t="s">
        <v>520</v>
      </c>
      <c r="B124" s="177">
        <v>1</v>
      </c>
      <c r="C124" s="162"/>
      <c r="D124" s="1" t="s">
        <v>521</v>
      </c>
      <c r="E124" s="32"/>
      <c r="F124" s="1"/>
      <c r="G124" s="1"/>
      <c r="H124" s="1"/>
    </row>
    <row r="125" spans="1:13" x14ac:dyDescent="0.25">
      <c r="A125" s="176" t="s">
        <v>522</v>
      </c>
      <c r="B125" s="177">
        <v>3</v>
      </c>
      <c r="C125" s="162"/>
      <c r="D125" s="1" t="s">
        <v>523</v>
      </c>
      <c r="E125" s="32"/>
      <c r="F125" s="1"/>
      <c r="G125" s="1"/>
      <c r="H125" s="1"/>
    </row>
    <row r="126" spans="1:13" x14ac:dyDescent="0.25">
      <c r="A126" s="176" t="s">
        <v>524</v>
      </c>
      <c r="B126" s="177">
        <v>4</v>
      </c>
      <c r="C126" s="162"/>
      <c r="D126" s="1" t="s">
        <v>525</v>
      </c>
      <c r="E126" s="32"/>
      <c r="F126" s="1"/>
      <c r="G126" s="1"/>
      <c r="H126" s="1"/>
    </row>
    <row r="127" spans="1:13" x14ac:dyDescent="0.25">
      <c r="A127" s="176" t="s">
        <v>526</v>
      </c>
      <c r="B127" s="177">
        <v>3</v>
      </c>
      <c r="C127" s="162"/>
      <c r="D127" s="1"/>
      <c r="E127" s="32"/>
      <c r="F127" s="1"/>
      <c r="G127" s="1"/>
      <c r="H127" s="1"/>
    </row>
    <row r="128" spans="1:13" x14ac:dyDescent="0.25">
      <c r="A128" s="176" t="s">
        <v>527</v>
      </c>
      <c r="B128" s="32"/>
      <c r="C128" s="1"/>
      <c r="D128" s="1"/>
      <c r="E128" s="32"/>
      <c r="F128" s="1"/>
      <c r="G128" s="1"/>
      <c r="H128" s="1"/>
    </row>
    <row r="129" spans="1:8" x14ac:dyDescent="0.25">
      <c r="A129" s="176" t="s">
        <v>528</v>
      </c>
      <c r="B129" s="32"/>
      <c r="C129" s="1"/>
      <c r="D129" s="1" t="s">
        <v>529</v>
      </c>
      <c r="E129" s="32"/>
      <c r="F129" s="1"/>
      <c r="G129" s="1"/>
      <c r="H129" s="1"/>
    </row>
    <row r="130" spans="1:8" x14ac:dyDescent="0.25">
      <c r="A130" s="176" t="s">
        <v>530</v>
      </c>
      <c r="B130" s="32" t="s">
        <v>531</v>
      </c>
      <c r="C130" s="1"/>
      <c r="D130" s="1"/>
      <c r="E130" s="32"/>
      <c r="F130" s="1"/>
      <c r="G130" s="1"/>
      <c r="H130" s="1"/>
    </row>
    <row r="131" spans="1:8" x14ac:dyDescent="0.25">
      <c r="A131" s="1"/>
      <c r="B131" s="1"/>
      <c r="C131" s="1"/>
      <c r="D131" s="1"/>
      <c r="E131" s="32"/>
      <c r="F131" s="1"/>
      <c r="G131" s="1"/>
      <c r="H131" s="1"/>
    </row>
    <row r="132" spans="1:8" x14ac:dyDescent="0.25">
      <c r="A132" s="1"/>
      <c r="C132" s="1" t="s">
        <v>532</v>
      </c>
      <c r="D132" s="1"/>
      <c r="E132" s="32"/>
      <c r="F132" s="1"/>
      <c r="G132" s="1"/>
      <c r="H132" s="1"/>
    </row>
  </sheetData>
  <hyperlinks>
    <hyperlink ref="A79" r:id="rId1"/>
    <hyperlink ref="A85" r:id="rId2"/>
    <hyperlink ref="A82" r:id="rId3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LTAR-Met-Flux-Table1</vt:lpstr>
      <vt:lpstr>LTAR-Flux-Recom</vt:lpstr>
      <vt:lpstr>LTAR-Met Recom</vt:lpstr>
      <vt:lpstr>LTAR-Telem-Radio</vt:lpstr>
      <vt:lpstr>LTAR-Wind Erosion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Smith</dc:creator>
  <cp:lastModifiedBy>Gerardo Armendariz</cp:lastModifiedBy>
  <dcterms:created xsi:type="dcterms:W3CDTF">2015-02-02T18:51:14Z</dcterms:created>
  <dcterms:modified xsi:type="dcterms:W3CDTF">2016-09-28T00:18:09Z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16ac29381f2c4c92a50d6fba72073e43</vt:lpwstr>
  </property>
</Properties>
</file>