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8490"/>
  </bookViews>
  <sheets>
    <sheet name="Data" sheetId="1" r:id="rId1"/>
    <sheet name="Baudot" sheetId="2" r:id="rId2"/>
    <sheet name="Color" sheetId="3" r:id="rId3"/>
    <sheet name="Rhythm" sheetId="4" r:id="rId4"/>
  </sheets>
  <calcPr calcId="125725" concurrentCalc="0"/>
</workbook>
</file>

<file path=xl/calcChain.xml><?xml version="1.0" encoding="utf-8"?>
<calcChain xmlns="http://schemas.openxmlformats.org/spreadsheetml/2006/main">
  <c r="BC2" i="1"/>
  <c r="BC3"/>
  <c r="BC7"/>
  <c r="BD2"/>
  <c r="BD3"/>
  <c r="BD7"/>
  <c r="BC8"/>
  <c r="BC9"/>
  <c r="BE2"/>
  <c r="BE3"/>
  <c r="BE7"/>
  <c r="BF2"/>
  <c r="BF3"/>
  <c r="BF7"/>
  <c r="BE8"/>
  <c r="BE9"/>
  <c r="BG2"/>
  <c r="BG3"/>
  <c r="BG7"/>
  <c r="BH2"/>
  <c r="BH3"/>
  <c r="BH7"/>
  <c r="BG8"/>
  <c r="BG9"/>
  <c r="BI2"/>
  <c r="BI3"/>
  <c r="BI7"/>
  <c r="BJ2"/>
  <c r="BJ3"/>
  <c r="BJ7"/>
  <c r="BI8"/>
  <c r="BI9"/>
  <c r="BK2"/>
  <c r="BK3"/>
  <c r="BK7"/>
  <c r="BL2"/>
  <c r="BL3"/>
  <c r="BL7"/>
  <c r="BK8"/>
  <c r="BK9"/>
  <c r="BC10"/>
  <c r="BC11"/>
  <c r="BM2"/>
  <c r="BM3"/>
  <c r="BM7"/>
  <c r="BN2"/>
  <c r="BN3"/>
  <c r="BN7"/>
  <c r="BM8"/>
  <c r="BM9"/>
  <c r="BO2"/>
  <c r="BO3"/>
  <c r="BO7"/>
  <c r="BP2"/>
  <c r="BP3"/>
  <c r="BP7"/>
  <c r="BO8"/>
  <c r="BO9"/>
  <c r="BQ2"/>
  <c r="BQ3"/>
  <c r="BQ7"/>
  <c r="BR2"/>
  <c r="BR3"/>
  <c r="BR7"/>
  <c r="BQ8"/>
  <c r="BQ9"/>
  <c r="BS2"/>
  <c r="BS3"/>
  <c r="BS7"/>
  <c r="BT2"/>
  <c r="BT3"/>
  <c r="BT7"/>
  <c r="BS8"/>
  <c r="BS9"/>
  <c r="BU2"/>
  <c r="BU3"/>
  <c r="BU7"/>
  <c r="BV2"/>
  <c r="BV3"/>
  <c r="BV7"/>
  <c r="BU8"/>
  <c r="BU9"/>
  <c r="BM10"/>
  <c r="BM11"/>
  <c r="BW2"/>
  <c r="BW3"/>
  <c r="BW7"/>
  <c r="BX2"/>
  <c r="BX3"/>
  <c r="BX7"/>
  <c r="BW8"/>
  <c r="BW9"/>
  <c r="BY2"/>
  <c r="BY3"/>
  <c r="BY7"/>
  <c r="BZ2"/>
  <c r="BZ3"/>
  <c r="BZ7"/>
  <c r="BY8"/>
  <c r="BY9"/>
  <c r="CA2"/>
  <c r="CA3"/>
  <c r="CA7"/>
  <c r="CB2"/>
  <c r="CB3"/>
  <c r="CB7"/>
  <c r="CA8"/>
  <c r="CA9"/>
  <c r="CC2"/>
  <c r="CC3"/>
  <c r="CC7"/>
  <c r="CD2"/>
  <c r="CD3"/>
  <c r="CD7"/>
  <c r="CC8"/>
  <c r="CC9"/>
  <c r="CE2"/>
  <c r="CE3"/>
  <c r="CE7"/>
  <c r="CF2"/>
  <c r="CF3"/>
  <c r="CF7"/>
  <c r="CE8"/>
  <c r="CE9"/>
  <c r="BW10"/>
  <c r="BW11"/>
  <c r="CG2"/>
  <c r="CG3"/>
  <c r="CG7"/>
  <c r="CH2"/>
  <c r="CH3"/>
  <c r="CH7"/>
  <c r="CG8"/>
  <c r="CG9"/>
  <c r="CI2"/>
  <c r="CI3"/>
  <c r="CI7"/>
  <c r="CJ2"/>
  <c r="CJ3"/>
  <c r="CJ7"/>
  <c r="CI8"/>
  <c r="CI9"/>
  <c r="CK2"/>
  <c r="CK3"/>
  <c r="CK7"/>
  <c r="CL2"/>
  <c r="CL3"/>
  <c r="CL7"/>
  <c r="CK8"/>
  <c r="CK9"/>
  <c r="CM2"/>
  <c r="CM3"/>
  <c r="CM7"/>
  <c r="CN2"/>
  <c r="CN3"/>
  <c r="CN7"/>
  <c r="CM8"/>
  <c r="CM9"/>
  <c r="CO2"/>
  <c r="CO3"/>
  <c r="CO7"/>
  <c r="CP2"/>
  <c r="CP3"/>
  <c r="CP7"/>
  <c r="CO8"/>
  <c r="CO9"/>
  <c r="CG10"/>
  <c r="CG11"/>
  <c r="BC12"/>
  <c r="BC13"/>
  <c r="O2"/>
  <c r="O3"/>
  <c r="O7"/>
  <c r="P2"/>
  <c r="P3"/>
  <c r="P7"/>
  <c r="O8"/>
  <c r="O9"/>
  <c r="Q2"/>
  <c r="Q3"/>
  <c r="Q7"/>
  <c r="R2"/>
  <c r="R3"/>
  <c r="R7"/>
  <c r="Q8"/>
  <c r="Q9"/>
  <c r="S2"/>
  <c r="S3"/>
  <c r="S7"/>
  <c r="T2"/>
  <c r="T3"/>
  <c r="T7"/>
  <c r="S8"/>
  <c r="S9"/>
  <c r="U2"/>
  <c r="U3"/>
  <c r="U7"/>
  <c r="V2"/>
  <c r="V3"/>
  <c r="V7"/>
  <c r="U8"/>
  <c r="U9"/>
  <c r="W2"/>
  <c r="W3"/>
  <c r="W7"/>
  <c r="X2"/>
  <c r="X3"/>
  <c r="X7"/>
  <c r="W8"/>
  <c r="W9"/>
  <c r="O10"/>
  <c r="O11"/>
  <c r="Y2"/>
  <c r="Y3"/>
  <c r="Y7"/>
  <c r="Z2"/>
  <c r="Z3"/>
  <c r="Z7"/>
  <c r="Y8"/>
  <c r="Y9"/>
  <c r="AA2"/>
  <c r="AA3"/>
  <c r="AA7"/>
  <c r="AB2"/>
  <c r="AB3"/>
  <c r="AB7"/>
  <c r="AA8"/>
  <c r="AA9"/>
  <c r="AC2"/>
  <c r="AC3"/>
  <c r="AC7"/>
  <c r="AD2"/>
  <c r="AD3"/>
  <c r="AD7"/>
  <c r="AC8"/>
  <c r="AC9"/>
  <c r="AE2"/>
  <c r="AE3"/>
  <c r="AE7"/>
  <c r="AF2"/>
  <c r="AF3"/>
  <c r="AF7"/>
  <c r="AE8"/>
  <c r="AE9"/>
  <c r="AG2"/>
  <c r="AG3"/>
  <c r="AG7"/>
  <c r="AH2"/>
  <c r="AH3"/>
  <c r="AH7"/>
  <c r="AG8"/>
  <c r="AG9"/>
  <c r="Y10"/>
  <c r="Y11"/>
  <c r="AI2"/>
  <c r="AI3"/>
  <c r="AI7"/>
  <c r="AJ2"/>
  <c r="AJ3"/>
  <c r="AJ7"/>
  <c r="AI8"/>
  <c r="AI9"/>
  <c r="AK2"/>
  <c r="AK3"/>
  <c r="AK7"/>
  <c r="AL2"/>
  <c r="AL3"/>
  <c r="AL7"/>
  <c r="AK8"/>
  <c r="AK9"/>
  <c r="AM2"/>
  <c r="AM3"/>
  <c r="AM7"/>
  <c r="AN2"/>
  <c r="AN3"/>
  <c r="AN7"/>
  <c r="AM8"/>
  <c r="AM9"/>
  <c r="AO2"/>
  <c r="AO3"/>
  <c r="AO7"/>
  <c r="AP2"/>
  <c r="AP3"/>
  <c r="AP7"/>
  <c r="AO8"/>
  <c r="AO9"/>
  <c r="AQ2"/>
  <c r="AQ3"/>
  <c r="AQ7"/>
  <c r="AR2"/>
  <c r="AR3"/>
  <c r="AR7"/>
  <c r="AQ8"/>
  <c r="AQ9"/>
  <c r="AI10"/>
  <c r="AI11"/>
  <c r="AS2"/>
  <c r="AS3"/>
  <c r="AS7"/>
  <c r="AT2"/>
  <c r="AT3"/>
  <c r="AT7"/>
  <c r="AS8"/>
  <c r="AS9"/>
  <c r="AU2"/>
  <c r="AU3"/>
  <c r="AU7"/>
  <c r="AV2"/>
  <c r="AV3"/>
  <c r="AV7"/>
  <c r="AU8"/>
  <c r="AU9"/>
  <c r="AW2"/>
  <c r="AW3"/>
  <c r="AW7"/>
  <c r="AX2"/>
  <c r="AX3"/>
  <c r="AX7"/>
  <c r="AW8"/>
  <c r="AW9"/>
  <c r="AY2"/>
  <c r="AY3"/>
  <c r="AY7"/>
  <c r="AZ2"/>
  <c r="AZ3"/>
  <c r="AZ7"/>
  <c r="AY8"/>
  <c r="AY9"/>
  <c r="BA2"/>
  <c r="BA3"/>
  <c r="BA7"/>
  <c r="BB2"/>
  <c r="BB3"/>
  <c r="BB7"/>
  <c r="BA8"/>
  <c r="BA9"/>
  <c r="AS10"/>
  <c r="AS11"/>
  <c r="O12"/>
  <c r="O13"/>
  <c r="CZ2"/>
  <c r="CY2"/>
  <c r="CX2"/>
  <c r="CW2"/>
  <c r="CV2"/>
  <c r="CU2"/>
  <c r="CT2"/>
  <c r="CS2"/>
  <c r="CR2"/>
  <c r="CQ2"/>
  <c r="N2"/>
  <c r="M2"/>
  <c r="L2"/>
  <c r="K2"/>
  <c r="J2"/>
  <c r="I2"/>
  <c r="H2"/>
  <c r="G2"/>
  <c r="F2"/>
  <c r="E2"/>
  <c r="CZ3"/>
  <c r="CZ7"/>
  <c r="CY3"/>
  <c r="CY7"/>
  <c r="CX3"/>
  <c r="CX7"/>
  <c r="CW3"/>
  <c r="CW7"/>
  <c r="CV3"/>
  <c r="CV7"/>
  <c r="CU3"/>
  <c r="CU7"/>
  <c r="CT3"/>
  <c r="CT7"/>
  <c r="CS3"/>
  <c r="CS7"/>
  <c r="CR3"/>
  <c r="CR7"/>
  <c r="CQ3"/>
  <c r="CQ7"/>
  <c r="N3"/>
  <c r="N7"/>
  <c r="M3"/>
  <c r="M7"/>
  <c r="L3"/>
  <c r="L7"/>
  <c r="K3"/>
  <c r="K7"/>
  <c r="J3"/>
  <c r="J7"/>
  <c r="I3"/>
  <c r="I7"/>
  <c r="H3"/>
  <c r="H7"/>
  <c r="G3"/>
  <c r="G7"/>
  <c r="F3"/>
  <c r="F7"/>
  <c r="E3"/>
  <c r="E7"/>
  <c r="A7"/>
  <c r="CY8"/>
  <c r="CY9"/>
  <c r="CW8"/>
  <c r="CW9"/>
  <c r="CU8"/>
  <c r="CU9"/>
  <c r="CS8"/>
  <c r="CS9"/>
  <c r="CQ8"/>
  <c r="CQ9"/>
  <c r="M8"/>
  <c r="M9"/>
  <c r="K8"/>
  <c r="K9"/>
  <c r="I8"/>
  <c r="I9"/>
  <c r="G8"/>
  <c r="G9"/>
  <c r="E8"/>
  <c r="E9"/>
  <c r="CQ10"/>
  <c r="CQ11"/>
  <c r="E10"/>
  <c r="E11"/>
</calcChain>
</file>

<file path=xl/sharedStrings.xml><?xml version="1.0" encoding="utf-8"?>
<sst xmlns="http://schemas.openxmlformats.org/spreadsheetml/2006/main" count="332" uniqueCount="331">
  <si>
    <t>on=1,off=0</t>
    <phoneticPr fontId="1"/>
  </si>
  <si>
    <t>bit</t>
    <phoneticPr fontId="1"/>
  </si>
  <si>
    <t>E</t>
  </si>
  <si>
    <t>A</t>
  </si>
  <si>
    <t>S</t>
  </si>
  <si>
    <t>I</t>
  </si>
  <si>
    <t>U</t>
  </si>
  <si>
    <t>D</t>
  </si>
  <si>
    <t>R</t>
  </si>
  <si>
    <t>J</t>
  </si>
  <si>
    <t>N</t>
  </si>
  <si>
    <t>F</t>
  </si>
  <si>
    <t>C</t>
  </si>
  <si>
    <t>K</t>
  </si>
  <si>
    <t>T</t>
  </si>
  <si>
    <t>Z</t>
  </si>
  <si>
    <t>L</t>
  </si>
  <si>
    <t>W</t>
  </si>
  <si>
    <t>H</t>
  </si>
  <si>
    <t>Y</t>
  </si>
  <si>
    <t>P</t>
  </si>
  <si>
    <t>Q</t>
  </si>
  <si>
    <t>O</t>
  </si>
  <si>
    <t>B</t>
  </si>
  <si>
    <t>G</t>
  </si>
  <si>
    <t>M</t>
  </si>
  <si>
    <t>X</t>
  </si>
  <si>
    <t>V</t>
  </si>
  <si>
    <t>decimal</t>
    <phoneticPr fontId="1"/>
  </si>
  <si>
    <t>decoded</t>
    <phoneticPr fontId="1"/>
  </si>
  <si>
    <t>Start time</t>
    <phoneticPr fontId="1"/>
  </si>
  <si>
    <t>Recording Start(UTC)</t>
    <phoneticPr fontId="1"/>
  </si>
  <si>
    <t>UTC</t>
    <phoneticPr fontId="1"/>
  </si>
  <si>
    <t>Part</t>
    <phoneticPr fontId="1"/>
  </si>
  <si>
    <t>Color Name</t>
  </si>
  <si>
    <t>RGB</t>
  </si>
  <si>
    <t>Color Code</t>
  </si>
  <si>
    <t>Temp [degC]</t>
  </si>
  <si>
    <t>White</t>
  </si>
  <si>
    <t>#FFFFFF</t>
  </si>
  <si>
    <t>WHIT</t>
  </si>
  <si>
    <t>Heliotrope</t>
  </si>
  <si>
    <t>#E000FF</t>
  </si>
  <si>
    <t>HLOT</t>
  </si>
  <si>
    <t>Mulberry</t>
  </si>
  <si>
    <t>#C000FF</t>
  </si>
  <si>
    <t>MULB</t>
  </si>
  <si>
    <t>Purple</t>
  </si>
  <si>
    <t>#A000FF</t>
  </si>
  <si>
    <t>PRPL</t>
  </si>
  <si>
    <t>Violet</t>
  </si>
  <si>
    <t>#8000FF</t>
  </si>
  <si>
    <t>VOLT</t>
  </si>
  <si>
    <t>Blue violet</t>
  </si>
  <si>
    <t>#6000FF</t>
  </si>
  <si>
    <t>BLVL</t>
  </si>
  <si>
    <t>Indigo</t>
  </si>
  <si>
    <t>#4000FF</t>
  </si>
  <si>
    <t>INDG</t>
  </si>
  <si>
    <t>Persian blue</t>
  </si>
  <si>
    <t>#2000FF</t>
  </si>
  <si>
    <t>PERS</t>
  </si>
  <si>
    <t>Blue</t>
  </si>
  <si>
    <t>#0000FF</t>
  </si>
  <si>
    <t>BLUE</t>
  </si>
  <si>
    <t>Spring bud blue</t>
  </si>
  <si>
    <t>#0020FF</t>
  </si>
  <si>
    <t>SPRB</t>
  </si>
  <si>
    <t>Sapphire blue</t>
  </si>
  <si>
    <t>#0040FF</t>
  </si>
  <si>
    <t>SPHR</t>
  </si>
  <si>
    <t>Cobalt blue</t>
  </si>
  <si>
    <t>#0060FF</t>
  </si>
  <si>
    <t>CBLT</t>
  </si>
  <si>
    <t>Azure</t>
  </si>
  <si>
    <t>#0080FF</t>
  </si>
  <si>
    <t>AZUR</t>
  </si>
  <si>
    <t>Cornflower blue</t>
  </si>
  <si>
    <t>#00A0FF</t>
  </si>
  <si>
    <t>CRNF</t>
  </si>
  <si>
    <t>Cerulean</t>
  </si>
  <si>
    <t>#00C0FF</t>
  </si>
  <si>
    <t>CERL</t>
  </si>
  <si>
    <t>Arctic blue</t>
  </si>
  <si>
    <t>#00E0FF</t>
  </si>
  <si>
    <t>ARCT</t>
  </si>
  <si>
    <t>Cyan</t>
  </si>
  <si>
    <t>#00FFFF</t>
  </si>
  <si>
    <t>CYAN</t>
  </si>
  <si>
    <t>Opal</t>
  </si>
  <si>
    <t>#00FFE0</t>
  </si>
  <si>
    <t>OPAL</t>
  </si>
  <si>
    <t>Turquoise</t>
  </si>
  <si>
    <t>#00FFC0</t>
  </si>
  <si>
    <t>TRQS</t>
  </si>
  <si>
    <t>Aquamarine</t>
  </si>
  <si>
    <t>#00FFA0</t>
  </si>
  <si>
    <t>AQMR</t>
  </si>
  <si>
    <t>Spring green</t>
  </si>
  <si>
    <t>#00FF80</t>
  </si>
  <si>
    <t>SPRG</t>
  </si>
  <si>
    <t>Sea green</t>
  </si>
  <si>
    <t>#00FF60</t>
  </si>
  <si>
    <t>SEAG</t>
  </si>
  <si>
    <t>Malachite green</t>
  </si>
  <si>
    <t>#00FF40</t>
  </si>
  <si>
    <t>MLCT</t>
  </si>
  <si>
    <t>Emerald green</t>
  </si>
  <si>
    <t>#00FF20</t>
  </si>
  <si>
    <t>EMRD</t>
  </si>
  <si>
    <t>Green</t>
  </si>
  <si>
    <t>#00FF00</t>
  </si>
  <si>
    <t>GREN</t>
  </si>
  <si>
    <t>Sap Green</t>
  </si>
  <si>
    <t>#20FF00</t>
  </si>
  <si>
    <t>SAPG</t>
  </si>
  <si>
    <t>Harlequin</t>
  </si>
  <si>
    <t>#40FF00</t>
  </si>
  <si>
    <t>HRLQ</t>
  </si>
  <si>
    <t>Pistachio</t>
  </si>
  <si>
    <t>#60FF00</t>
  </si>
  <si>
    <t>PSTC</t>
  </si>
  <si>
    <t>Chartreuse Green</t>
  </si>
  <si>
    <t>#80FF00</t>
  </si>
  <si>
    <t>CHTR</t>
  </si>
  <si>
    <t>Spring Bud</t>
  </si>
  <si>
    <t>#A0FF00</t>
  </si>
  <si>
    <t>Lime Green</t>
  </si>
  <si>
    <t>#C0FF00</t>
  </si>
  <si>
    <t>LIME</t>
  </si>
  <si>
    <t>Apple Green</t>
  </si>
  <si>
    <t>#E0FF00</t>
  </si>
  <si>
    <t>APPL</t>
  </si>
  <si>
    <t>Yellow</t>
  </si>
  <si>
    <t>#FFFF00</t>
  </si>
  <si>
    <t>YELW</t>
  </si>
  <si>
    <t>Gold</t>
  </si>
  <si>
    <t>#FFE000</t>
  </si>
  <si>
    <t>GOLD</t>
  </si>
  <si>
    <t>Amber</t>
  </si>
  <si>
    <t>#FFC000</t>
  </si>
  <si>
    <t>AMBR</t>
  </si>
  <si>
    <t>Gamboge</t>
  </si>
  <si>
    <t>#FFA000</t>
  </si>
  <si>
    <t>GMBG</t>
  </si>
  <si>
    <t>Orange</t>
  </si>
  <si>
    <t>#FF8000</t>
  </si>
  <si>
    <t>ORAG</t>
  </si>
  <si>
    <t>Tangelo</t>
  </si>
  <si>
    <t>#FF6000</t>
  </si>
  <si>
    <t>TNGL</t>
  </si>
  <si>
    <t>Vermilion</t>
  </si>
  <si>
    <t>#FF4000</t>
  </si>
  <si>
    <t>VRMN</t>
  </si>
  <si>
    <t>Scarlet</t>
  </si>
  <si>
    <t>#FF2000</t>
  </si>
  <si>
    <t>SCLT</t>
  </si>
  <si>
    <t>Red</t>
  </si>
  <si>
    <t>#FF0000</t>
  </si>
  <si>
    <t>RED_</t>
  </si>
  <si>
    <t>Amaranth</t>
  </si>
  <si>
    <t>#FF0020</t>
  </si>
  <si>
    <t>AMRT</t>
  </si>
  <si>
    <t>Crimson</t>
  </si>
  <si>
    <t>#FF0040</t>
  </si>
  <si>
    <t>CRMS</t>
  </si>
  <si>
    <t>Raspberry</t>
  </si>
  <si>
    <t>#FF0060</t>
  </si>
  <si>
    <t>RSBR</t>
  </si>
  <si>
    <t>Rose</t>
  </si>
  <si>
    <t>#FF0080</t>
  </si>
  <si>
    <t>ROSE</t>
  </si>
  <si>
    <t>Cerise</t>
  </si>
  <si>
    <t>#FF00A0</t>
  </si>
  <si>
    <t>CERS</t>
  </si>
  <si>
    <t>Fuchsia</t>
  </si>
  <si>
    <t>#FF00C0</t>
  </si>
  <si>
    <t>FCHA</t>
  </si>
  <si>
    <t>Orchid</t>
  </si>
  <si>
    <t>#FF00E0</t>
  </si>
  <si>
    <t>ORCD</t>
  </si>
  <si>
    <t>Magenta</t>
  </si>
  <si>
    <t>#FF00FF</t>
  </si>
  <si>
    <t>MGNT</t>
  </si>
  <si>
    <t>Black</t>
  </si>
  <si>
    <t>#000000</t>
  </si>
  <si>
    <t>BLCK</t>
  </si>
  <si>
    <t>Rhythm Code</t>
  </si>
  <si>
    <t>Angular velocity [deg/s]</t>
  </si>
  <si>
    <t>Current [A]</t>
  </si>
  <si>
    <t>ABIM</t>
  </si>
  <si>
    <t>ADJI</t>
  </si>
  <si>
    <t>AFFA</t>
  </si>
  <si>
    <t>ALLA</t>
  </si>
  <si>
    <t>AMAI</t>
  </si>
  <si>
    <t>AMEN</t>
  </si>
  <si>
    <t>AMMA</t>
  </si>
  <si>
    <t>ASSA</t>
  </si>
  <si>
    <t>AULA</t>
  </si>
  <si>
    <t>AULI</t>
  </si>
  <si>
    <t>BALA</t>
  </si>
  <si>
    <t>BALO</t>
  </si>
  <si>
    <t>BAND</t>
  </si>
  <si>
    <t>BANG</t>
  </si>
  <si>
    <t>BANN</t>
  </si>
  <si>
    <t>BERI</t>
  </si>
  <si>
    <t>BIMB</t>
  </si>
  <si>
    <t>BIMM</t>
  </si>
  <si>
    <t>BINB</t>
  </si>
  <si>
    <t>BINN</t>
  </si>
  <si>
    <t>BLAS</t>
  </si>
  <si>
    <t>BLAU</t>
  </si>
  <si>
    <t>BLON</t>
  </si>
  <si>
    <t>BLUK</t>
  </si>
  <si>
    <t>BLUN</t>
  </si>
  <si>
    <t>BRUS</t>
  </si>
  <si>
    <t>BULO</t>
  </si>
  <si>
    <t>BUMB</t>
  </si>
  <si>
    <t>CADO</t>
  </si>
  <si>
    <t>DIBL</t>
  </si>
  <si>
    <t>DIBU</t>
  </si>
  <si>
    <t>DIDI</t>
  </si>
  <si>
    <t>DIGA</t>
  </si>
  <si>
    <t>DORI</t>
  </si>
  <si>
    <t>DRID</t>
  </si>
  <si>
    <t>ELIF</t>
  </si>
  <si>
    <t>FALO</t>
  </si>
  <si>
    <t>FANT</t>
  </si>
  <si>
    <t>GADJ</t>
  </si>
  <si>
    <t>GADO</t>
  </si>
  <si>
    <t>GAGA</t>
  </si>
  <si>
    <t>GALA</t>
  </si>
  <si>
    <t>GLAN</t>
  </si>
  <si>
    <t>GLAS</t>
  </si>
  <si>
    <t>GLIG</t>
  </si>
  <si>
    <t>GOOO</t>
  </si>
  <si>
    <t>GRAM</t>
  </si>
  <si>
    <t>HOGE</t>
  </si>
  <si>
    <t>HOOO</t>
  </si>
  <si>
    <t>HOPS</t>
  </si>
  <si>
    <t>IBAR</t>
  </si>
  <si>
    <t>IGLA</t>
  </si>
  <si>
    <t>IMAI</t>
  </si>
  <si>
    <t>IMBA</t>
  </si>
  <si>
    <t>IMZI</t>
  </si>
  <si>
    <t>INAI</t>
  </si>
  <si>
    <t>IOLA</t>
  </si>
  <si>
    <t>ITAL</t>
  </si>
  <si>
    <t>IZIM</t>
  </si>
  <si>
    <t>JAMA</t>
  </si>
  <si>
    <t>JAME</t>
  </si>
  <si>
    <t>KATA</t>
  </si>
  <si>
    <t>LALA</t>
  </si>
  <si>
    <t>LAUL</t>
  </si>
  <si>
    <t>LAXA</t>
  </si>
  <si>
    <t>LENG</t>
  </si>
  <si>
    <t>LIMA</t>
  </si>
  <si>
    <t>LING</t>
  </si>
  <si>
    <t>LITA</t>
  </si>
  <si>
    <t>LLAL</t>
  </si>
  <si>
    <t>LOMI</t>
  </si>
  <si>
    <t>LONG</t>
  </si>
  <si>
    <t>LONN</t>
  </si>
  <si>
    <t>LOOO</t>
  </si>
  <si>
    <t>LOPI</t>
  </si>
  <si>
    <t>LUJI</t>
  </si>
  <si>
    <t>LUKU</t>
  </si>
  <si>
    <t>LUNG</t>
  </si>
  <si>
    <t>MALO</t>
  </si>
  <si>
    <t>MBAL</t>
  </si>
  <si>
    <t>MBRA</t>
  </si>
  <si>
    <t>MINI</t>
  </si>
  <si>
    <t>MZIM</t>
  </si>
  <si>
    <t>NBAN</t>
  </si>
  <si>
    <t>NDRI</t>
  </si>
  <si>
    <t>NEGR</t>
  </si>
  <si>
    <t>NOZE</t>
  </si>
  <si>
    <t>OGRO</t>
  </si>
  <si>
    <t>OLIM</t>
  </si>
  <si>
    <t>OMEN</t>
  </si>
  <si>
    <t>OMIN</t>
  </si>
  <si>
    <t>ONNI</t>
  </si>
  <si>
    <t>OOOO</t>
  </si>
  <si>
    <t>ORSU</t>
  </si>
  <si>
    <t>OSSO</t>
  </si>
  <si>
    <t>OZER</t>
  </si>
  <si>
    <t>PALO</t>
  </si>
  <si>
    <t>PALU</t>
  </si>
  <si>
    <t>PIMP</t>
  </si>
  <si>
    <t>PINX</t>
  </si>
  <si>
    <t>PIYO</t>
  </si>
  <si>
    <t>PURZ</t>
  </si>
  <si>
    <t>RABI</t>
  </si>
  <si>
    <t>RHIN</t>
  </si>
  <si>
    <t>RIDA</t>
  </si>
  <si>
    <t>RIDI</t>
  </si>
  <si>
    <t>ROSS</t>
  </si>
  <si>
    <t>SALA</t>
  </si>
  <si>
    <t>SASS</t>
  </si>
  <si>
    <t>SOLA</t>
  </si>
  <si>
    <t>SSAS</t>
  </si>
  <si>
    <t>TATA</t>
  </si>
  <si>
    <t>TERU</t>
  </si>
  <si>
    <t>TORR</t>
  </si>
  <si>
    <t>TROM</t>
  </si>
  <si>
    <t>TUFF</t>
  </si>
  <si>
    <t>UFFM</t>
  </si>
  <si>
    <t>URUL</t>
  </si>
  <si>
    <t>VELO</t>
  </si>
  <si>
    <t>VIOL</t>
  </si>
  <si>
    <t>WOWO</t>
  </si>
  <si>
    <t>XATO</t>
  </si>
  <si>
    <t>ZALL</t>
  </si>
  <si>
    <t>ZAMM</t>
  </si>
  <si>
    <t>ZANZ</t>
  </si>
  <si>
    <t>ZIMB</t>
  </si>
  <si>
    <t>ZIMZ</t>
  </si>
  <si>
    <t>ZING</t>
  </si>
  <si>
    <t>Data</t>
    <phoneticPr fontId="1"/>
  </si>
  <si>
    <t>'1': on, '0': off, read from the picture above</t>
    <phoneticPr fontId="1"/>
  </si>
  <si>
    <t>each binary from above</t>
    <phoneticPr fontId="1"/>
  </si>
  <si>
    <t>changed to decimal</t>
    <phoneticPr fontId="1"/>
  </si>
  <si>
    <t>CP2</t>
    <phoneticPr fontId="1"/>
  </si>
  <si>
    <t>Color</t>
    <phoneticPr fontId="1"/>
  </si>
  <si>
    <t>1010101010010101010110100101101001011001101010010101010101011010010101101001010110010101100101010101</t>
    <phoneticPr fontId="1"/>
  </si>
  <si>
    <t>(NL)</t>
  </si>
  <si>
    <t>(LF)</t>
  </si>
  <si>
    <t>(SP)</t>
  </si>
  <si>
    <t>(CR)</t>
  </si>
  <si>
    <t>(FG)</t>
  </si>
  <si>
    <t>(LT)</t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</si>
</sst>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 New"/>
      <family val="3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21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21" fontId="4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3"/>
  <sheetViews>
    <sheetView tabSelected="1" workbookViewId="0">
      <selection activeCell="E2" sqref="E2"/>
    </sheetView>
  </sheetViews>
  <sheetFormatPr defaultRowHeight="11.25"/>
  <cols>
    <col min="1" max="1" width="6.5" style="4" bestFit="1" customWidth="1"/>
    <col min="2" max="2" width="7.875" style="4" bestFit="1" customWidth="1"/>
    <col min="3" max="3" width="6.5" style="4" bestFit="1" customWidth="1"/>
    <col min="4" max="4" width="8" style="4" bestFit="1" customWidth="1"/>
    <col min="5" max="104" width="2.25" style="4" bestFit="1" customWidth="1"/>
    <col min="105" max="16384" width="9" style="4"/>
  </cols>
  <sheetData>
    <row r="1" spans="1:104">
      <c r="A1" s="13" t="s">
        <v>319</v>
      </c>
      <c r="B1" s="14"/>
      <c r="C1" s="14"/>
      <c r="D1" s="14"/>
      <c r="E1" s="15" t="s">
        <v>324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</row>
    <row r="2" spans="1:104" s="8" customFormat="1">
      <c r="A2" s="16" t="s">
        <v>320</v>
      </c>
      <c r="B2" s="16"/>
      <c r="C2" s="16"/>
      <c r="D2" s="16"/>
      <c r="E2" s="7" t="str">
        <f>MID($E$1,1,1)</f>
        <v>1</v>
      </c>
      <c r="F2" s="7" t="str">
        <f>MID($E$1,2,1)</f>
        <v>0</v>
      </c>
      <c r="G2" s="7" t="str">
        <f>MID($E$1,3,1)</f>
        <v>1</v>
      </c>
      <c r="H2" s="7" t="str">
        <f>MID($E$1,4,1)</f>
        <v>0</v>
      </c>
      <c r="I2" s="7" t="str">
        <f>MID($E$1,5,1)</f>
        <v>1</v>
      </c>
      <c r="J2" s="7" t="str">
        <f>MID($E$1,6,1)</f>
        <v>0</v>
      </c>
      <c r="K2" s="7" t="str">
        <f>MID($E$1,7,1)</f>
        <v>1</v>
      </c>
      <c r="L2" s="7" t="str">
        <f>MID($E$1,8,1)</f>
        <v>0</v>
      </c>
      <c r="M2" s="7" t="str">
        <f>MID($E$1,9,1)</f>
        <v>1</v>
      </c>
      <c r="N2" s="7" t="str">
        <f>MID($E$1,10,1)</f>
        <v>0</v>
      </c>
      <c r="O2" s="7" t="str">
        <f>MID($E$1,11,1)</f>
        <v>0</v>
      </c>
      <c r="P2" s="7" t="str">
        <f>MID($E$1,12,1)</f>
        <v>1</v>
      </c>
      <c r="Q2" s="7" t="str">
        <f>MID($E$1,13,1)</f>
        <v>0</v>
      </c>
      <c r="R2" s="7" t="str">
        <f>MID($E$1,14,1)</f>
        <v>1</v>
      </c>
      <c r="S2" s="7" t="str">
        <f>MID($E$1,15,1)</f>
        <v>0</v>
      </c>
      <c r="T2" s="7" t="str">
        <f>MID($E$1,16,1)</f>
        <v>1</v>
      </c>
      <c r="U2" s="7" t="str">
        <f>MID($E$1,17,1)</f>
        <v>0</v>
      </c>
      <c r="V2" s="7" t="str">
        <f>MID($E$1,18,1)</f>
        <v>1</v>
      </c>
      <c r="W2" s="7" t="str">
        <f>MID($E$1,19,1)</f>
        <v>0</v>
      </c>
      <c r="X2" s="7" t="str">
        <f>MID($E$1,20,1)</f>
        <v>1</v>
      </c>
      <c r="Y2" s="7" t="str">
        <f>MID($E$1,21,1)</f>
        <v>1</v>
      </c>
      <c r="Z2" s="7" t="str">
        <f>MID($E$1,22,1)</f>
        <v>0</v>
      </c>
      <c r="AA2" s="7" t="str">
        <f>MID($E$1,23,1)</f>
        <v>1</v>
      </c>
      <c r="AB2" s="7" t="str">
        <f>MID($E$1,24,1)</f>
        <v>0</v>
      </c>
      <c r="AC2" s="7" t="str">
        <f>MID($E$1,25,1)</f>
        <v>0</v>
      </c>
      <c r="AD2" s="7" t="str">
        <f>MID($E$1,26,1)</f>
        <v>1</v>
      </c>
      <c r="AE2" s="7" t="str">
        <f>MID($E$1,27,1)</f>
        <v>0</v>
      </c>
      <c r="AF2" s="7" t="str">
        <f>MID($E$1,28,1)</f>
        <v>1</v>
      </c>
      <c r="AG2" s="7" t="str">
        <f>MID($E$1,29,1)</f>
        <v>1</v>
      </c>
      <c r="AH2" s="7" t="str">
        <f>MID($E$1,30,1)</f>
        <v>0</v>
      </c>
      <c r="AI2" s="7" t="str">
        <f>MID($E$1,31,1)</f>
        <v>1</v>
      </c>
      <c r="AJ2" s="7" t="str">
        <f>MID($E$1,32,1)</f>
        <v>0</v>
      </c>
      <c r="AK2" s="7" t="str">
        <f>MID($E$1,33,1)</f>
        <v>0</v>
      </c>
      <c r="AL2" s="7" t="str">
        <f>MID($E$1,34,1)</f>
        <v>1</v>
      </c>
      <c r="AM2" s="7" t="str">
        <f>MID($E$1,35,1)</f>
        <v>0</v>
      </c>
      <c r="AN2" s="7" t="str">
        <f>MID($E$1,36,1)</f>
        <v>1</v>
      </c>
      <c r="AO2" s="7" t="str">
        <f>MID($E$1,37,1)</f>
        <v>1</v>
      </c>
      <c r="AP2" s="7" t="str">
        <f>MID($E$1,38,1)</f>
        <v>0</v>
      </c>
      <c r="AQ2" s="7" t="str">
        <f>MID($E$1,39,1)</f>
        <v>0</v>
      </c>
      <c r="AR2" s="7" t="str">
        <f>MID($E$1,40,1)</f>
        <v>1</v>
      </c>
      <c r="AS2" s="7" t="str">
        <f>MID($E$1,41,1)</f>
        <v>1</v>
      </c>
      <c r="AT2" s="7" t="str">
        <f>MID($E$1,42,1)</f>
        <v>0</v>
      </c>
      <c r="AU2" s="7" t="str">
        <f>MID($E$1,43,1)</f>
        <v>1</v>
      </c>
      <c r="AV2" s="7" t="str">
        <f>MID($E$1,44,1)</f>
        <v>0</v>
      </c>
      <c r="AW2" s="7" t="str">
        <f>MID($E$1,45,1)</f>
        <v>1</v>
      </c>
      <c r="AX2" s="7" t="str">
        <f>MID($E$1,46,1)</f>
        <v>0</v>
      </c>
      <c r="AY2" s="7" t="str">
        <f>MID($E$1,47,1)</f>
        <v>0</v>
      </c>
      <c r="AZ2" s="7" t="str">
        <f>MID($E$1,48,1)</f>
        <v>1</v>
      </c>
      <c r="BA2" s="7" t="str">
        <f>MID($E$1,49,1)</f>
        <v>0</v>
      </c>
      <c r="BB2" s="7" t="str">
        <f>MID($E$1,50,1)</f>
        <v>1</v>
      </c>
      <c r="BC2" s="7" t="str">
        <f>MID($E$1,51,1)</f>
        <v>0</v>
      </c>
      <c r="BD2" s="7" t="str">
        <f>MID($E$1,52,1)</f>
        <v>1</v>
      </c>
      <c r="BE2" s="7" t="str">
        <f>MID($E$1,53,1)</f>
        <v>0</v>
      </c>
      <c r="BF2" s="7" t="str">
        <f>MID($E$1,54,1)</f>
        <v>1</v>
      </c>
      <c r="BG2" s="7" t="str">
        <f>MID($E$1,55,1)</f>
        <v>0</v>
      </c>
      <c r="BH2" s="7" t="str">
        <f>MID($E$1,56,1)</f>
        <v>1</v>
      </c>
      <c r="BI2" s="7" t="str">
        <f>MID($E$1,57,1)</f>
        <v>0</v>
      </c>
      <c r="BJ2" s="7" t="str">
        <f>MID($E$1,58,1)</f>
        <v>1</v>
      </c>
      <c r="BK2" s="7" t="str">
        <f>MID($E$1,59,1)</f>
        <v>0</v>
      </c>
      <c r="BL2" s="7" t="str">
        <f>MID($E$1,60,1)</f>
        <v>1</v>
      </c>
      <c r="BM2" s="7" t="str">
        <f>MID($E$1,61,1)</f>
        <v>1</v>
      </c>
      <c r="BN2" s="7" t="str">
        <f>MID($E$1,62,1)</f>
        <v>0</v>
      </c>
      <c r="BO2" s="7" t="str">
        <f>MID($E$1,63,1)</f>
        <v>1</v>
      </c>
      <c r="BP2" s="7" t="str">
        <f>MID($E$1,64,1)</f>
        <v>0</v>
      </c>
      <c r="BQ2" s="7" t="str">
        <f>MID($E$1,65,1)</f>
        <v>0</v>
      </c>
      <c r="BR2" s="7" t="str">
        <f>MID($E$1,66,1)</f>
        <v>1</v>
      </c>
      <c r="BS2" s="7" t="str">
        <f>MID($E$1,67,1)</f>
        <v>0</v>
      </c>
      <c r="BT2" s="7" t="str">
        <f>MID($E$1,68,1)</f>
        <v>1</v>
      </c>
      <c r="BU2" s="7" t="str">
        <f>MID($E$1,69,1)</f>
        <v>0</v>
      </c>
      <c r="BV2" s="7" t="str">
        <f>MID($E$1,70,1)</f>
        <v>1</v>
      </c>
      <c r="BW2" s="7" t="str">
        <f>MID($E$1,71,1)</f>
        <v>1</v>
      </c>
      <c r="BX2" s="7" t="str">
        <f>MID($E$1,72,1)</f>
        <v>0</v>
      </c>
      <c r="BY2" s="7" t="str">
        <f>MID($E$1,73,1)</f>
        <v>1</v>
      </c>
      <c r="BZ2" s="7" t="str">
        <f>MID($E$1,74,1)</f>
        <v>0</v>
      </c>
      <c r="CA2" s="7" t="str">
        <f>MID($E$1,75,1)</f>
        <v>0</v>
      </c>
      <c r="CB2" s="7" t="str">
        <f>MID($E$1,76,1)</f>
        <v>1</v>
      </c>
      <c r="CC2" s="7" t="str">
        <f>MID($E$1,77,1)</f>
        <v>0</v>
      </c>
      <c r="CD2" s="7" t="str">
        <f>MID($E$1,78,1)</f>
        <v>1</v>
      </c>
      <c r="CE2" s="7" t="str">
        <f>MID($E$1,79,1)</f>
        <v>0</v>
      </c>
      <c r="CF2" s="7" t="str">
        <f>MID($E$1,80,1)</f>
        <v>1</v>
      </c>
      <c r="CG2" s="7" t="str">
        <f>MID($E$1,81,1)</f>
        <v>1</v>
      </c>
      <c r="CH2" s="7" t="str">
        <f>MID($E$1,82,1)</f>
        <v>0</v>
      </c>
      <c r="CI2" s="7" t="str">
        <f>MID($E$1,83,1)</f>
        <v>0</v>
      </c>
      <c r="CJ2" s="7" t="str">
        <f>MID($E$1,84,1)</f>
        <v>1</v>
      </c>
      <c r="CK2" s="7" t="str">
        <f>MID($E$1,85,1)</f>
        <v>0</v>
      </c>
      <c r="CL2" s="7" t="str">
        <f>MID($E$1,86,1)</f>
        <v>1</v>
      </c>
      <c r="CM2" s="7" t="str">
        <f>MID($E$1,87,1)</f>
        <v>0</v>
      </c>
      <c r="CN2" s="7" t="str">
        <f>MID($E$1,88,1)</f>
        <v>1</v>
      </c>
      <c r="CO2" s="7" t="str">
        <f>MID($E$1,89,1)</f>
        <v>1</v>
      </c>
      <c r="CP2" s="7" t="str">
        <f>MID($E$1,90,1)</f>
        <v>0</v>
      </c>
      <c r="CQ2" s="7" t="str">
        <f>MID($E$1,91,1)</f>
        <v>0</v>
      </c>
      <c r="CR2" s="7" t="str">
        <f>MID($E$1,92,1)</f>
        <v>1</v>
      </c>
      <c r="CS2" s="7" t="str">
        <f>MID($E$1,93,1)</f>
        <v>0</v>
      </c>
      <c r="CT2" s="7" t="str">
        <f>MID($E$1,94,1)</f>
        <v>1</v>
      </c>
      <c r="CU2" s="7" t="str">
        <f>MID($E$1,95,1)</f>
        <v>0</v>
      </c>
      <c r="CV2" s="7" t="str">
        <f>MID($E$1,96,1)</f>
        <v>1</v>
      </c>
      <c r="CW2" s="7" t="str">
        <f>MID($E$1,97,1)</f>
        <v>0</v>
      </c>
      <c r="CX2" s="7" t="str">
        <f>MID($E$1,98,1)</f>
        <v>1</v>
      </c>
      <c r="CY2" s="7" t="str">
        <f>MID($E$1,99,1)</f>
        <v>0</v>
      </c>
      <c r="CZ2" s="7" t="str">
        <f>MID($E$1,100,1)</f>
        <v>1</v>
      </c>
    </row>
    <row r="3" spans="1:104" s="8" customFormat="1">
      <c r="A3" s="16" t="s">
        <v>321</v>
      </c>
      <c r="B3" s="16"/>
      <c r="C3" s="16"/>
      <c r="D3" s="16"/>
      <c r="E3" s="7">
        <f>HEX2DEC(E2)</f>
        <v>1</v>
      </c>
      <c r="F3" s="7">
        <f t="shared" ref="F3:BQ3" si="0">HEX2DEC(F2)</f>
        <v>0</v>
      </c>
      <c r="G3" s="7">
        <f t="shared" si="0"/>
        <v>1</v>
      </c>
      <c r="H3" s="7">
        <f t="shared" si="0"/>
        <v>0</v>
      </c>
      <c r="I3" s="7">
        <f t="shared" si="0"/>
        <v>1</v>
      </c>
      <c r="J3" s="7">
        <f t="shared" si="0"/>
        <v>0</v>
      </c>
      <c r="K3" s="7">
        <f t="shared" si="0"/>
        <v>1</v>
      </c>
      <c r="L3" s="7">
        <f t="shared" si="0"/>
        <v>0</v>
      </c>
      <c r="M3" s="7">
        <f t="shared" si="0"/>
        <v>1</v>
      </c>
      <c r="N3" s="7">
        <f t="shared" si="0"/>
        <v>0</v>
      </c>
      <c r="O3" s="7">
        <f t="shared" si="0"/>
        <v>0</v>
      </c>
      <c r="P3" s="7">
        <f t="shared" si="0"/>
        <v>1</v>
      </c>
      <c r="Q3" s="7">
        <f t="shared" si="0"/>
        <v>0</v>
      </c>
      <c r="R3" s="7">
        <f t="shared" si="0"/>
        <v>1</v>
      </c>
      <c r="S3" s="7">
        <f t="shared" si="0"/>
        <v>0</v>
      </c>
      <c r="T3" s="7">
        <f t="shared" si="0"/>
        <v>1</v>
      </c>
      <c r="U3" s="7">
        <f t="shared" si="0"/>
        <v>0</v>
      </c>
      <c r="V3" s="7">
        <f t="shared" si="0"/>
        <v>1</v>
      </c>
      <c r="W3" s="7">
        <f t="shared" si="0"/>
        <v>0</v>
      </c>
      <c r="X3" s="7">
        <f t="shared" si="0"/>
        <v>1</v>
      </c>
      <c r="Y3" s="7">
        <f t="shared" si="0"/>
        <v>1</v>
      </c>
      <c r="Z3" s="7">
        <f t="shared" si="0"/>
        <v>0</v>
      </c>
      <c r="AA3" s="7">
        <f t="shared" si="0"/>
        <v>1</v>
      </c>
      <c r="AB3" s="7">
        <f t="shared" si="0"/>
        <v>0</v>
      </c>
      <c r="AC3" s="7">
        <f t="shared" si="0"/>
        <v>0</v>
      </c>
      <c r="AD3" s="7">
        <f t="shared" si="0"/>
        <v>1</v>
      </c>
      <c r="AE3" s="7">
        <f t="shared" si="0"/>
        <v>0</v>
      </c>
      <c r="AF3" s="7">
        <f t="shared" si="0"/>
        <v>1</v>
      </c>
      <c r="AG3" s="7">
        <f t="shared" si="0"/>
        <v>1</v>
      </c>
      <c r="AH3" s="7">
        <f t="shared" si="0"/>
        <v>0</v>
      </c>
      <c r="AI3" s="7">
        <f t="shared" si="0"/>
        <v>1</v>
      </c>
      <c r="AJ3" s="7">
        <f t="shared" si="0"/>
        <v>0</v>
      </c>
      <c r="AK3" s="7">
        <f t="shared" si="0"/>
        <v>0</v>
      </c>
      <c r="AL3" s="7">
        <f t="shared" si="0"/>
        <v>1</v>
      </c>
      <c r="AM3" s="7">
        <f t="shared" si="0"/>
        <v>0</v>
      </c>
      <c r="AN3" s="7">
        <f t="shared" si="0"/>
        <v>1</v>
      </c>
      <c r="AO3" s="7">
        <f t="shared" si="0"/>
        <v>1</v>
      </c>
      <c r="AP3" s="7">
        <f t="shared" si="0"/>
        <v>0</v>
      </c>
      <c r="AQ3" s="7">
        <f t="shared" si="0"/>
        <v>0</v>
      </c>
      <c r="AR3" s="7">
        <f t="shared" si="0"/>
        <v>1</v>
      </c>
      <c r="AS3" s="7">
        <f t="shared" si="0"/>
        <v>1</v>
      </c>
      <c r="AT3" s="7">
        <f t="shared" si="0"/>
        <v>0</v>
      </c>
      <c r="AU3" s="7">
        <f t="shared" si="0"/>
        <v>1</v>
      </c>
      <c r="AV3" s="7">
        <f t="shared" si="0"/>
        <v>0</v>
      </c>
      <c r="AW3" s="7">
        <f t="shared" si="0"/>
        <v>1</v>
      </c>
      <c r="AX3" s="7">
        <f t="shared" si="0"/>
        <v>0</v>
      </c>
      <c r="AY3" s="7">
        <f t="shared" si="0"/>
        <v>0</v>
      </c>
      <c r="AZ3" s="7">
        <f t="shared" si="0"/>
        <v>1</v>
      </c>
      <c r="BA3" s="7">
        <f t="shared" si="0"/>
        <v>0</v>
      </c>
      <c r="BB3" s="7">
        <f t="shared" si="0"/>
        <v>1</v>
      </c>
      <c r="BC3" s="7">
        <f t="shared" si="0"/>
        <v>0</v>
      </c>
      <c r="BD3" s="7">
        <f t="shared" si="0"/>
        <v>1</v>
      </c>
      <c r="BE3" s="7">
        <f t="shared" si="0"/>
        <v>0</v>
      </c>
      <c r="BF3" s="7">
        <f t="shared" si="0"/>
        <v>1</v>
      </c>
      <c r="BG3" s="7">
        <f t="shared" si="0"/>
        <v>0</v>
      </c>
      <c r="BH3" s="7">
        <f t="shared" si="0"/>
        <v>1</v>
      </c>
      <c r="BI3" s="7">
        <f t="shared" si="0"/>
        <v>0</v>
      </c>
      <c r="BJ3" s="7">
        <f t="shared" si="0"/>
        <v>1</v>
      </c>
      <c r="BK3" s="7">
        <f t="shared" si="0"/>
        <v>0</v>
      </c>
      <c r="BL3" s="7">
        <f t="shared" si="0"/>
        <v>1</v>
      </c>
      <c r="BM3" s="7">
        <f t="shared" si="0"/>
        <v>1</v>
      </c>
      <c r="BN3" s="7">
        <f t="shared" si="0"/>
        <v>0</v>
      </c>
      <c r="BO3" s="7">
        <f t="shared" si="0"/>
        <v>1</v>
      </c>
      <c r="BP3" s="7">
        <f t="shared" si="0"/>
        <v>0</v>
      </c>
      <c r="BQ3" s="7">
        <f t="shared" si="0"/>
        <v>0</v>
      </c>
      <c r="BR3" s="7">
        <f t="shared" ref="BR3:CZ3" si="1">HEX2DEC(BR2)</f>
        <v>1</v>
      </c>
      <c r="BS3" s="7">
        <f t="shared" si="1"/>
        <v>0</v>
      </c>
      <c r="BT3" s="7">
        <f t="shared" si="1"/>
        <v>1</v>
      </c>
      <c r="BU3" s="7">
        <f t="shared" si="1"/>
        <v>0</v>
      </c>
      <c r="BV3" s="7">
        <f t="shared" si="1"/>
        <v>1</v>
      </c>
      <c r="BW3" s="7">
        <f t="shared" si="1"/>
        <v>1</v>
      </c>
      <c r="BX3" s="7">
        <f t="shared" si="1"/>
        <v>0</v>
      </c>
      <c r="BY3" s="7">
        <f t="shared" si="1"/>
        <v>1</v>
      </c>
      <c r="BZ3" s="7">
        <f t="shared" si="1"/>
        <v>0</v>
      </c>
      <c r="CA3" s="7">
        <f t="shared" si="1"/>
        <v>0</v>
      </c>
      <c r="CB3" s="7">
        <f t="shared" si="1"/>
        <v>1</v>
      </c>
      <c r="CC3" s="7">
        <f t="shared" si="1"/>
        <v>0</v>
      </c>
      <c r="CD3" s="7">
        <f t="shared" si="1"/>
        <v>1</v>
      </c>
      <c r="CE3" s="7">
        <f t="shared" si="1"/>
        <v>0</v>
      </c>
      <c r="CF3" s="7">
        <f t="shared" si="1"/>
        <v>1</v>
      </c>
      <c r="CG3" s="7">
        <f t="shared" si="1"/>
        <v>1</v>
      </c>
      <c r="CH3" s="7">
        <f t="shared" si="1"/>
        <v>0</v>
      </c>
      <c r="CI3" s="7">
        <f t="shared" si="1"/>
        <v>0</v>
      </c>
      <c r="CJ3" s="7">
        <f t="shared" si="1"/>
        <v>1</v>
      </c>
      <c r="CK3" s="7">
        <f t="shared" si="1"/>
        <v>0</v>
      </c>
      <c r="CL3" s="7">
        <f t="shared" si="1"/>
        <v>1</v>
      </c>
      <c r="CM3" s="7">
        <f t="shared" si="1"/>
        <v>0</v>
      </c>
      <c r="CN3" s="7">
        <f t="shared" si="1"/>
        <v>1</v>
      </c>
      <c r="CO3" s="7">
        <f t="shared" si="1"/>
        <v>1</v>
      </c>
      <c r="CP3" s="7">
        <f t="shared" si="1"/>
        <v>0</v>
      </c>
      <c r="CQ3" s="7">
        <f t="shared" si="1"/>
        <v>0</v>
      </c>
      <c r="CR3" s="7">
        <f t="shared" si="1"/>
        <v>1</v>
      </c>
      <c r="CS3" s="7">
        <f t="shared" si="1"/>
        <v>0</v>
      </c>
      <c r="CT3" s="7">
        <f t="shared" si="1"/>
        <v>1</v>
      </c>
      <c r="CU3" s="7">
        <f t="shared" si="1"/>
        <v>0</v>
      </c>
      <c r="CV3" s="7">
        <f t="shared" si="1"/>
        <v>1</v>
      </c>
      <c r="CW3" s="7">
        <f t="shared" si="1"/>
        <v>0</v>
      </c>
      <c r="CX3" s="7">
        <f t="shared" si="1"/>
        <v>1</v>
      </c>
      <c r="CY3" s="7">
        <f t="shared" si="1"/>
        <v>0</v>
      </c>
      <c r="CZ3" s="7">
        <f t="shared" si="1"/>
        <v>1</v>
      </c>
    </row>
    <row r="5" spans="1:104">
      <c r="A5" s="17" t="s">
        <v>31</v>
      </c>
      <c r="B5" s="17"/>
      <c r="C5" s="3">
        <v>0.9758796296296296</v>
      </c>
    </row>
    <row r="6" spans="1:104">
      <c r="A6" s="5" t="s">
        <v>32</v>
      </c>
      <c r="B6" s="5" t="s">
        <v>30</v>
      </c>
      <c r="C6" s="5" t="s">
        <v>33</v>
      </c>
      <c r="D6" s="6"/>
      <c r="E6" s="12">
        <v>1</v>
      </c>
      <c r="F6" s="12"/>
      <c r="G6" s="12"/>
      <c r="H6" s="12"/>
      <c r="I6" s="12"/>
      <c r="J6" s="12"/>
      <c r="K6" s="12"/>
      <c r="L6" s="12"/>
      <c r="M6" s="12"/>
      <c r="N6" s="12"/>
      <c r="O6" s="12">
        <v>2</v>
      </c>
      <c r="P6" s="12"/>
      <c r="Q6" s="12"/>
      <c r="R6" s="12"/>
      <c r="S6" s="12"/>
      <c r="T6" s="12"/>
      <c r="U6" s="12"/>
      <c r="V6" s="12"/>
      <c r="W6" s="12"/>
      <c r="X6" s="12"/>
      <c r="Y6" s="12">
        <v>3</v>
      </c>
      <c r="Z6" s="12"/>
      <c r="AA6" s="12"/>
      <c r="AB6" s="12"/>
      <c r="AC6" s="12"/>
      <c r="AD6" s="12"/>
      <c r="AE6" s="12"/>
      <c r="AF6" s="12"/>
      <c r="AG6" s="12"/>
      <c r="AH6" s="12"/>
      <c r="AI6" s="12">
        <v>4</v>
      </c>
      <c r="AJ6" s="12"/>
      <c r="AK6" s="12"/>
      <c r="AL6" s="12"/>
      <c r="AM6" s="12"/>
      <c r="AN6" s="12"/>
      <c r="AO6" s="12"/>
      <c r="AP6" s="12"/>
      <c r="AQ6" s="12"/>
      <c r="AR6" s="12"/>
      <c r="AS6" s="12">
        <v>5</v>
      </c>
      <c r="AT6" s="12"/>
      <c r="AU6" s="12"/>
      <c r="AV6" s="12"/>
      <c r="AW6" s="12"/>
      <c r="AX6" s="12"/>
      <c r="AY6" s="12"/>
      <c r="AZ6" s="12"/>
      <c r="BA6" s="12"/>
      <c r="BB6" s="12"/>
      <c r="BC6" s="12">
        <v>6</v>
      </c>
      <c r="BD6" s="12"/>
      <c r="BE6" s="12"/>
      <c r="BF6" s="12"/>
      <c r="BG6" s="12"/>
      <c r="BH6" s="12"/>
      <c r="BI6" s="12"/>
      <c r="BJ6" s="12"/>
      <c r="BK6" s="12"/>
      <c r="BL6" s="12"/>
      <c r="BM6" s="12">
        <v>7</v>
      </c>
      <c r="BN6" s="12"/>
      <c r="BO6" s="12"/>
      <c r="BP6" s="12"/>
      <c r="BQ6" s="12"/>
      <c r="BR6" s="12"/>
      <c r="BS6" s="12"/>
      <c r="BT6" s="12"/>
      <c r="BU6" s="12"/>
      <c r="BV6" s="12"/>
      <c r="BW6" s="12">
        <v>8</v>
      </c>
      <c r="BX6" s="12"/>
      <c r="BY6" s="12"/>
      <c r="BZ6" s="12"/>
      <c r="CA6" s="12"/>
      <c r="CB6" s="12"/>
      <c r="CC6" s="12"/>
      <c r="CD6" s="12"/>
      <c r="CE6" s="12"/>
      <c r="CF6" s="12"/>
      <c r="CG6" s="12">
        <v>9</v>
      </c>
      <c r="CH6" s="12"/>
      <c r="CI6" s="12"/>
      <c r="CJ6" s="12"/>
      <c r="CK6" s="12"/>
      <c r="CL6" s="12"/>
      <c r="CM6" s="12"/>
      <c r="CN6" s="12"/>
      <c r="CO6" s="12"/>
      <c r="CP6" s="12"/>
      <c r="CQ6" s="12">
        <v>10</v>
      </c>
      <c r="CR6" s="12"/>
      <c r="CS6" s="12"/>
      <c r="CT6" s="12"/>
      <c r="CU6" s="12"/>
      <c r="CV6" s="12"/>
      <c r="CW6" s="12"/>
      <c r="CX6" s="12"/>
      <c r="CY6" s="12"/>
      <c r="CZ6" s="12"/>
    </row>
    <row r="7" spans="1:104">
      <c r="A7" s="22">
        <f>$C$5+B7</f>
        <v>0.97684027777777771</v>
      </c>
      <c r="B7" s="21">
        <v>9.6064814814814808E-4</v>
      </c>
      <c r="C7" s="20" t="s">
        <v>322</v>
      </c>
      <c r="D7" s="6" t="s">
        <v>0</v>
      </c>
      <c r="E7" s="6">
        <f>E3</f>
        <v>1</v>
      </c>
      <c r="F7" s="6">
        <f t="shared" ref="F7:BQ7" si="2">F3</f>
        <v>0</v>
      </c>
      <c r="G7" s="6">
        <f t="shared" si="2"/>
        <v>1</v>
      </c>
      <c r="H7" s="6">
        <f t="shared" si="2"/>
        <v>0</v>
      </c>
      <c r="I7" s="6">
        <f t="shared" si="2"/>
        <v>1</v>
      </c>
      <c r="J7" s="6">
        <f t="shared" si="2"/>
        <v>0</v>
      </c>
      <c r="K7" s="6">
        <f t="shared" si="2"/>
        <v>1</v>
      </c>
      <c r="L7" s="6">
        <f t="shared" si="2"/>
        <v>0</v>
      </c>
      <c r="M7" s="6">
        <f t="shared" si="2"/>
        <v>1</v>
      </c>
      <c r="N7" s="6">
        <f t="shared" si="2"/>
        <v>0</v>
      </c>
      <c r="O7" s="6">
        <f t="shared" si="2"/>
        <v>0</v>
      </c>
      <c r="P7" s="6">
        <f t="shared" si="2"/>
        <v>1</v>
      </c>
      <c r="Q7" s="6">
        <f t="shared" si="2"/>
        <v>0</v>
      </c>
      <c r="R7" s="6">
        <f t="shared" si="2"/>
        <v>1</v>
      </c>
      <c r="S7" s="6">
        <f t="shared" si="2"/>
        <v>0</v>
      </c>
      <c r="T7" s="6">
        <f t="shared" si="2"/>
        <v>1</v>
      </c>
      <c r="U7" s="6">
        <f t="shared" si="2"/>
        <v>0</v>
      </c>
      <c r="V7" s="6">
        <f t="shared" si="2"/>
        <v>1</v>
      </c>
      <c r="W7" s="6">
        <f t="shared" si="2"/>
        <v>0</v>
      </c>
      <c r="X7" s="6">
        <f t="shared" si="2"/>
        <v>1</v>
      </c>
      <c r="Y7" s="6">
        <f t="shared" si="2"/>
        <v>1</v>
      </c>
      <c r="Z7" s="6">
        <f t="shared" si="2"/>
        <v>0</v>
      </c>
      <c r="AA7" s="6">
        <f t="shared" si="2"/>
        <v>1</v>
      </c>
      <c r="AB7" s="6">
        <f t="shared" si="2"/>
        <v>0</v>
      </c>
      <c r="AC7" s="6">
        <f t="shared" si="2"/>
        <v>0</v>
      </c>
      <c r="AD7" s="6">
        <f t="shared" si="2"/>
        <v>1</v>
      </c>
      <c r="AE7" s="6">
        <f t="shared" si="2"/>
        <v>0</v>
      </c>
      <c r="AF7" s="6">
        <f t="shared" si="2"/>
        <v>1</v>
      </c>
      <c r="AG7" s="6">
        <f t="shared" si="2"/>
        <v>1</v>
      </c>
      <c r="AH7" s="6">
        <f t="shared" si="2"/>
        <v>0</v>
      </c>
      <c r="AI7" s="6">
        <f t="shared" si="2"/>
        <v>1</v>
      </c>
      <c r="AJ7" s="6">
        <f t="shared" si="2"/>
        <v>0</v>
      </c>
      <c r="AK7" s="6">
        <f t="shared" si="2"/>
        <v>0</v>
      </c>
      <c r="AL7" s="6">
        <f t="shared" si="2"/>
        <v>1</v>
      </c>
      <c r="AM7" s="6">
        <f t="shared" si="2"/>
        <v>0</v>
      </c>
      <c r="AN7" s="6">
        <f t="shared" si="2"/>
        <v>1</v>
      </c>
      <c r="AO7" s="6">
        <f t="shared" si="2"/>
        <v>1</v>
      </c>
      <c r="AP7" s="6">
        <f t="shared" si="2"/>
        <v>0</v>
      </c>
      <c r="AQ7" s="6">
        <f t="shared" si="2"/>
        <v>0</v>
      </c>
      <c r="AR7" s="6">
        <f t="shared" si="2"/>
        <v>1</v>
      </c>
      <c r="AS7" s="6">
        <f t="shared" si="2"/>
        <v>1</v>
      </c>
      <c r="AT7" s="6">
        <f t="shared" si="2"/>
        <v>0</v>
      </c>
      <c r="AU7" s="6">
        <f t="shared" si="2"/>
        <v>1</v>
      </c>
      <c r="AV7" s="6">
        <f t="shared" si="2"/>
        <v>0</v>
      </c>
      <c r="AW7" s="6">
        <f t="shared" si="2"/>
        <v>1</v>
      </c>
      <c r="AX7" s="6">
        <f t="shared" si="2"/>
        <v>0</v>
      </c>
      <c r="AY7" s="6">
        <f t="shared" si="2"/>
        <v>0</v>
      </c>
      <c r="AZ7" s="6">
        <f t="shared" si="2"/>
        <v>1</v>
      </c>
      <c r="BA7" s="6">
        <f t="shared" si="2"/>
        <v>0</v>
      </c>
      <c r="BB7" s="6">
        <f t="shared" si="2"/>
        <v>1</v>
      </c>
      <c r="BC7" s="6">
        <f t="shared" si="2"/>
        <v>0</v>
      </c>
      <c r="BD7" s="6">
        <f t="shared" si="2"/>
        <v>1</v>
      </c>
      <c r="BE7" s="6">
        <f t="shared" si="2"/>
        <v>0</v>
      </c>
      <c r="BF7" s="6">
        <f t="shared" si="2"/>
        <v>1</v>
      </c>
      <c r="BG7" s="6">
        <f t="shared" si="2"/>
        <v>0</v>
      </c>
      <c r="BH7" s="6">
        <f t="shared" si="2"/>
        <v>1</v>
      </c>
      <c r="BI7" s="6">
        <f t="shared" si="2"/>
        <v>0</v>
      </c>
      <c r="BJ7" s="6">
        <f t="shared" si="2"/>
        <v>1</v>
      </c>
      <c r="BK7" s="6">
        <f t="shared" si="2"/>
        <v>0</v>
      </c>
      <c r="BL7" s="6">
        <f t="shared" si="2"/>
        <v>1</v>
      </c>
      <c r="BM7" s="6">
        <f t="shared" si="2"/>
        <v>1</v>
      </c>
      <c r="BN7" s="6">
        <f t="shared" si="2"/>
        <v>0</v>
      </c>
      <c r="BO7" s="6">
        <f t="shared" si="2"/>
        <v>1</v>
      </c>
      <c r="BP7" s="6">
        <f t="shared" si="2"/>
        <v>0</v>
      </c>
      <c r="BQ7" s="6">
        <f t="shared" si="2"/>
        <v>0</v>
      </c>
      <c r="BR7" s="6">
        <f t="shared" ref="BR7:CZ7" si="3">BR3</f>
        <v>1</v>
      </c>
      <c r="BS7" s="6">
        <f t="shared" si="3"/>
        <v>0</v>
      </c>
      <c r="BT7" s="6">
        <f t="shared" si="3"/>
        <v>1</v>
      </c>
      <c r="BU7" s="6">
        <f t="shared" si="3"/>
        <v>0</v>
      </c>
      <c r="BV7" s="6">
        <f t="shared" si="3"/>
        <v>1</v>
      </c>
      <c r="BW7" s="6">
        <f t="shared" si="3"/>
        <v>1</v>
      </c>
      <c r="BX7" s="6">
        <f t="shared" si="3"/>
        <v>0</v>
      </c>
      <c r="BY7" s="6">
        <f t="shared" si="3"/>
        <v>1</v>
      </c>
      <c r="BZ7" s="6">
        <f t="shared" si="3"/>
        <v>0</v>
      </c>
      <c r="CA7" s="6">
        <f t="shared" si="3"/>
        <v>0</v>
      </c>
      <c r="CB7" s="6">
        <f t="shared" si="3"/>
        <v>1</v>
      </c>
      <c r="CC7" s="6">
        <f t="shared" si="3"/>
        <v>0</v>
      </c>
      <c r="CD7" s="6">
        <f t="shared" si="3"/>
        <v>1</v>
      </c>
      <c r="CE7" s="6">
        <f t="shared" si="3"/>
        <v>0</v>
      </c>
      <c r="CF7" s="6">
        <f t="shared" si="3"/>
        <v>1</v>
      </c>
      <c r="CG7" s="6">
        <f t="shared" si="3"/>
        <v>1</v>
      </c>
      <c r="CH7" s="6">
        <f t="shared" si="3"/>
        <v>0</v>
      </c>
      <c r="CI7" s="6">
        <f t="shared" si="3"/>
        <v>0</v>
      </c>
      <c r="CJ7" s="6">
        <f t="shared" si="3"/>
        <v>1</v>
      </c>
      <c r="CK7" s="6">
        <f t="shared" si="3"/>
        <v>0</v>
      </c>
      <c r="CL7" s="6">
        <f t="shared" si="3"/>
        <v>1</v>
      </c>
      <c r="CM7" s="6">
        <f t="shared" si="3"/>
        <v>0</v>
      </c>
      <c r="CN7" s="6">
        <f t="shared" si="3"/>
        <v>1</v>
      </c>
      <c r="CO7" s="6">
        <f t="shared" si="3"/>
        <v>1</v>
      </c>
      <c r="CP7" s="6">
        <f t="shared" si="3"/>
        <v>0</v>
      </c>
      <c r="CQ7" s="6">
        <f t="shared" si="3"/>
        <v>0</v>
      </c>
      <c r="CR7" s="6">
        <f t="shared" si="3"/>
        <v>1</v>
      </c>
      <c r="CS7" s="6">
        <f t="shared" si="3"/>
        <v>0</v>
      </c>
      <c r="CT7" s="6">
        <f t="shared" si="3"/>
        <v>1</v>
      </c>
      <c r="CU7" s="6">
        <f t="shared" si="3"/>
        <v>0</v>
      </c>
      <c r="CV7" s="6">
        <f t="shared" si="3"/>
        <v>1</v>
      </c>
      <c r="CW7" s="6">
        <f t="shared" si="3"/>
        <v>0</v>
      </c>
      <c r="CX7" s="6">
        <f t="shared" si="3"/>
        <v>1</v>
      </c>
      <c r="CY7" s="6">
        <f t="shared" si="3"/>
        <v>0</v>
      </c>
      <c r="CZ7" s="6">
        <f t="shared" si="3"/>
        <v>1</v>
      </c>
    </row>
    <row r="8" spans="1:104">
      <c r="A8" s="22"/>
      <c r="B8" s="21"/>
      <c r="C8" s="20"/>
      <c r="D8" s="6"/>
      <c r="E8" s="12">
        <f>E7*2+F7</f>
        <v>2</v>
      </c>
      <c r="F8" s="12"/>
      <c r="G8" s="12">
        <f>G7*2+H7</f>
        <v>2</v>
      </c>
      <c r="H8" s="12"/>
      <c r="I8" s="12">
        <f>I7*2+J7</f>
        <v>2</v>
      </c>
      <c r="J8" s="12"/>
      <c r="K8" s="12">
        <f>K7*2+L7</f>
        <v>2</v>
      </c>
      <c r="L8" s="12"/>
      <c r="M8" s="12">
        <f>M7*2+N7</f>
        <v>2</v>
      </c>
      <c r="N8" s="12"/>
      <c r="O8" s="12">
        <f>O7*2+P7</f>
        <v>1</v>
      </c>
      <c r="P8" s="12"/>
      <c r="Q8" s="12">
        <f>Q7*2+R7</f>
        <v>1</v>
      </c>
      <c r="R8" s="12"/>
      <c r="S8" s="12">
        <f>S7*2+T7</f>
        <v>1</v>
      </c>
      <c r="T8" s="12"/>
      <c r="U8" s="12">
        <f>U7*2+V7</f>
        <v>1</v>
      </c>
      <c r="V8" s="12"/>
      <c r="W8" s="12">
        <f>W7*2+X7</f>
        <v>1</v>
      </c>
      <c r="X8" s="12"/>
      <c r="Y8" s="12">
        <f>Y7*2+Z7</f>
        <v>2</v>
      </c>
      <c r="Z8" s="12"/>
      <c r="AA8" s="12">
        <f>AA7*2+AB7</f>
        <v>2</v>
      </c>
      <c r="AB8" s="12"/>
      <c r="AC8" s="12">
        <f>AC7*2+AD7</f>
        <v>1</v>
      </c>
      <c r="AD8" s="12"/>
      <c r="AE8" s="12">
        <f>AE7*2+AF7</f>
        <v>1</v>
      </c>
      <c r="AF8" s="12"/>
      <c r="AG8" s="12">
        <f>AG7*2+AH7</f>
        <v>2</v>
      </c>
      <c r="AH8" s="12"/>
      <c r="AI8" s="12">
        <f>AI7*2+AJ7</f>
        <v>2</v>
      </c>
      <c r="AJ8" s="12"/>
      <c r="AK8" s="12">
        <f>AK7*2+AL7</f>
        <v>1</v>
      </c>
      <c r="AL8" s="12"/>
      <c r="AM8" s="12">
        <f>AM7*2+AN7</f>
        <v>1</v>
      </c>
      <c r="AN8" s="12"/>
      <c r="AO8" s="12">
        <f>AO7*2+AP7</f>
        <v>2</v>
      </c>
      <c r="AP8" s="12"/>
      <c r="AQ8" s="12">
        <f>AQ7*2+AR7</f>
        <v>1</v>
      </c>
      <c r="AR8" s="12"/>
      <c r="AS8" s="12">
        <f>AS7*2+AT7</f>
        <v>2</v>
      </c>
      <c r="AT8" s="12"/>
      <c r="AU8" s="12">
        <f>AU7*2+AV7</f>
        <v>2</v>
      </c>
      <c r="AV8" s="12"/>
      <c r="AW8" s="12">
        <f>AW7*2+AX7</f>
        <v>2</v>
      </c>
      <c r="AX8" s="12"/>
      <c r="AY8" s="12">
        <f>AY7*2+AZ7</f>
        <v>1</v>
      </c>
      <c r="AZ8" s="12"/>
      <c r="BA8" s="12">
        <f>BA7*2+BB7</f>
        <v>1</v>
      </c>
      <c r="BB8" s="12"/>
      <c r="BC8" s="12">
        <f>BC7*2+BD7</f>
        <v>1</v>
      </c>
      <c r="BD8" s="12"/>
      <c r="BE8" s="12">
        <f>BE7*2+BF7</f>
        <v>1</v>
      </c>
      <c r="BF8" s="12"/>
      <c r="BG8" s="12">
        <f>BG7*2+BH7</f>
        <v>1</v>
      </c>
      <c r="BH8" s="12"/>
      <c r="BI8" s="12">
        <f>BI7*2+BJ7</f>
        <v>1</v>
      </c>
      <c r="BJ8" s="12"/>
      <c r="BK8" s="12">
        <f>BK7*2+BL7</f>
        <v>1</v>
      </c>
      <c r="BL8" s="12"/>
      <c r="BM8" s="12">
        <f>BM7*2+BN7</f>
        <v>2</v>
      </c>
      <c r="BN8" s="12"/>
      <c r="BO8" s="12">
        <f>BO7*2+BP7</f>
        <v>2</v>
      </c>
      <c r="BP8" s="12"/>
      <c r="BQ8" s="12">
        <f>BQ7*2+BR7</f>
        <v>1</v>
      </c>
      <c r="BR8" s="12"/>
      <c r="BS8" s="12">
        <f>BS7*2+BT7</f>
        <v>1</v>
      </c>
      <c r="BT8" s="12"/>
      <c r="BU8" s="12">
        <f>BU7*2+BV7</f>
        <v>1</v>
      </c>
      <c r="BV8" s="12"/>
      <c r="BW8" s="12">
        <f>BW7*2+BX7</f>
        <v>2</v>
      </c>
      <c r="BX8" s="12"/>
      <c r="BY8" s="12">
        <f>BY7*2+BZ7</f>
        <v>2</v>
      </c>
      <c r="BZ8" s="12"/>
      <c r="CA8" s="12">
        <f>CA7*2+CB7</f>
        <v>1</v>
      </c>
      <c r="CB8" s="12"/>
      <c r="CC8" s="12">
        <f>CC7*2+CD7</f>
        <v>1</v>
      </c>
      <c r="CD8" s="12"/>
      <c r="CE8" s="12">
        <f>CE7*2+CF7</f>
        <v>1</v>
      </c>
      <c r="CF8" s="12"/>
      <c r="CG8" s="12">
        <f>CG7*2+CH7</f>
        <v>2</v>
      </c>
      <c r="CH8" s="12"/>
      <c r="CI8" s="12">
        <f>CI7*2+CJ7</f>
        <v>1</v>
      </c>
      <c r="CJ8" s="12"/>
      <c r="CK8" s="12">
        <f>CK7*2+CL7</f>
        <v>1</v>
      </c>
      <c r="CL8" s="12"/>
      <c r="CM8" s="12">
        <f>CM7*2+CN7</f>
        <v>1</v>
      </c>
      <c r="CN8" s="12"/>
      <c r="CO8" s="12">
        <f>CO7*2+CP7</f>
        <v>2</v>
      </c>
      <c r="CP8" s="12"/>
      <c r="CQ8" s="12">
        <f>CQ7*2+CR7</f>
        <v>1</v>
      </c>
      <c r="CR8" s="12"/>
      <c r="CS8" s="12">
        <f>CS7*2+CT7</f>
        <v>1</v>
      </c>
      <c r="CT8" s="12"/>
      <c r="CU8" s="12">
        <f>CU7*2+CV7</f>
        <v>1</v>
      </c>
      <c r="CV8" s="12"/>
      <c r="CW8" s="12">
        <f>CW7*2+CX7</f>
        <v>1</v>
      </c>
      <c r="CX8" s="12"/>
      <c r="CY8" s="12">
        <f>CY7*2+CZ7</f>
        <v>1</v>
      </c>
      <c r="CZ8" s="12"/>
    </row>
    <row r="9" spans="1:104">
      <c r="A9" s="22"/>
      <c r="B9" s="21"/>
      <c r="C9" s="20"/>
      <c r="D9" s="6" t="s">
        <v>1</v>
      </c>
      <c r="E9" s="12">
        <f>IF(E8=2,1,IF(E8=1,0,""))</f>
        <v>1</v>
      </c>
      <c r="F9" s="12"/>
      <c r="G9" s="12">
        <f>IF(G8=2,1,IF(G8=1,0,""))</f>
        <v>1</v>
      </c>
      <c r="H9" s="12"/>
      <c r="I9" s="12">
        <f>IF(I8=2,1,IF(I8=1,0,""))</f>
        <v>1</v>
      </c>
      <c r="J9" s="12"/>
      <c r="K9" s="12">
        <f>IF(K8=2,1,IF(K8=1,0,""))</f>
        <v>1</v>
      </c>
      <c r="L9" s="12"/>
      <c r="M9" s="12">
        <f>IF(M8=2,1,IF(M8=1,0,""))</f>
        <v>1</v>
      </c>
      <c r="N9" s="12"/>
      <c r="O9" s="12">
        <f>IF(O8=2,1,IF(O8=1,0,""))</f>
        <v>0</v>
      </c>
      <c r="P9" s="12"/>
      <c r="Q9" s="12">
        <f>IF(Q8=2,1,IF(Q8=1,0,""))</f>
        <v>0</v>
      </c>
      <c r="R9" s="12"/>
      <c r="S9" s="12">
        <f>IF(S8=2,1,IF(S8=1,0,""))</f>
        <v>0</v>
      </c>
      <c r="T9" s="12"/>
      <c r="U9" s="12">
        <f>IF(U8=2,1,IF(U8=1,0,""))</f>
        <v>0</v>
      </c>
      <c r="V9" s="12"/>
      <c r="W9" s="12">
        <f>IF(W8=2,1,IF(W8=1,0,""))</f>
        <v>0</v>
      </c>
      <c r="X9" s="12"/>
      <c r="Y9" s="12">
        <f>IF(Y8=2,1,IF(Y8=1,0,""))</f>
        <v>1</v>
      </c>
      <c r="Z9" s="12"/>
      <c r="AA9" s="12">
        <f>IF(AA8=2,1,IF(AA8=1,0,""))</f>
        <v>1</v>
      </c>
      <c r="AB9" s="12"/>
      <c r="AC9" s="12">
        <f>IF(AC8=2,1,IF(AC8=1,0,""))</f>
        <v>0</v>
      </c>
      <c r="AD9" s="12"/>
      <c r="AE9" s="12">
        <f>IF(AE8=2,1,IF(AE8=1,0,""))</f>
        <v>0</v>
      </c>
      <c r="AF9" s="12"/>
      <c r="AG9" s="12">
        <f>IF(AG8=2,1,IF(AG8=1,0,""))</f>
        <v>1</v>
      </c>
      <c r="AH9" s="12"/>
      <c r="AI9" s="12">
        <f>IF(AI8=2,1,IF(AI8=1,0,""))</f>
        <v>1</v>
      </c>
      <c r="AJ9" s="12"/>
      <c r="AK9" s="12">
        <f>IF(AK8=2,1,IF(AK8=1,0,""))</f>
        <v>0</v>
      </c>
      <c r="AL9" s="12"/>
      <c r="AM9" s="12">
        <f>IF(AM8=2,1,IF(AM8=1,0,""))</f>
        <v>0</v>
      </c>
      <c r="AN9" s="12"/>
      <c r="AO9" s="12">
        <f>IF(AO8=2,1,IF(AO8=1,0,""))</f>
        <v>1</v>
      </c>
      <c r="AP9" s="12"/>
      <c r="AQ9" s="12">
        <f>IF(AQ8=2,1,IF(AQ8=1,0,""))</f>
        <v>0</v>
      </c>
      <c r="AR9" s="12"/>
      <c r="AS9" s="12">
        <f>IF(AS8=2,1,IF(AS8=1,0,""))</f>
        <v>1</v>
      </c>
      <c r="AT9" s="12"/>
      <c r="AU9" s="12">
        <f>IF(AU8=2,1,IF(AU8=1,0,""))</f>
        <v>1</v>
      </c>
      <c r="AV9" s="12"/>
      <c r="AW9" s="12">
        <f>IF(AW8=2,1,IF(AW8=1,0,""))</f>
        <v>1</v>
      </c>
      <c r="AX9" s="12"/>
      <c r="AY9" s="12">
        <f>IF(AY8=2,1,IF(AY8=1,0,""))</f>
        <v>0</v>
      </c>
      <c r="AZ9" s="12"/>
      <c r="BA9" s="12">
        <f>IF(BA8=2,1,IF(BA8=1,0,""))</f>
        <v>0</v>
      </c>
      <c r="BB9" s="12"/>
      <c r="BC9" s="12">
        <f>IF(BC8=2,1,IF(BC8=1,0,""))</f>
        <v>0</v>
      </c>
      <c r="BD9" s="12"/>
      <c r="BE9" s="12">
        <f>IF(BE8=2,1,IF(BE8=1,0,""))</f>
        <v>0</v>
      </c>
      <c r="BF9" s="12"/>
      <c r="BG9" s="12">
        <f>IF(BG8=2,1,IF(BG8=1,0,""))</f>
        <v>0</v>
      </c>
      <c r="BH9" s="12"/>
      <c r="BI9" s="12">
        <f>IF(BI8=2,1,IF(BI8=1,0,""))</f>
        <v>0</v>
      </c>
      <c r="BJ9" s="12"/>
      <c r="BK9" s="12">
        <f>IF(BK8=2,1,IF(BK8=1,0,""))</f>
        <v>0</v>
      </c>
      <c r="BL9" s="12"/>
      <c r="BM9" s="12">
        <f>IF(BM8=2,1,IF(BM8=1,0,""))</f>
        <v>1</v>
      </c>
      <c r="BN9" s="12"/>
      <c r="BO9" s="12">
        <f>IF(BO8=2,1,IF(BO8=1,0,""))</f>
        <v>1</v>
      </c>
      <c r="BP9" s="12"/>
      <c r="BQ9" s="12">
        <f>IF(BQ8=2,1,IF(BQ8=1,0,""))</f>
        <v>0</v>
      </c>
      <c r="BR9" s="12"/>
      <c r="BS9" s="12">
        <f>IF(BS8=2,1,IF(BS8=1,0,""))</f>
        <v>0</v>
      </c>
      <c r="BT9" s="12"/>
      <c r="BU9" s="12">
        <f>IF(BU8=2,1,IF(BU8=1,0,""))</f>
        <v>0</v>
      </c>
      <c r="BV9" s="12"/>
      <c r="BW9" s="12">
        <f>IF(BW8=2,1,IF(BW8=1,0,""))</f>
        <v>1</v>
      </c>
      <c r="BX9" s="12"/>
      <c r="BY9" s="12">
        <f>IF(BY8=2,1,IF(BY8=1,0,""))</f>
        <v>1</v>
      </c>
      <c r="BZ9" s="12"/>
      <c r="CA9" s="12">
        <f>IF(CA8=2,1,IF(CA8=1,0,""))</f>
        <v>0</v>
      </c>
      <c r="CB9" s="12"/>
      <c r="CC9" s="12">
        <f>IF(CC8=2,1,IF(CC8=1,0,""))</f>
        <v>0</v>
      </c>
      <c r="CD9" s="12"/>
      <c r="CE9" s="12">
        <f>IF(CE8=2,1,IF(CE8=1,0,""))</f>
        <v>0</v>
      </c>
      <c r="CF9" s="12"/>
      <c r="CG9" s="12">
        <f>IF(CG8=2,1,IF(CG8=1,0,""))</f>
        <v>1</v>
      </c>
      <c r="CH9" s="12"/>
      <c r="CI9" s="12">
        <f>IF(CI8=2,1,IF(CI8=1,0,""))</f>
        <v>0</v>
      </c>
      <c r="CJ9" s="12"/>
      <c r="CK9" s="12">
        <f>IF(CK8=2,1,IF(CK8=1,0,""))</f>
        <v>0</v>
      </c>
      <c r="CL9" s="12"/>
      <c r="CM9" s="12">
        <f>IF(CM8=2,1,IF(CM8=1,0,""))</f>
        <v>0</v>
      </c>
      <c r="CN9" s="12"/>
      <c r="CO9" s="12">
        <f>IF(CO8=2,1,IF(CO8=1,0,""))</f>
        <v>1</v>
      </c>
      <c r="CP9" s="12"/>
      <c r="CQ9" s="12">
        <f>IF(CQ8=2,1,IF(CQ8=1,0,""))</f>
        <v>0</v>
      </c>
      <c r="CR9" s="12"/>
      <c r="CS9" s="12">
        <f>IF(CS8=2,1,IF(CS8=1,0,""))</f>
        <v>0</v>
      </c>
      <c r="CT9" s="12"/>
      <c r="CU9" s="12">
        <f>IF(CU8=2,1,IF(CU8=1,0,""))</f>
        <v>0</v>
      </c>
      <c r="CV9" s="12"/>
      <c r="CW9" s="12">
        <f>IF(CW8=2,1,IF(CW8=1,0,""))</f>
        <v>0</v>
      </c>
      <c r="CX9" s="12"/>
      <c r="CY9" s="12">
        <f>IF(CY8=2,1,IF(CY8=1,0,""))</f>
        <v>0</v>
      </c>
      <c r="CZ9" s="12"/>
    </row>
    <row r="10" spans="1:104">
      <c r="A10" s="22"/>
      <c r="B10" s="21"/>
      <c r="C10" s="20"/>
      <c r="D10" s="6" t="s">
        <v>28</v>
      </c>
      <c r="E10" s="12">
        <f>E9+G9*2+I9*4+K9*8+M9*16</f>
        <v>31</v>
      </c>
      <c r="F10" s="12"/>
      <c r="G10" s="12"/>
      <c r="H10" s="12"/>
      <c r="I10" s="12"/>
      <c r="J10" s="12"/>
      <c r="K10" s="12"/>
      <c r="L10" s="12"/>
      <c r="M10" s="12"/>
      <c r="N10" s="12"/>
      <c r="O10" s="12">
        <f>O9+Q9*2+S9*4+U9*8+W9*16</f>
        <v>0</v>
      </c>
      <c r="P10" s="12"/>
      <c r="Q10" s="12"/>
      <c r="R10" s="12"/>
      <c r="S10" s="12"/>
      <c r="T10" s="12"/>
      <c r="U10" s="12"/>
      <c r="V10" s="12"/>
      <c r="W10" s="12"/>
      <c r="X10" s="12"/>
      <c r="Y10" s="12">
        <f>Y9+AA9*2+AC9*4+AE9*8+AG9*16</f>
        <v>19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>
        <f>AI9+AK9*2+AM9*4+AO9*8+AQ9*16</f>
        <v>9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>
        <f>AS9+AU9*2+AW9*4+AY9*8+BA9*16</f>
        <v>7</v>
      </c>
      <c r="AT10" s="12"/>
      <c r="AU10" s="12"/>
      <c r="AV10" s="12"/>
      <c r="AW10" s="12"/>
      <c r="AX10" s="12"/>
      <c r="AY10" s="12"/>
      <c r="AZ10" s="12"/>
      <c r="BA10" s="12"/>
      <c r="BB10" s="12"/>
      <c r="BC10" s="12">
        <f>BC9+BE9*2+BG9*4+BI9*8+BK9*16</f>
        <v>0</v>
      </c>
      <c r="BD10" s="12"/>
      <c r="BE10" s="12"/>
      <c r="BF10" s="12"/>
      <c r="BG10" s="12"/>
      <c r="BH10" s="12"/>
      <c r="BI10" s="12"/>
      <c r="BJ10" s="12"/>
      <c r="BK10" s="12"/>
      <c r="BL10" s="12"/>
      <c r="BM10" s="12">
        <f>BM9+BO9*2+BQ9*4+BS9*8+BU9*16</f>
        <v>3</v>
      </c>
      <c r="BN10" s="12"/>
      <c r="BO10" s="12"/>
      <c r="BP10" s="12"/>
      <c r="BQ10" s="12"/>
      <c r="BR10" s="12"/>
      <c r="BS10" s="12"/>
      <c r="BT10" s="12"/>
      <c r="BU10" s="12"/>
      <c r="BV10" s="12"/>
      <c r="BW10" s="12">
        <f>BW9+BY9*2+CA9*4+CC9*8+CE9*16</f>
        <v>3</v>
      </c>
      <c r="BX10" s="12"/>
      <c r="BY10" s="12"/>
      <c r="BZ10" s="12"/>
      <c r="CA10" s="12"/>
      <c r="CB10" s="12"/>
      <c r="CC10" s="12"/>
      <c r="CD10" s="12"/>
      <c r="CE10" s="12"/>
      <c r="CF10" s="12"/>
      <c r="CG10" s="12">
        <f>CG9+CI9*2+CK9*4+CM9*8+CO9*16</f>
        <v>17</v>
      </c>
      <c r="CH10" s="12"/>
      <c r="CI10" s="12"/>
      <c r="CJ10" s="12"/>
      <c r="CK10" s="12"/>
      <c r="CL10" s="12"/>
      <c r="CM10" s="12"/>
      <c r="CN10" s="12"/>
      <c r="CO10" s="12"/>
      <c r="CP10" s="12"/>
      <c r="CQ10" s="12">
        <f>CQ9+CS9*2+CU9*4+CW9*8+CY9*16</f>
        <v>0</v>
      </c>
      <c r="CR10" s="12"/>
      <c r="CS10" s="12"/>
      <c r="CT10" s="12"/>
      <c r="CU10" s="12"/>
      <c r="CV10" s="12"/>
      <c r="CW10" s="12"/>
      <c r="CX10" s="12"/>
      <c r="CY10" s="12"/>
      <c r="CZ10" s="12"/>
    </row>
    <row r="11" spans="1:104">
      <c r="A11" s="22"/>
      <c r="B11" s="21"/>
      <c r="C11" s="20"/>
      <c r="D11" s="6" t="s">
        <v>29</v>
      </c>
      <c r="E11" s="12" t="str">
        <f>VLOOKUP(Data!E10,Baudot!$A$1:$C$32,2)</f>
        <v>(LT)</v>
      </c>
      <c r="F11" s="12"/>
      <c r="G11" s="12"/>
      <c r="H11" s="12"/>
      <c r="I11" s="12"/>
      <c r="J11" s="12"/>
      <c r="K11" s="12"/>
      <c r="L11" s="12"/>
      <c r="M11" s="12"/>
      <c r="N11" s="12"/>
      <c r="O11" s="12" t="str">
        <f>VLOOKUP(Data!O10,Baudot!$A$1:$C$32,2)</f>
        <v>(NL)</v>
      </c>
      <c r="P11" s="12"/>
      <c r="Q11" s="12"/>
      <c r="R11" s="12"/>
      <c r="S11" s="12"/>
      <c r="T11" s="12"/>
      <c r="U11" s="12"/>
      <c r="V11" s="12"/>
      <c r="W11" s="12"/>
      <c r="X11" s="12"/>
      <c r="Y11" s="12" t="str">
        <f>VLOOKUP(Data!Y10,Baudot!$A$1:$C$32,2)</f>
        <v>W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 t="str">
        <f>VLOOKUP(Data!AI10,Baudot!$A$1:$C$32,2)</f>
        <v>D</v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 t="str">
        <f>VLOOKUP(Data!AS10,Baudot!$A$1:$C$32,2)</f>
        <v>U</v>
      </c>
      <c r="AT11" s="12"/>
      <c r="AU11" s="12"/>
      <c r="AV11" s="12"/>
      <c r="AW11" s="12"/>
      <c r="AX11" s="12"/>
      <c r="AY11" s="12"/>
      <c r="AZ11" s="12"/>
      <c r="BA11" s="12"/>
      <c r="BB11" s="12"/>
      <c r="BC11" s="12" t="str">
        <f>VLOOKUP(Data!BC10,Baudot!$A$1:$C$32,2)</f>
        <v>(NL)</v>
      </c>
      <c r="BD11" s="12"/>
      <c r="BE11" s="12"/>
      <c r="BF11" s="12"/>
      <c r="BG11" s="12"/>
      <c r="BH11" s="12"/>
      <c r="BI11" s="12"/>
      <c r="BJ11" s="12"/>
      <c r="BK11" s="12"/>
      <c r="BL11" s="12"/>
      <c r="BM11" s="12" t="str">
        <f>VLOOKUP(Data!BM10,Baudot!$A$1:$C$32,2)</f>
        <v>A</v>
      </c>
      <c r="BN11" s="12"/>
      <c r="BO11" s="12"/>
      <c r="BP11" s="12"/>
      <c r="BQ11" s="12"/>
      <c r="BR11" s="12"/>
      <c r="BS11" s="12"/>
      <c r="BT11" s="12"/>
      <c r="BU11" s="12"/>
      <c r="BV11" s="12"/>
      <c r="BW11" s="12" t="str">
        <f>VLOOKUP(Data!BW10,Baudot!$A$1:$C$32,2)</f>
        <v>A</v>
      </c>
      <c r="BX11" s="12"/>
      <c r="BY11" s="12"/>
      <c r="BZ11" s="12"/>
      <c r="CA11" s="12"/>
      <c r="CB11" s="12"/>
      <c r="CC11" s="12"/>
      <c r="CD11" s="12"/>
      <c r="CE11" s="12"/>
      <c r="CF11" s="12"/>
      <c r="CG11" s="12" t="str">
        <f>VLOOKUP(Data!CG10,Baudot!$A$1:$C$32,2)</f>
        <v>Z</v>
      </c>
      <c r="CH11" s="12"/>
      <c r="CI11" s="12"/>
      <c r="CJ11" s="12"/>
      <c r="CK11" s="12"/>
      <c r="CL11" s="12"/>
      <c r="CM11" s="12"/>
      <c r="CN11" s="12"/>
      <c r="CO11" s="12"/>
      <c r="CP11" s="12"/>
      <c r="CQ11" s="12" t="str">
        <f>VLOOKUP(Data!CQ10,Baudot!$A$1:$C$32,2)</f>
        <v>(NL)</v>
      </c>
      <c r="CR11" s="12"/>
      <c r="CS11" s="12"/>
      <c r="CT11" s="12"/>
      <c r="CU11" s="12"/>
      <c r="CV11" s="12"/>
      <c r="CW11" s="12"/>
      <c r="CX11" s="12"/>
      <c r="CY11" s="12"/>
      <c r="CZ11" s="12"/>
    </row>
    <row r="12" spans="1:104">
      <c r="A12" s="22"/>
      <c r="B12" s="21"/>
      <c r="C12" s="20"/>
      <c r="D12" s="6" t="s">
        <v>323</v>
      </c>
      <c r="E12" s="9"/>
      <c r="F12" s="10"/>
      <c r="G12" s="10"/>
      <c r="H12" s="10"/>
      <c r="I12" s="10"/>
      <c r="J12" s="10"/>
      <c r="K12" s="10"/>
      <c r="L12" s="10"/>
      <c r="M12" s="10"/>
      <c r="N12" s="11"/>
      <c r="O12" s="18" t="str">
        <f>CONCATENATE(O11,Y11,AI11,AS11)</f>
        <v>(NL)WDU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9" t="str">
        <f>CONCATENATE(BC11,BM11,BW11,CG11)</f>
        <v>(NL)AAZ</v>
      </c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9"/>
      <c r="CR12" s="10"/>
      <c r="CS12" s="10"/>
      <c r="CT12" s="10"/>
      <c r="CU12" s="10"/>
      <c r="CV12" s="10"/>
      <c r="CW12" s="10"/>
      <c r="CX12" s="10"/>
      <c r="CY12" s="10"/>
      <c r="CZ12" s="11"/>
    </row>
    <row r="13" spans="1:104">
      <c r="A13" s="22"/>
      <c r="B13" s="21"/>
      <c r="C13" s="20"/>
      <c r="D13" s="6" t="s">
        <v>318</v>
      </c>
      <c r="E13" s="9"/>
      <c r="F13" s="10"/>
      <c r="G13" s="10"/>
      <c r="H13" s="10"/>
      <c r="I13" s="10"/>
      <c r="J13" s="10"/>
      <c r="K13" s="10"/>
      <c r="L13" s="10"/>
      <c r="M13" s="10"/>
      <c r="N13" s="11"/>
      <c r="O13" s="12" t="e">
        <f>VLOOKUP(O12,Color!A2:D65,2,FALSE)</f>
        <v>#N/A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 t="e">
        <f>VLOOKUP(BC12,Color!A2:D65,2,FALSE)</f>
        <v>#N/A</v>
      </c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9"/>
      <c r="CR13" s="10"/>
      <c r="CS13" s="10"/>
      <c r="CT13" s="10"/>
      <c r="CU13" s="10"/>
      <c r="CV13" s="10"/>
      <c r="CW13" s="10"/>
      <c r="CX13" s="10"/>
      <c r="CY13" s="10"/>
      <c r="CZ13" s="11"/>
    </row>
  </sheetData>
  <mergeCells count="146">
    <mergeCell ref="CY9:CZ9"/>
    <mergeCell ref="BW10:CF10"/>
    <mergeCell ref="A1:D1"/>
    <mergeCell ref="E1:CZ1"/>
    <mergeCell ref="A2:D2"/>
    <mergeCell ref="A3:D3"/>
    <mergeCell ref="O13:BB13"/>
    <mergeCell ref="BC13:CP13"/>
    <mergeCell ref="CQ11:CZ11"/>
    <mergeCell ref="A5:B5"/>
    <mergeCell ref="O12:BB12"/>
    <mergeCell ref="BC12:CP12"/>
    <mergeCell ref="C7:C13"/>
    <mergeCell ref="B7:B13"/>
    <mergeCell ref="A7:A13"/>
    <mergeCell ref="CG10:CP10"/>
    <mergeCell ref="CQ10:CZ10"/>
    <mergeCell ref="O11:X11"/>
    <mergeCell ref="Y11:AH11"/>
    <mergeCell ref="AI11:AR11"/>
    <mergeCell ref="AS11:BB11"/>
    <mergeCell ref="BC11:BL11"/>
    <mergeCell ref="BM11:BV11"/>
    <mergeCell ref="BW11:CF11"/>
    <mergeCell ref="CG11:CP11"/>
    <mergeCell ref="BC9:BD9"/>
    <mergeCell ref="BE9:BF9"/>
    <mergeCell ref="BG9:BH9"/>
    <mergeCell ref="BI9:BJ9"/>
    <mergeCell ref="BK9:BL9"/>
    <mergeCell ref="BM9:BN9"/>
    <mergeCell ref="E10:N10"/>
    <mergeCell ref="E11:N11"/>
    <mergeCell ref="O10:X10"/>
    <mergeCell ref="Y10:AH10"/>
    <mergeCell ref="AI10:AR10"/>
    <mergeCell ref="AS10:BB10"/>
    <mergeCell ref="BC10:BL10"/>
    <mergeCell ref="BM10:BV10"/>
    <mergeCell ref="AQ9:AR9"/>
    <mergeCell ref="AS9:AT9"/>
    <mergeCell ref="AU9:AV9"/>
    <mergeCell ref="AW9:AX9"/>
    <mergeCell ref="AY9:AZ9"/>
    <mergeCell ref="BA9:BB9"/>
    <mergeCell ref="AE9:AF9"/>
    <mergeCell ref="AG9:AH9"/>
    <mergeCell ref="AI9:AJ9"/>
    <mergeCell ref="CU9:CV9"/>
    <mergeCell ref="CW9:CX9"/>
    <mergeCell ref="CA9:CB9"/>
    <mergeCell ref="CC9:CD9"/>
    <mergeCell ref="CE9:CF9"/>
    <mergeCell ref="CG9:CH9"/>
    <mergeCell ref="CI9:CJ9"/>
    <mergeCell ref="CK9:CL9"/>
    <mergeCell ref="BO9:BP9"/>
    <mergeCell ref="BQ9:BR9"/>
    <mergeCell ref="BS9:BT9"/>
    <mergeCell ref="BU9:BV9"/>
    <mergeCell ref="BW9:BX9"/>
    <mergeCell ref="BY9:BZ9"/>
    <mergeCell ref="CM9:CN9"/>
    <mergeCell ref="CO9:CP9"/>
    <mergeCell ref="CQ9:CR9"/>
    <mergeCell ref="CS9:CT9"/>
    <mergeCell ref="AK9:AL9"/>
    <mergeCell ref="AM9:AN9"/>
    <mergeCell ref="AO9:AP9"/>
    <mergeCell ref="S9:T9"/>
    <mergeCell ref="U9:V9"/>
    <mergeCell ref="W9:X9"/>
    <mergeCell ref="Y9:Z9"/>
    <mergeCell ref="AA9:AB9"/>
    <mergeCell ref="AC9:AD9"/>
    <mergeCell ref="CU8:CV8"/>
    <mergeCell ref="CW8:CX8"/>
    <mergeCell ref="CY8:CZ8"/>
    <mergeCell ref="E9:F9"/>
    <mergeCell ref="G9:H9"/>
    <mergeCell ref="I9:J9"/>
    <mergeCell ref="K9:L9"/>
    <mergeCell ref="M9:N9"/>
    <mergeCell ref="O9:P9"/>
    <mergeCell ref="Q9:R9"/>
    <mergeCell ref="CI8:CJ8"/>
    <mergeCell ref="CK8:CL8"/>
    <mergeCell ref="CM8:CN8"/>
    <mergeCell ref="CO8:CP8"/>
    <mergeCell ref="CQ8:CR8"/>
    <mergeCell ref="CS8:CT8"/>
    <mergeCell ref="BW8:BX8"/>
    <mergeCell ref="BY8:BZ8"/>
    <mergeCell ref="CA8:CB8"/>
    <mergeCell ref="CC8:CD8"/>
    <mergeCell ref="CE8:CF8"/>
    <mergeCell ref="CG8:CH8"/>
    <mergeCell ref="BK8:BL8"/>
    <mergeCell ref="BM8:BN8"/>
    <mergeCell ref="CG6:CP6"/>
    <mergeCell ref="AM8:AN8"/>
    <mergeCell ref="AO8:AP8"/>
    <mergeCell ref="AQ8:AR8"/>
    <mergeCell ref="AS8:AT8"/>
    <mergeCell ref="AU8:AV8"/>
    <mergeCell ref="AW8:AX8"/>
    <mergeCell ref="AA8:AB8"/>
    <mergeCell ref="AC8:AD8"/>
    <mergeCell ref="AE8:AF8"/>
    <mergeCell ref="AG8:AH8"/>
    <mergeCell ref="AI8:AJ8"/>
    <mergeCell ref="AK8:AL8"/>
    <mergeCell ref="BO8:BP8"/>
    <mergeCell ref="BQ8:BR8"/>
    <mergeCell ref="BS8:BT8"/>
    <mergeCell ref="BU8:BV8"/>
    <mergeCell ref="AY8:AZ8"/>
    <mergeCell ref="BA8:BB8"/>
    <mergeCell ref="BC8:BD8"/>
    <mergeCell ref="BE8:BF8"/>
    <mergeCell ref="BG8:BH8"/>
    <mergeCell ref="BI8:BJ8"/>
    <mergeCell ref="E12:N12"/>
    <mergeCell ref="E13:N13"/>
    <mergeCell ref="CQ12:CZ12"/>
    <mergeCell ref="CQ13:CZ13"/>
    <mergeCell ref="CQ6:CZ6"/>
    <mergeCell ref="E8:F8"/>
    <mergeCell ref="G8:H8"/>
    <mergeCell ref="I8:J8"/>
    <mergeCell ref="K8:L8"/>
    <mergeCell ref="M8:N8"/>
    <mergeCell ref="E6:N6"/>
    <mergeCell ref="O6:X6"/>
    <mergeCell ref="Y6:AH6"/>
    <mergeCell ref="AI6:AR6"/>
    <mergeCell ref="AS6:BB6"/>
    <mergeCell ref="BC6:BL6"/>
    <mergeCell ref="O8:P8"/>
    <mergeCell ref="Q8:R8"/>
    <mergeCell ref="S8:T8"/>
    <mergeCell ref="U8:V8"/>
    <mergeCell ref="W8:X8"/>
    <mergeCell ref="Y8:Z8"/>
    <mergeCell ref="BM6:BV6"/>
    <mergeCell ref="BW6:CF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B1" sqref="B1:B32"/>
    </sheetView>
  </sheetViews>
  <sheetFormatPr defaultRowHeight="13.5"/>
  <sheetData>
    <row r="1" spans="1:3" ht="15">
      <c r="A1" s="1">
        <v>0</v>
      </c>
      <c r="B1" s="2" t="s">
        <v>325</v>
      </c>
      <c r="C1" s="2"/>
    </row>
    <row r="2" spans="1:3" ht="15">
      <c r="A2" s="1">
        <v>1</v>
      </c>
      <c r="B2" s="2" t="s">
        <v>2</v>
      </c>
      <c r="C2" s="2">
        <v>3</v>
      </c>
    </row>
    <row r="3" spans="1:3" ht="15" customHeight="1">
      <c r="A3" s="1">
        <v>2</v>
      </c>
      <c r="B3" s="2" t="s">
        <v>326</v>
      </c>
      <c r="C3" s="2"/>
    </row>
    <row r="4" spans="1:3" ht="15">
      <c r="A4" s="1">
        <v>3</v>
      </c>
      <c r="B4" s="2" t="s">
        <v>3</v>
      </c>
      <c r="C4" s="2"/>
    </row>
    <row r="5" spans="1:3" ht="15" customHeight="1">
      <c r="A5" s="1">
        <v>4</v>
      </c>
      <c r="B5" s="2" t="s">
        <v>327</v>
      </c>
      <c r="C5" s="2"/>
    </row>
    <row r="6" spans="1:3" ht="15">
      <c r="A6" s="1">
        <v>5</v>
      </c>
      <c r="B6" s="2" t="s">
        <v>4</v>
      </c>
      <c r="C6" s="2"/>
    </row>
    <row r="7" spans="1:3" ht="15">
      <c r="A7" s="1">
        <v>6</v>
      </c>
      <c r="B7" s="2" t="s">
        <v>5</v>
      </c>
      <c r="C7" s="2">
        <v>8</v>
      </c>
    </row>
    <row r="8" spans="1:3" ht="15">
      <c r="A8" s="1">
        <v>7</v>
      </c>
      <c r="B8" s="2" t="s">
        <v>6</v>
      </c>
      <c r="C8" s="2">
        <v>7</v>
      </c>
    </row>
    <row r="9" spans="1:3" ht="15" customHeight="1">
      <c r="A9" s="1">
        <v>8</v>
      </c>
      <c r="B9" s="2" t="s">
        <v>328</v>
      </c>
      <c r="C9" s="2"/>
    </row>
    <row r="10" spans="1:3" ht="15">
      <c r="A10" s="1">
        <v>9</v>
      </c>
      <c r="B10" s="2" t="s">
        <v>7</v>
      </c>
      <c r="C10" s="2"/>
    </row>
    <row r="11" spans="1:3" ht="15">
      <c r="A11" s="1">
        <v>10</v>
      </c>
      <c r="B11" s="2" t="s">
        <v>8</v>
      </c>
      <c r="C11" s="2">
        <v>4</v>
      </c>
    </row>
    <row r="12" spans="1:3" ht="15">
      <c r="A12" s="1">
        <v>11</v>
      </c>
      <c r="B12" s="2" t="s">
        <v>9</v>
      </c>
      <c r="C12" s="2"/>
    </row>
    <row r="13" spans="1:3" ht="15">
      <c r="A13" s="1">
        <v>12</v>
      </c>
      <c r="B13" s="2" t="s">
        <v>10</v>
      </c>
      <c r="C13" s="2"/>
    </row>
    <row r="14" spans="1:3" ht="15">
      <c r="A14" s="1">
        <v>13</v>
      </c>
      <c r="B14" s="2" t="s">
        <v>11</v>
      </c>
      <c r="C14" s="2"/>
    </row>
    <row r="15" spans="1:3" ht="15">
      <c r="A15" s="1">
        <v>14</v>
      </c>
      <c r="B15" s="2" t="s">
        <v>12</v>
      </c>
      <c r="C15" s="2"/>
    </row>
    <row r="16" spans="1:3" ht="15">
      <c r="A16" s="1">
        <v>15</v>
      </c>
      <c r="B16" s="2" t="s">
        <v>13</v>
      </c>
      <c r="C16" s="2"/>
    </row>
    <row r="17" spans="1:3" ht="15">
      <c r="A17" s="1">
        <v>16</v>
      </c>
      <c r="B17" s="2" t="s">
        <v>14</v>
      </c>
      <c r="C17" s="2">
        <v>5</v>
      </c>
    </row>
    <row r="18" spans="1:3" ht="15">
      <c r="A18" s="1">
        <v>17</v>
      </c>
      <c r="B18" s="2" t="s">
        <v>15</v>
      </c>
      <c r="C18" s="2"/>
    </row>
    <row r="19" spans="1:3" ht="15">
      <c r="A19" s="1">
        <v>18</v>
      </c>
      <c r="B19" s="2" t="s">
        <v>16</v>
      </c>
      <c r="C19" s="2"/>
    </row>
    <row r="20" spans="1:3" ht="15">
      <c r="A20" s="1">
        <v>19</v>
      </c>
      <c r="B20" s="2" t="s">
        <v>17</v>
      </c>
      <c r="C20" s="2">
        <v>2</v>
      </c>
    </row>
    <row r="21" spans="1:3" ht="15">
      <c r="A21" s="1">
        <v>20</v>
      </c>
      <c r="B21" s="2" t="s">
        <v>18</v>
      </c>
      <c r="C21" s="2"/>
    </row>
    <row r="22" spans="1:3" ht="15">
      <c r="A22" s="1">
        <v>21</v>
      </c>
      <c r="B22" s="2" t="s">
        <v>19</v>
      </c>
      <c r="C22" s="2">
        <v>6</v>
      </c>
    </row>
    <row r="23" spans="1:3" ht="15">
      <c r="A23" s="1">
        <v>22</v>
      </c>
      <c r="B23" s="2" t="s">
        <v>20</v>
      </c>
      <c r="C23" s="2">
        <v>0</v>
      </c>
    </row>
    <row r="24" spans="1:3" ht="15">
      <c r="A24" s="1">
        <v>23</v>
      </c>
      <c r="B24" s="2" t="s">
        <v>21</v>
      </c>
      <c r="C24" s="2">
        <v>1</v>
      </c>
    </row>
    <row r="25" spans="1:3" ht="15">
      <c r="A25" s="1">
        <v>24</v>
      </c>
      <c r="B25" s="2" t="s">
        <v>22</v>
      </c>
      <c r="C25" s="2">
        <v>9</v>
      </c>
    </row>
    <row r="26" spans="1:3" ht="15">
      <c r="A26" s="1">
        <v>25</v>
      </c>
      <c r="B26" s="2" t="s">
        <v>23</v>
      </c>
      <c r="C26" s="2"/>
    </row>
    <row r="27" spans="1:3" ht="15">
      <c r="A27" s="1">
        <v>26</v>
      </c>
      <c r="B27" s="2" t="s">
        <v>24</v>
      </c>
      <c r="C27" s="2"/>
    </row>
    <row r="28" spans="1:3" ht="15" customHeight="1">
      <c r="A28" s="1">
        <v>27</v>
      </c>
      <c r="B28" s="2" t="s">
        <v>329</v>
      </c>
      <c r="C28" s="2"/>
    </row>
    <row r="29" spans="1:3" ht="15">
      <c r="A29" s="1">
        <v>28</v>
      </c>
      <c r="B29" s="2" t="s">
        <v>25</v>
      </c>
      <c r="C29" s="2"/>
    </row>
    <row r="30" spans="1:3" ht="15">
      <c r="A30" s="1">
        <v>29</v>
      </c>
      <c r="B30" s="2" t="s">
        <v>26</v>
      </c>
      <c r="C30" s="2"/>
    </row>
    <row r="31" spans="1:3" ht="15">
      <c r="A31" s="1">
        <v>30</v>
      </c>
      <c r="B31" s="2" t="s">
        <v>27</v>
      </c>
      <c r="C31" s="2"/>
    </row>
    <row r="32" spans="1:3" ht="15" customHeight="1">
      <c r="A32" s="1">
        <v>31</v>
      </c>
      <c r="B32" s="2" t="s">
        <v>330</v>
      </c>
      <c r="C32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5"/>
  <sheetViews>
    <sheetView topLeftCell="A40" workbookViewId="0">
      <selection activeCell="A58" sqref="A58:A65"/>
    </sheetView>
  </sheetViews>
  <sheetFormatPr defaultRowHeight="13.5"/>
  <cols>
    <col min="1" max="1" width="10.5" bestFit="1" customWidth="1"/>
    <col min="2" max="2" width="11.875" bestFit="1" customWidth="1"/>
  </cols>
  <sheetData>
    <row r="1" spans="1:4">
      <c r="A1" t="s">
        <v>36</v>
      </c>
      <c r="B1" t="s">
        <v>37</v>
      </c>
      <c r="C1" t="s">
        <v>34</v>
      </c>
      <c r="D1" t="s">
        <v>35</v>
      </c>
    </row>
    <row r="2" spans="1:4">
      <c r="A2" s="23" t="s">
        <v>40</v>
      </c>
      <c r="B2">
        <v>-12</v>
      </c>
      <c r="C2" s="23" t="s">
        <v>38</v>
      </c>
      <c r="D2" s="23" t="s">
        <v>39</v>
      </c>
    </row>
    <row r="3" spans="1:4">
      <c r="A3" s="23"/>
      <c r="B3">
        <v>-11</v>
      </c>
      <c r="C3" s="23"/>
      <c r="D3" s="23"/>
    </row>
    <row r="4" spans="1:4">
      <c r="A4" s="23"/>
      <c r="B4">
        <v>-10</v>
      </c>
      <c r="C4" s="23"/>
      <c r="D4" s="23"/>
    </row>
    <row r="5" spans="1:4">
      <c r="A5" s="23"/>
      <c r="B5">
        <v>-9</v>
      </c>
      <c r="C5" s="23"/>
      <c r="D5" s="23"/>
    </row>
    <row r="6" spans="1:4">
      <c r="A6" s="23"/>
      <c r="B6">
        <v>-8</v>
      </c>
      <c r="C6" s="23"/>
      <c r="D6" s="23"/>
    </row>
    <row r="7" spans="1:4">
      <c r="A7" s="23"/>
      <c r="B7">
        <v>-7</v>
      </c>
      <c r="C7" s="23"/>
      <c r="D7" s="23"/>
    </row>
    <row r="8" spans="1:4">
      <c r="A8" s="23"/>
      <c r="B8">
        <v>-6</v>
      </c>
      <c r="C8" s="23"/>
      <c r="D8" s="23"/>
    </row>
    <row r="9" spans="1:4">
      <c r="A9" s="23"/>
      <c r="B9">
        <v>-5</v>
      </c>
      <c r="C9" s="23"/>
      <c r="D9" s="23"/>
    </row>
    <row r="10" spans="1:4">
      <c r="A10" t="s">
        <v>43</v>
      </c>
      <c r="B10">
        <v>-4</v>
      </c>
      <c r="C10" t="s">
        <v>41</v>
      </c>
      <c r="D10" t="s">
        <v>42</v>
      </c>
    </row>
    <row r="11" spans="1:4">
      <c r="A11" t="s">
        <v>46</v>
      </c>
      <c r="B11">
        <v>-3</v>
      </c>
      <c r="C11" t="s">
        <v>44</v>
      </c>
      <c r="D11" t="s">
        <v>45</v>
      </c>
    </row>
    <row r="12" spans="1:4">
      <c r="A12" t="s">
        <v>49</v>
      </c>
      <c r="B12">
        <v>-2</v>
      </c>
      <c r="C12" t="s">
        <v>47</v>
      </c>
      <c r="D12" t="s">
        <v>48</v>
      </c>
    </row>
    <row r="13" spans="1:4">
      <c r="A13" t="s">
        <v>52</v>
      </c>
      <c r="B13">
        <v>-1</v>
      </c>
      <c r="C13" t="s">
        <v>50</v>
      </c>
      <c r="D13" t="s">
        <v>51</v>
      </c>
    </row>
    <row r="14" spans="1:4">
      <c r="A14" t="s">
        <v>55</v>
      </c>
      <c r="B14">
        <v>0</v>
      </c>
      <c r="C14" t="s">
        <v>53</v>
      </c>
      <c r="D14" t="s">
        <v>54</v>
      </c>
    </row>
    <row r="15" spans="1:4">
      <c r="A15" t="s">
        <v>58</v>
      </c>
      <c r="B15">
        <v>1</v>
      </c>
      <c r="C15" t="s">
        <v>56</v>
      </c>
      <c r="D15" t="s">
        <v>57</v>
      </c>
    </row>
    <row r="16" spans="1:4">
      <c r="A16" t="s">
        <v>61</v>
      </c>
      <c r="B16">
        <v>2</v>
      </c>
      <c r="C16" t="s">
        <v>59</v>
      </c>
      <c r="D16" t="s">
        <v>60</v>
      </c>
    </row>
    <row r="17" spans="1:4">
      <c r="A17" t="s">
        <v>64</v>
      </c>
      <c r="B17">
        <v>3</v>
      </c>
      <c r="C17" t="s">
        <v>62</v>
      </c>
      <c r="D17" t="s">
        <v>63</v>
      </c>
    </row>
    <row r="18" spans="1:4">
      <c r="A18" t="s">
        <v>67</v>
      </c>
      <c r="B18">
        <v>4</v>
      </c>
      <c r="C18" t="s">
        <v>65</v>
      </c>
      <c r="D18" t="s">
        <v>66</v>
      </c>
    </row>
    <row r="19" spans="1:4">
      <c r="A19" t="s">
        <v>70</v>
      </c>
      <c r="B19">
        <v>5</v>
      </c>
      <c r="C19" t="s">
        <v>68</v>
      </c>
      <c r="D19" t="s">
        <v>69</v>
      </c>
    </row>
    <row r="20" spans="1:4">
      <c r="A20" t="s">
        <v>73</v>
      </c>
      <c r="B20">
        <v>6</v>
      </c>
      <c r="C20" t="s">
        <v>71</v>
      </c>
      <c r="D20" t="s">
        <v>72</v>
      </c>
    </row>
    <row r="21" spans="1:4">
      <c r="A21" t="s">
        <v>76</v>
      </c>
      <c r="B21">
        <v>7</v>
      </c>
      <c r="C21" t="s">
        <v>74</v>
      </c>
      <c r="D21" t="s">
        <v>75</v>
      </c>
    </row>
    <row r="22" spans="1:4">
      <c r="A22" t="s">
        <v>79</v>
      </c>
      <c r="B22">
        <v>8</v>
      </c>
      <c r="C22" t="s">
        <v>77</v>
      </c>
      <c r="D22" t="s">
        <v>78</v>
      </c>
    </row>
    <row r="23" spans="1:4">
      <c r="A23" t="s">
        <v>82</v>
      </c>
      <c r="B23">
        <v>9</v>
      </c>
      <c r="C23" t="s">
        <v>80</v>
      </c>
      <c r="D23" t="s">
        <v>81</v>
      </c>
    </row>
    <row r="24" spans="1:4">
      <c r="A24" t="s">
        <v>85</v>
      </c>
      <c r="B24">
        <v>10</v>
      </c>
      <c r="C24" t="s">
        <v>83</v>
      </c>
      <c r="D24" t="s">
        <v>84</v>
      </c>
    </row>
    <row r="25" spans="1:4">
      <c r="A25" t="s">
        <v>88</v>
      </c>
      <c r="B25">
        <v>11</v>
      </c>
      <c r="C25" t="s">
        <v>86</v>
      </c>
      <c r="D25" t="s">
        <v>87</v>
      </c>
    </row>
    <row r="26" spans="1:4">
      <c r="A26" t="s">
        <v>91</v>
      </c>
      <c r="B26">
        <v>12</v>
      </c>
      <c r="C26" t="s">
        <v>89</v>
      </c>
      <c r="D26" t="s">
        <v>90</v>
      </c>
    </row>
    <row r="27" spans="1:4">
      <c r="A27" t="s">
        <v>94</v>
      </c>
      <c r="B27">
        <v>13</v>
      </c>
      <c r="C27" t="s">
        <v>92</v>
      </c>
      <c r="D27" t="s">
        <v>93</v>
      </c>
    </row>
    <row r="28" spans="1:4">
      <c r="A28" t="s">
        <v>97</v>
      </c>
      <c r="B28">
        <v>14</v>
      </c>
      <c r="C28" t="s">
        <v>95</v>
      </c>
      <c r="D28" t="s">
        <v>96</v>
      </c>
    </row>
    <row r="29" spans="1:4">
      <c r="A29" t="s">
        <v>100</v>
      </c>
      <c r="B29">
        <v>15</v>
      </c>
      <c r="C29" t="s">
        <v>98</v>
      </c>
      <c r="D29" t="s">
        <v>99</v>
      </c>
    </row>
    <row r="30" spans="1:4">
      <c r="A30" t="s">
        <v>103</v>
      </c>
      <c r="B30">
        <v>16</v>
      </c>
      <c r="C30" t="s">
        <v>101</v>
      </c>
      <c r="D30" t="s">
        <v>102</v>
      </c>
    </row>
    <row r="31" spans="1:4">
      <c r="A31" t="s">
        <v>106</v>
      </c>
      <c r="B31">
        <v>17</v>
      </c>
      <c r="C31" t="s">
        <v>104</v>
      </c>
      <c r="D31" t="s">
        <v>105</v>
      </c>
    </row>
    <row r="32" spans="1:4">
      <c r="A32" t="s">
        <v>109</v>
      </c>
      <c r="B32">
        <v>18</v>
      </c>
      <c r="C32" t="s">
        <v>107</v>
      </c>
      <c r="D32" t="s">
        <v>108</v>
      </c>
    </row>
    <row r="33" spans="1:4">
      <c r="A33" t="s">
        <v>112</v>
      </c>
      <c r="B33">
        <v>19</v>
      </c>
      <c r="C33" t="s">
        <v>110</v>
      </c>
      <c r="D33" t="s">
        <v>111</v>
      </c>
    </row>
    <row r="34" spans="1:4">
      <c r="A34" t="s">
        <v>115</v>
      </c>
      <c r="B34">
        <v>20</v>
      </c>
      <c r="C34" t="s">
        <v>113</v>
      </c>
      <c r="D34" t="s">
        <v>114</v>
      </c>
    </row>
    <row r="35" spans="1:4">
      <c r="A35" t="s">
        <v>118</v>
      </c>
      <c r="B35">
        <v>21</v>
      </c>
      <c r="C35" t="s">
        <v>116</v>
      </c>
      <c r="D35" t="s">
        <v>117</v>
      </c>
    </row>
    <row r="36" spans="1:4">
      <c r="A36" t="s">
        <v>121</v>
      </c>
      <c r="B36">
        <v>22</v>
      </c>
      <c r="C36" t="s">
        <v>119</v>
      </c>
      <c r="D36" t="s">
        <v>120</v>
      </c>
    </row>
    <row r="37" spans="1:4">
      <c r="A37" t="s">
        <v>124</v>
      </c>
      <c r="B37">
        <v>23</v>
      </c>
      <c r="C37" t="s">
        <v>122</v>
      </c>
      <c r="D37" t="s">
        <v>123</v>
      </c>
    </row>
    <row r="38" spans="1:4">
      <c r="A38" t="s">
        <v>100</v>
      </c>
      <c r="B38">
        <v>24</v>
      </c>
      <c r="C38" t="s">
        <v>125</v>
      </c>
      <c r="D38" t="s">
        <v>126</v>
      </c>
    </row>
    <row r="39" spans="1:4">
      <c r="A39" t="s">
        <v>129</v>
      </c>
      <c r="B39">
        <v>25</v>
      </c>
      <c r="C39" t="s">
        <v>127</v>
      </c>
      <c r="D39" t="s">
        <v>128</v>
      </c>
    </row>
    <row r="40" spans="1:4">
      <c r="A40" t="s">
        <v>132</v>
      </c>
      <c r="B40">
        <v>26</v>
      </c>
      <c r="C40" t="s">
        <v>130</v>
      </c>
      <c r="D40" t="s">
        <v>131</v>
      </c>
    </row>
    <row r="41" spans="1:4">
      <c r="A41" t="s">
        <v>135</v>
      </c>
      <c r="B41">
        <v>27</v>
      </c>
      <c r="C41" t="s">
        <v>133</v>
      </c>
      <c r="D41" t="s">
        <v>134</v>
      </c>
    </row>
    <row r="42" spans="1:4">
      <c r="A42" t="s">
        <v>138</v>
      </c>
      <c r="B42">
        <v>28</v>
      </c>
      <c r="C42" t="s">
        <v>136</v>
      </c>
      <c r="D42" t="s">
        <v>137</v>
      </c>
    </row>
    <row r="43" spans="1:4">
      <c r="A43" t="s">
        <v>141</v>
      </c>
      <c r="B43">
        <v>29</v>
      </c>
      <c r="C43" t="s">
        <v>139</v>
      </c>
      <c r="D43" t="s">
        <v>140</v>
      </c>
    </row>
    <row r="44" spans="1:4">
      <c r="A44" t="s">
        <v>144</v>
      </c>
      <c r="B44">
        <v>30</v>
      </c>
      <c r="C44" t="s">
        <v>142</v>
      </c>
      <c r="D44" t="s">
        <v>143</v>
      </c>
    </row>
    <row r="45" spans="1:4">
      <c r="A45" t="s">
        <v>147</v>
      </c>
      <c r="B45">
        <v>31</v>
      </c>
      <c r="C45" t="s">
        <v>145</v>
      </c>
      <c r="D45" t="s">
        <v>146</v>
      </c>
    </row>
    <row r="46" spans="1:4">
      <c r="A46" t="s">
        <v>150</v>
      </c>
      <c r="B46">
        <v>32</v>
      </c>
      <c r="C46" t="s">
        <v>148</v>
      </c>
      <c r="D46" t="s">
        <v>149</v>
      </c>
    </row>
    <row r="47" spans="1:4">
      <c r="A47" t="s">
        <v>153</v>
      </c>
      <c r="B47">
        <v>33</v>
      </c>
      <c r="C47" t="s">
        <v>151</v>
      </c>
      <c r="D47" t="s">
        <v>152</v>
      </c>
    </row>
    <row r="48" spans="1:4">
      <c r="A48" t="s">
        <v>156</v>
      </c>
      <c r="B48">
        <v>34</v>
      </c>
      <c r="C48" t="s">
        <v>154</v>
      </c>
      <c r="D48" t="s">
        <v>155</v>
      </c>
    </row>
    <row r="49" spans="1:4">
      <c r="A49" t="s">
        <v>159</v>
      </c>
      <c r="B49">
        <v>35</v>
      </c>
      <c r="C49" t="s">
        <v>157</v>
      </c>
      <c r="D49" t="s">
        <v>158</v>
      </c>
    </row>
    <row r="50" spans="1:4">
      <c r="A50" t="s">
        <v>162</v>
      </c>
      <c r="B50">
        <v>36</v>
      </c>
      <c r="C50" t="s">
        <v>160</v>
      </c>
      <c r="D50" t="s">
        <v>161</v>
      </c>
    </row>
    <row r="51" spans="1:4">
      <c r="A51" t="s">
        <v>165</v>
      </c>
      <c r="B51">
        <v>37</v>
      </c>
      <c r="C51" t="s">
        <v>163</v>
      </c>
      <c r="D51" t="s">
        <v>164</v>
      </c>
    </row>
    <row r="52" spans="1:4">
      <c r="A52" t="s">
        <v>168</v>
      </c>
      <c r="B52">
        <v>38</v>
      </c>
      <c r="C52" t="s">
        <v>166</v>
      </c>
      <c r="D52" t="s">
        <v>167</v>
      </c>
    </row>
    <row r="53" spans="1:4">
      <c r="A53" t="s">
        <v>171</v>
      </c>
      <c r="B53">
        <v>39</v>
      </c>
      <c r="C53" t="s">
        <v>169</v>
      </c>
      <c r="D53" t="s">
        <v>170</v>
      </c>
    </row>
    <row r="54" spans="1:4">
      <c r="A54" t="s">
        <v>174</v>
      </c>
      <c r="B54">
        <v>40</v>
      </c>
      <c r="C54" t="s">
        <v>172</v>
      </c>
      <c r="D54" t="s">
        <v>173</v>
      </c>
    </row>
    <row r="55" spans="1:4">
      <c r="A55" t="s">
        <v>177</v>
      </c>
      <c r="B55">
        <v>41</v>
      </c>
      <c r="C55" t="s">
        <v>175</v>
      </c>
      <c r="D55" t="s">
        <v>176</v>
      </c>
    </row>
    <row r="56" spans="1:4">
      <c r="A56" t="s">
        <v>180</v>
      </c>
      <c r="B56">
        <v>42</v>
      </c>
      <c r="C56" t="s">
        <v>178</v>
      </c>
      <c r="D56" t="s">
        <v>179</v>
      </c>
    </row>
    <row r="57" spans="1:4">
      <c r="A57" t="s">
        <v>183</v>
      </c>
      <c r="B57">
        <v>43</v>
      </c>
      <c r="C57" t="s">
        <v>181</v>
      </c>
      <c r="D57" t="s">
        <v>182</v>
      </c>
    </row>
    <row r="58" spans="1:4">
      <c r="A58" s="23" t="s">
        <v>186</v>
      </c>
      <c r="B58">
        <v>44</v>
      </c>
      <c r="C58" s="23" t="s">
        <v>184</v>
      </c>
      <c r="D58" s="23" t="s">
        <v>185</v>
      </c>
    </row>
    <row r="59" spans="1:4">
      <c r="A59" s="23"/>
      <c r="B59">
        <v>45</v>
      </c>
      <c r="C59" s="23"/>
      <c r="D59" s="23"/>
    </row>
    <row r="60" spans="1:4">
      <c r="A60" s="23"/>
      <c r="B60">
        <v>46</v>
      </c>
      <c r="C60" s="23"/>
      <c r="D60" s="23"/>
    </row>
    <row r="61" spans="1:4">
      <c r="A61" s="23"/>
      <c r="B61">
        <v>47</v>
      </c>
      <c r="C61" s="23"/>
      <c r="D61" s="23"/>
    </row>
    <row r="62" spans="1:4">
      <c r="A62" s="23"/>
      <c r="B62">
        <v>48</v>
      </c>
      <c r="C62" s="23"/>
      <c r="D62" s="23"/>
    </row>
    <row r="63" spans="1:4">
      <c r="A63" s="23"/>
      <c r="B63">
        <v>49</v>
      </c>
      <c r="C63" s="23"/>
      <c r="D63" s="23"/>
    </row>
    <row r="64" spans="1:4">
      <c r="A64" s="23"/>
      <c r="B64">
        <v>50</v>
      </c>
      <c r="C64" s="23"/>
      <c r="D64" s="23"/>
    </row>
    <row r="65" spans="1:4">
      <c r="A65" s="23"/>
      <c r="B65">
        <v>51</v>
      </c>
      <c r="C65" s="23"/>
      <c r="D65" s="23"/>
    </row>
  </sheetData>
  <mergeCells count="6">
    <mergeCell ref="C2:C9"/>
    <mergeCell ref="D2:D9"/>
    <mergeCell ref="A2:A9"/>
    <mergeCell ref="A58:A65"/>
    <mergeCell ref="C58:C65"/>
    <mergeCell ref="D58:D6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9"/>
  <sheetViews>
    <sheetView topLeftCell="A73" workbookViewId="0">
      <selection activeCell="B2" sqref="B2"/>
    </sheetView>
  </sheetViews>
  <sheetFormatPr defaultRowHeight="13.5"/>
  <cols>
    <col min="1" max="1" width="12.5" bestFit="1" customWidth="1"/>
    <col min="2" max="2" width="21.75" bestFit="1" customWidth="1"/>
    <col min="3" max="3" width="13.875" bestFit="1" customWidth="1"/>
  </cols>
  <sheetData>
    <row r="1" spans="1:3">
      <c r="A1" t="s">
        <v>187</v>
      </c>
      <c r="B1" t="s">
        <v>188</v>
      </c>
      <c r="C1" t="s">
        <v>189</v>
      </c>
    </row>
    <row r="2" spans="1:3">
      <c r="A2" t="s">
        <v>190</v>
      </c>
      <c r="B2">
        <v>-10</v>
      </c>
      <c r="C2">
        <v>-0.5</v>
      </c>
    </row>
    <row r="3" spans="1:3">
      <c r="A3" t="s">
        <v>191</v>
      </c>
      <c r="B3">
        <v>-9.8425196850393704</v>
      </c>
      <c r="C3">
        <v>-0.46062992125984253</v>
      </c>
    </row>
    <row r="4" spans="1:3">
      <c r="A4" t="s">
        <v>192</v>
      </c>
      <c r="B4">
        <v>-9.6850393700787407</v>
      </c>
      <c r="C4">
        <v>-0.42125984251968507</v>
      </c>
    </row>
    <row r="5" spans="1:3">
      <c r="A5" t="s">
        <v>193</v>
      </c>
      <c r="B5">
        <v>-9.5275590551181111</v>
      </c>
      <c r="C5">
        <v>-0.38188976377952755</v>
      </c>
    </row>
    <row r="6" spans="1:3">
      <c r="A6" t="s">
        <v>194</v>
      </c>
      <c r="B6">
        <v>-9.3700787401574797</v>
      </c>
      <c r="C6">
        <v>-0.34251968503937008</v>
      </c>
    </row>
    <row r="7" spans="1:3">
      <c r="A7" t="s">
        <v>195</v>
      </c>
      <c r="B7">
        <v>-9.21259842519685</v>
      </c>
      <c r="C7">
        <v>-0.30314960629921262</v>
      </c>
    </row>
    <row r="8" spans="1:3">
      <c r="A8" t="s">
        <v>196</v>
      </c>
      <c r="B8">
        <v>-9.0551181102362204</v>
      </c>
      <c r="C8">
        <v>-0.26377952755905509</v>
      </c>
    </row>
    <row r="9" spans="1:3">
      <c r="A9" t="s">
        <v>197</v>
      </c>
      <c r="B9">
        <v>-8.8976377952755907</v>
      </c>
      <c r="C9">
        <v>-0.22440944881889763</v>
      </c>
    </row>
    <row r="10" spans="1:3">
      <c r="A10" t="s">
        <v>198</v>
      </c>
      <c r="B10">
        <v>-8.7401574803149611</v>
      </c>
      <c r="C10">
        <v>-0.18503937007874016</v>
      </c>
    </row>
    <row r="11" spans="1:3">
      <c r="A11" t="s">
        <v>199</v>
      </c>
      <c r="B11">
        <v>-8.5826771653543314</v>
      </c>
      <c r="C11">
        <v>-0.1456692913385827</v>
      </c>
    </row>
    <row r="12" spans="1:3">
      <c r="A12" t="s">
        <v>200</v>
      </c>
      <c r="B12">
        <v>-8.4251968503937</v>
      </c>
      <c r="C12">
        <v>-0.10629921259842523</v>
      </c>
    </row>
    <row r="13" spans="1:3">
      <c r="A13" t="s">
        <v>201</v>
      </c>
      <c r="B13">
        <v>-8.2677165354330704</v>
      </c>
      <c r="C13">
        <v>-6.6929133858267709E-2</v>
      </c>
    </row>
    <row r="14" spans="1:3">
      <c r="A14" t="s">
        <v>202</v>
      </c>
      <c r="B14">
        <v>-8.1102362204724407</v>
      </c>
      <c r="C14">
        <v>-2.7559055118110243E-2</v>
      </c>
    </row>
    <row r="15" spans="1:3">
      <c r="A15" t="s">
        <v>203</v>
      </c>
      <c r="B15">
        <v>-7.9527559055118111</v>
      </c>
      <c r="C15">
        <v>1.1811023622047223E-2</v>
      </c>
    </row>
    <row r="16" spans="1:3">
      <c r="A16" t="s">
        <v>204</v>
      </c>
      <c r="B16">
        <v>-7.7952755905511815</v>
      </c>
      <c r="C16">
        <v>5.1181102362204745E-2</v>
      </c>
    </row>
    <row r="17" spans="1:3">
      <c r="A17" t="s">
        <v>205</v>
      </c>
      <c r="B17">
        <v>-7.6377952755905518</v>
      </c>
      <c r="C17">
        <v>9.0551181102362155E-2</v>
      </c>
    </row>
    <row r="18" spans="1:3">
      <c r="A18" t="s">
        <v>206</v>
      </c>
      <c r="B18">
        <v>-7.4803149606299213</v>
      </c>
      <c r="C18">
        <v>0.12992125984251968</v>
      </c>
    </row>
    <row r="19" spans="1:3">
      <c r="A19" t="s">
        <v>207</v>
      </c>
      <c r="B19">
        <v>-7.3228346456692908</v>
      </c>
      <c r="C19">
        <v>0.1692913385826772</v>
      </c>
    </row>
    <row r="20" spans="1:3">
      <c r="A20" t="s">
        <v>208</v>
      </c>
      <c r="B20">
        <v>-7.1653543307086611</v>
      </c>
      <c r="C20">
        <v>0.20866141732283461</v>
      </c>
    </row>
    <row r="21" spans="1:3">
      <c r="A21" t="s">
        <v>209</v>
      </c>
      <c r="B21">
        <v>-7.0078740157480315</v>
      </c>
      <c r="C21">
        <v>0.24803149606299213</v>
      </c>
    </row>
    <row r="22" spans="1:3">
      <c r="A22" t="s">
        <v>210</v>
      </c>
      <c r="B22">
        <v>-6.8503937007874018</v>
      </c>
      <c r="C22">
        <v>0.28740157480314954</v>
      </c>
    </row>
    <row r="23" spans="1:3">
      <c r="A23" t="s">
        <v>211</v>
      </c>
      <c r="B23">
        <v>-6.6929133858267722</v>
      </c>
      <c r="C23">
        <v>0.32677165354330706</v>
      </c>
    </row>
    <row r="24" spans="1:3">
      <c r="A24" t="s">
        <v>212</v>
      </c>
      <c r="B24">
        <v>-6.5354330708661417</v>
      </c>
      <c r="C24">
        <v>0.36614173228346458</v>
      </c>
    </row>
    <row r="25" spans="1:3">
      <c r="A25" t="s">
        <v>213</v>
      </c>
      <c r="B25">
        <v>-6.377952755905512</v>
      </c>
      <c r="C25">
        <v>0.40551181102362199</v>
      </c>
    </row>
    <row r="26" spans="1:3">
      <c r="A26" t="s">
        <v>214</v>
      </c>
      <c r="B26">
        <v>-6.2204724409448815</v>
      </c>
      <c r="C26">
        <v>0.44488188976377951</v>
      </c>
    </row>
    <row r="27" spans="1:3">
      <c r="A27" t="s">
        <v>215</v>
      </c>
      <c r="B27">
        <v>-6.0629921259842519</v>
      </c>
      <c r="C27">
        <v>0.48425196850393704</v>
      </c>
    </row>
    <row r="28" spans="1:3">
      <c r="A28" t="s">
        <v>216</v>
      </c>
      <c r="B28">
        <v>-5.9055118110236222</v>
      </c>
      <c r="C28">
        <v>0.52362204724409445</v>
      </c>
    </row>
    <row r="29" spans="1:3">
      <c r="A29" t="s">
        <v>217</v>
      </c>
      <c r="B29">
        <v>-5.7480314960629926</v>
      </c>
      <c r="C29">
        <v>0.56299212598425186</v>
      </c>
    </row>
    <row r="30" spans="1:3">
      <c r="A30" t="s">
        <v>218</v>
      </c>
      <c r="B30">
        <v>-5.590551181102362</v>
      </c>
      <c r="C30">
        <v>0.60236220472440949</v>
      </c>
    </row>
    <row r="31" spans="1:3">
      <c r="A31" t="s">
        <v>219</v>
      </c>
      <c r="B31">
        <v>-5.4330708661417324</v>
      </c>
      <c r="C31">
        <v>0.6417322834645669</v>
      </c>
    </row>
    <row r="32" spans="1:3">
      <c r="A32" t="s">
        <v>220</v>
      </c>
      <c r="B32">
        <v>-5.2755905511811028</v>
      </c>
      <c r="C32">
        <v>0.68110236220472431</v>
      </c>
    </row>
    <row r="33" spans="1:3">
      <c r="A33" t="s">
        <v>221</v>
      </c>
      <c r="B33">
        <v>-5.1181102362204722</v>
      </c>
      <c r="C33">
        <v>0.72047244094488194</v>
      </c>
    </row>
    <row r="34" spans="1:3">
      <c r="A34" t="s">
        <v>222</v>
      </c>
      <c r="B34">
        <v>-4.9606299212598426</v>
      </c>
      <c r="C34">
        <v>0.75984251968503935</v>
      </c>
    </row>
    <row r="35" spans="1:3">
      <c r="A35" t="s">
        <v>223</v>
      </c>
      <c r="B35">
        <v>-4.8031496062992129</v>
      </c>
      <c r="C35">
        <v>0.79921259842519676</v>
      </c>
    </row>
    <row r="36" spans="1:3">
      <c r="A36" t="s">
        <v>224</v>
      </c>
      <c r="B36">
        <v>-4.6456692913385824</v>
      </c>
      <c r="C36">
        <v>0.8385826771653544</v>
      </c>
    </row>
    <row r="37" spans="1:3">
      <c r="A37" t="s">
        <v>225</v>
      </c>
      <c r="B37">
        <v>-4.4881889763779528</v>
      </c>
      <c r="C37">
        <v>0.87795275590551181</v>
      </c>
    </row>
    <row r="38" spans="1:3">
      <c r="A38" t="s">
        <v>226</v>
      </c>
      <c r="B38">
        <v>-4.3307086614173231</v>
      </c>
      <c r="C38">
        <v>0.91732283464566922</v>
      </c>
    </row>
    <row r="39" spans="1:3">
      <c r="A39" t="s">
        <v>227</v>
      </c>
      <c r="B39">
        <v>-4.1732283464566926</v>
      </c>
      <c r="C39">
        <v>0.95669291338582685</v>
      </c>
    </row>
    <row r="40" spans="1:3">
      <c r="A40" t="s">
        <v>228</v>
      </c>
      <c r="B40">
        <v>-4.015748031496063</v>
      </c>
      <c r="C40">
        <v>0.99606299212598426</v>
      </c>
    </row>
    <row r="41" spans="1:3">
      <c r="A41" t="s">
        <v>229</v>
      </c>
      <c r="B41">
        <v>-3.8582677165354333</v>
      </c>
      <c r="C41">
        <v>1.0354330708661417</v>
      </c>
    </row>
    <row r="42" spans="1:3">
      <c r="A42" t="s">
        <v>230</v>
      </c>
      <c r="B42">
        <v>-3.7007874015748037</v>
      </c>
      <c r="C42">
        <v>1.0748031496062991</v>
      </c>
    </row>
    <row r="43" spans="1:3">
      <c r="A43" t="s">
        <v>231</v>
      </c>
      <c r="B43">
        <v>-3.5433070866141732</v>
      </c>
      <c r="C43">
        <v>1.1141732283464567</v>
      </c>
    </row>
    <row r="44" spans="1:3">
      <c r="A44" t="s">
        <v>232</v>
      </c>
      <c r="B44">
        <v>-3.3858267716535435</v>
      </c>
      <c r="C44">
        <v>1.1535433070866141</v>
      </c>
    </row>
    <row r="45" spans="1:3">
      <c r="A45" t="s">
        <v>233</v>
      </c>
      <c r="B45">
        <v>-3.2283464566929139</v>
      </c>
      <c r="C45">
        <v>1.1929133858267715</v>
      </c>
    </row>
    <row r="46" spans="1:3">
      <c r="A46" t="s">
        <v>234</v>
      </c>
      <c r="B46">
        <v>-3.0708661417322833</v>
      </c>
      <c r="C46">
        <v>1.2322834645669292</v>
      </c>
    </row>
    <row r="47" spans="1:3">
      <c r="A47" t="s">
        <v>235</v>
      </c>
      <c r="B47">
        <v>-2.9133858267716537</v>
      </c>
      <c r="C47">
        <v>1.2716535433070866</v>
      </c>
    </row>
    <row r="48" spans="1:3">
      <c r="A48" t="s">
        <v>236</v>
      </c>
      <c r="B48">
        <v>-2.7559055118110241</v>
      </c>
      <c r="C48">
        <v>1.311023622047244</v>
      </c>
    </row>
    <row r="49" spans="1:3">
      <c r="A49" t="s">
        <v>237</v>
      </c>
      <c r="B49">
        <v>-2.5984251968503935</v>
      </c>
      <c r="C49">
        <v>1.3503937007874016</v>
      </c>
    </row>
    <row r="50" spans="1:3">
      <c r="A50" t="s">
        <v>238</v>
      </c>
      <c r="B50">
        <v>-2.4409448818897639</v>
      </c>
      <c r="C50">
        <v>1.389763779527559</v>
      </c>
    </row>
    <row r="51" spans="1:3">
      <c r="A51" t="s">
        <v>239</v>
      </c>
      <c r="B51">
        <v>-2.2834645669291342</v>
      </c>
      <c r="C51">
        <v>1.4291338582677164</v>
      </c>
    </row>
    <row r="52" spans="1:3">
      <c r="A52" t="s">
        <v>240</v>
      </c>
      <c r="B52">
        <v>-2.1259842519685037</v>
      </c>
      <c r="C52">
        <v>1.4685039370078741</v>
      </c>
    </row>
    <row r="53" spans="1:3">
      <c r="A53" t="s">
        <v>241</v>
      </c>
      <c r="B53">
        <v>-1.9685039370078741</v>
      </c>
      <c r="C53">
        <v>1.5078740157480315</v>
      </c>
    </row>
    <row r="54" spans="1:3">
      <c r="A54" t="s">
        <v>242</v>
      </c>
      <c r="B54">
        <v>-1.8110236220472444</v>
      </c>
      <c r="C54">
        <v>1.5472440944881889</v>
      </c>
    </row>
    <row r="55" spans="1:3">
      <c r="A55" t="s">
        <v>243</v>
      </c>
      <c r="B55">
        <v>-1.6535433070866148</v>
      </c>
      <c r="C55">
        <v>1.5866141732283463</v>
      </c>
    </row>
    <row r="56" spans="1:3">
      <c r="A56" t="s">
        <v>244</v>
      </c>
      <c r="B56">
        <v>-1.4960629921259851</v>
      </c>
      <c r="C56">
        <v>1.6259842519685037</v>
      </c>
    </row>
    <row r="57" spans="1:3">
      <c r="A57" t="s">
        <v>245</v>
      </c>
      <c r="B57">
        <v>-1.3385826771653537</v>
      </c>
      <c r="C57">
        <v>1.6653543307086616</v>
      </c>
    </row>
    <row r="58" spans="1:3">
      <c r="A58" t="s">
        <v>246</v>
      </c>
      <c r="B58">
        <v>-1.1811023622047241</v>
      </c>
      <c r="C58">
        <v>1.704724409448819</v>
      </c>
    </row>
    <row r="59" spans="1:3">
      <c r="A59" t="s">
        <v>247</v>
      </c>
      <c r="B59">
        <v>-1.0236220472440944</v>
      </c>
      <c r="C59">
        <v>1.7440944881889764</v>
      </c>
    </row>
    <row r="60" spans="1:3">
      <c r="A60" t="s">
        <v>248</v>
      </c>
      <c r="B60">
        <v>-0.8661417322834648</v>
      </c>
      <c r="C60">
        <v>1.7834645669291338</v>
      </c>
    </row>
    <row r="61" spans="1:3">
      <c r="A61" t="s">
        <v>249</v>
      </c>
      <c r="B61">
        <v>-0.70866141732283516</v>
      </c>
      <c r="C61">
        <v>1.8228346456692912</v>
      </c>
    </row>
    <row r="62" spans="1:3">
      <c r="A62" t="s">
        <v>250</v>
      </c>
      <c r="B62">
        <v>-0.55118110236220552</v>
      </c>
      <c r="C62">
        <v>1.8622047244094486</v>
      </c>
    </row>
    <row r="63" spans="1:3">
      <c r="A63" t="s">
        <v>251</v>
      </c>
      <c r="B63">
        <v>-0.3937007874015741</v>
      </c>
      <c r="C63">
        <v>1.9015748031496065</v>
      </c>
    </row>
    <row r="64" spans="1:3">
      <c r="A64" t="s">
        <v>252</v>
      </c>
      <c r="B64">
        <v>-0.23622047244094446</v>
      </c>
      <c r="C64">
        <v>1.9409448818897639</v>
      </c>
    </row>
    <row r="65" spans="1:3">
      <c r="A65" t="s">
        <v>253</v>
      </c>
      <c r="B65">
        <v>-7.8740157480314821E-2</v>
      </c>
      <c r="C65">
        <v>1.9803149606299213</v>
      </c>
    </row>
    <row r="66" spans="1:3">
      <c r="A66" t="s">
        <v>254</v>
      </c>
      <c r="B66">
        <v>7.8740157480314821E-2</v>
      </c>
      <c r="C66">
        <v>2.0196850393700787</v>
      </c>
    </row>
    <row r="67" spans="1:3">
      <c r="A67" t="s">
        <v>255</v>
      </c>
      <c r="B67">
        <v>0.23622047244094446</v>
      </c>
      <c r="C67">
        <v>2.0590551181102361</v>
      </c>
    </row>
    <row r="68" spans="1:3">
      <c r="A68" t="s">
        <v>256</v>
      </c>
      <c r="B68">
        <v>0.3937007874015741</v>
      </c>
      <c r="C68">
        <v>2.0984251968503935</v>
      </c>
    </row>
    <row r="69" spans="1:3">
      <c r="A69" t="s">
        <v>257</v>
      </c>
      <c r="B69">
        <v>0.55118110236220375</v>
      </c>
      <c r="C69">
        <v>2.1377952755905509</v>
      </c>
    </row>
    <row r="70" spans="1:3">
      <c r="A70" t="s">
        <v>258</v>
      </c>
      <c r="B70">
        <v>0.70866141732283516</v>
      </c>
      <c r="C70">
        <v>2.1771653543307088</v>
      </c>
    </row>
    <row r="71" spans="1:3">
      <c r="A71" t="s">
        <v>259</v>
      </c>
      <c r="B71">
        <v>0.8661417322834648</v>
      </c>
      <c r="C71">
        <v>2.2165354330708662</v>
      </c>
    </row>
    <row r="72" spans="1:3">
      <c r="A72" t="s">
        <v>260</v>
      </c>
      <c r="B72">
        <v>1.0236220472440944</v>
      </c>
      <c r="C72">
        <v>2.2559055118110236</v>
      </c>
    </row>
    <row r="73" spans="1:3">
      <c r="A73" t="s">
        <v>261</v>
      </c>
      <c r="B73">
        <v>1.1811023622047241</v>
      </c>
      <c r="C73">
        <v>2.295275590551181</v>
      </c>
    </row>
    <row r="74" spans="1:3">
      <c r="A74" t="s">
        <v>262</v>
      </c>
      <c r="B74">
        <v>1.3385826771653537</v>
      </c>
      <c r="C74">
        <v>2.3346456692913384</v>
      </c>
    </row>
    <row r="75" spans="1:3">
      <c r="A75" t="s">
        <v>263</v>
      </c>
      <c r="B75">
        <v>1.4960629921259834</v>
      </c>
      <c r="C75">
        <v>2.3740157480314958</v>
      </c>
    </row>
    <row r="76" spans="1:3">
      <c r="A76" t="s">
        <v>264</v>
      </c>
      <c r="B76">
        <v>1.6535433070866148</v>
      </c>
      <c r="C76">
        <v>2.4133858267716537</v>
      </c>
    </row>
    <row r="77" spans="1:3">
      <c r="A77" t="s">
        <v>265</v>
      </c>
      <c r="B77">
        <v>1.8110236220472444</v>
      </c>
      <c r="C77">
        <v>2.4527559055118111</v>
      </c>
    </row>
    <row r="78" spans="1:3">
      <c r="A78" t="s">
        <v>266</v>
      </c>
      <c r="B78">
        <v>1.9685039370078741</v>
      </c>
      <c r="C78">
        <v>2.4921259842519685</v>
      </c>
    </row>
    <row r="79" spans="1:3">
      <c r="A79" t="s">
        <v>267</v>
      </c>
      <c r="B79">
        <v>2.1259842519685037</v>
      </c>
      <c r="C79">
        <v>2.5314960629921259</v>
      </c>
    </row>
    <row r="80" spans="1:3">
      <c r="A80" t="s">
        <v>268</v>
      </c>
      <c r="B80">
        <v>2.2834645669291334</v>
      </c>
      <c r="C80">
        <v>2.5708661417322833</v>
      </c>
    </row>
    <row r="81" spans="1:3">
      <c r="A81" t="s">
        <v>269</v>
      </c>
      <c r="B81">
        <v>2.440944881889763</v>
      </c>
      <c r="C81">
        <v>2.6102362204724407</v>
      </c>
    </row>
    <row r="82" spans="1:3">
      <c r="A82" t="s">
        <v>270</v>
      </c>
      <c r="B82">
        <v>2.5984251968503926</v>
      </c>
      <c r="C82">
        <v>2.6496062992125982</v>
      </c>
    </row>
    <row r="83" spans="1:3">
      <c r="A83" t="s">
        <v>271</v>
      </c>
      <c r="B83">
        <v>2.7559055118110241</v>
      </c>
      <c r="C83">
        <v>2.688976377952756</v>
      </c>
    </row>
    <row r="84" spans="1:3">
      <c r="A84" t="s">
        <v>272</v>
      </c>
      <c r="B84">
        <v>2.9133858267716537</v>
      </c>
      <c r="C84">
        <v>2.7283464566929134</v>
      </c>
    </row>
    <row r="85" spans="1:3">
      <c r="A85" t="s">
        <v>273</v>
      </c>
      <c r="B85">
        <v>3.0708661417322833</v>
      </c>
      <c r="C85">
        <v>2.7677165354330708</v>
      </c>
    </row>
    <row r="86" spans="1:3">
      <c r="A86" t="s">
        <v>274</v>
      </c>
      <c r="B86">
        <v>3.228346456692913</v>
      </c>
      <c r="C86">
        <v>2.8070866141732282</v>
      </c>
    </row>
    <row r="87" spans="1:3">
      <c r="A87" t="s">
        <v>275</v>
      </c>
      <c r="B87">
        <v>3.3858267716535426</v>
      </c>
      <c r="C87">
        <v>2.8464566929133857</v>
      </c>
    </row>
    <row r="88" spans="1:3">
      <c r="A88" t="s">
        <v>276</v>
      </c>
      <c r="B88">
        <v>3.5433070866141723</v>
      </c>
      <c r="C88">
        <v>2.8858267716535431</v>
      </c>
    </row>
    <row r="89" spans="1:3">
      <c r="A89" t="s">
        <v>277</v>
      </c>
      <c r="B89">
        <v>3.7007874015748037</v>
      </c>
      <c r="C89">
        <v>2.9251968503937009</v>
      </c>
    </row>
    <row r="90" spans="1:3">
      <c r="A90" t="s">
        <v>278</v>
      </c>
      <c r="B90">
        <v>3.8582677165354333</v>
      </c>
      <c r="C90">
        <v>2.9645669291338583</v>
      </c>
    </row>
    <row r="91" spans="1:3">
      <c r="A91" t="s">
        <v>279</v>
      </c>
      <c r="B91">
        <v>4.015748031496063</v>
      </c>
      <c r="C91">
        <v>3.0039370078740157</v>
      </c>
    </row>
    <row r="92" spans="1:3">
      <c r="A92" t="s">
        <v>280</v>
      </c>
      <c r="B92">
        <v>4.1732283464566926</v>
      </c>
      <c r="C92">
        <v>3.0433070866141732</v>
      </c>
    </row>
    <row r="93" spans="1:3">
      <c r="A93" t="s">
        <v>281</v>
      </c>
      <c r="B93">
        <v>4.3307086614173222</v>
      </c>
      <c r="C93">
        <v>3.0826771653543306</v>
      </c>
    </row>
    <row r="94" spans="1:3">
      <c r="A94" t="s">
        <v>282</v>
      </c>
      <c r="B94">
        <v>4.4881889763779519</v>
      </c>
      <c r="C94">
        <v>3.122047244094488</v>
      </c>
    </row>
    <row r="95" spans="1:3">
      <c r="A95" t="s">
        <v>283</v>
      </c>
      <c r="B95">
        <v>4.6456692913385833</v>
      </c>
      <c r="C95">
        <v>3.1614173228346458</v>
      </c>
    </row>
    <row r="96" spans="1:3">
      <c r="A96" t="s">
        <v>284</v>
      </c>
      <c r="B96">
        <v>4.8031496062992129</v>
      </c>
      <c r="C96">
        <v>3.2007874015748032</v>
      </c>
    </row>
    <row r="97" spans="1:3">
      <c r="A97" t="s">
        <v>285</v>
      </c>
      <c r="B97">
        <v>4.9606299212598426</v>
      </c>
      <c r="C97">
        <v>3.2401574803149606</v>
      </c>
    </row>
    <row r="98" spans="1:3">
      <c r="A98" t="s">
        <v>286</v>
      </c>
      <c r="B98">
        <v>5.1181102362204722</v>
      </c>
      <c r="C98">
        <v>3.2795275590551181</v>
      </c>
    </row>
    <row r="99" spans="1:3">
      <c r="A99" t="s">
        <v>287</v>
      </c>
      <c r="B99">
        <v>5.2755905511811019</v>
      </c>
      <c r="C99">
        <v>3.3188976377952755</v>
      </c>
    </row>
    <row r="100" spans="1:3">
      <c r="A100" t="s">
        <v>288</v>
      </c>
      <c r="B100">
        <v>5.4330708661417315</v>
      </c>
      <c r="C100">
        <v>3.3582677165354329</v>
      </c>
    </row>
    <row r="101" spans="1:3">
      <c r="A101" t="s">
        <v>289</v>
      </c>
      <c r="B101">
        <v>5.5905511811023612</v>
      </c>
      <c r="C101">
        <v>3.3976377952755903</v>
      </c>
    </row>
    <row r="102" spans="1:3">
      <c r="A102" t="s">
        <v>290</v>
      </c>
      <c r="B102">
        <v>5.7480314960629926</v>
      </c>
      <c r="C102">
        <v>3.4370078740157481</v>
      </c>
    </row>
    <row r="103" spans="1:3">
      <c r="A103" t="s">
        <v>291</v>
      </c>
      <c r="B103">
        <v>5.9055118110236222</v>
      </c>
      <c r="C103">
        <v>3.4763779527559056</v>
      </c>
    </row>
    <row r="104" spans="1:3">
      <c r="A104" t="s">
        <v>292</v>
      </c>
      <c r="B104">
        <v>6.0629921259842519</v>
      </c>
      <c r="C104">
        <v>3.515748031496063</v>
      </c>
    </row>
    <row r="105" spans="1:3">
      <c r="A105" t="s">
        <v>293</v>
      </c>
      <c r="B105">
        <v>6.2204724409448815</v>
      </c>
      <c r="C105">
        <v>3.5551181102362204</v>
      </c>
    </row>
    <row r="106" spans="1:3">
      <c r="A106" t="s">
        <v>294</v>
      </c>
      <c r="B106">
        <v>6.3779527559055111</v>
      </c>
      <c r="C106">
        <v>3.5944881889763778</v>
      </c>
    </row>
    <row r="107" spans="1:3">
      <c r="A107" t="s">
        <v>295</v>
      </c>
      <c r="B107">
        <v>6.5354330708661408</v>
      </c>
      <c r="C107">
        <v>3.6338582677165352</v>
      </c>
    </row>
    <row r="108" spans="1:3">
      <c r="A108" t="s">
        <v>296</v>
      </c>
      <c r="B108">
        <v>6.6929133858267704</v>
      </c>
      <c r="C108">
        <v>3.6732283464566926</v>
      </c>
    </row>
    <row r="109" spans="1:3">
      <c r="A109" t="s">
        <v>297</v>
      </c>
      <c r="B109">
        <v>6.8503937007874001</v>
      </c>
      <c r="C109">
        <v>3.71259842519685</v>
      </c>
    </row>
    <row r="110" spans="1:3">
      <c r="A110" t="s">
        <v>298</v>
      </c>
      <c r="B110">
        <v>7.0078740157480297</v>
      </c>
      <c r="C110">
        <v>3.7519685039370074</v>
      </c>
    </row>
    <row r="111" spans="1:3">
      <c r="A111" t="s">
        <v>299</v>
      </c>
      <c r="B111">
        <v>7.1653543307086629</v>
      </c>
      <c r="C111">
        <v>3.7913385826771657</v>
      </c>
    </row>
    <row r="112" spans="1:3">
      <c r="A112" t="s">
        <v>300</v>
      </c>
      <c r="B112">
        <v>7.3228346456692925</v>
      </c>
      <c r="C112">
        <v>3.8307086614173231</v>
      </c>
    </row>
    <row r="113" spans="1:3">
      <c r="A113" t="s">
        <v>301</v>
      </c>
      <c r="B113">
        <v>7.4803149606299222</v>
      </c>
      <c r="C113">
        <v>3.8700787401574805</v>
      </c>
    </row>
    <row r="114" spans="1:3">
      <c r="A114" t="s">
        <v>302</v>
      </c>
      <c r="B114">
        <v>7.6377952755905518</v>
      </c>
      <c r="C114">
        <v>3.909448818897638</v>
      </c>
    </row>
    <row r="115" spans="1:3">
      <c r="A115" t="s">
        <v>303</v>
      </c>
      <c r="B115">
        <v>7.7952755905511815</v>
      </c>
      <c r="C115">
        <v>3.9488188976377954</v>
      </c>
    </row>
    <row r="116" spans="1:3">
      <c r="A116" t="s">
        <v>304</v>
      </c>
      <c r="B116">
        <v>7.9527559055118111</v>
      </c>
      <c r="C116">
        <v>3.9881889763779528</v>
      </c>
    </row>
    <row r="117" spans="1:3">
      <c r="A117" t="s">
        <v>305</v>
      </c>
      <c r="B117">
        <v>8.1102362204724407</v>
      </c>
      <c r="C117">
        <v>4.0275590551181102</v>
      </c>
    </row>
    <row r="118" spans="1:3">
      <c r="A118" t="s">
        <v>306</v>
      </c>
      <c r="B118">
        <v>8.2677165354330704</v>
      </c>
      <c r="C118">
        <v>4.0669291338582676</v>
      </c>
    </row>
    <row r="119" spans="1:3">
      <c r="A119" t="s">
        <v>307</v>
      </c>
      <c r="B119">
        <v>8.4251968503937</v>
      </c>
      <c r="C119">
        <v>4.106299212598425</v>
      </c>
    </row>
    <row r="120" spans="1:3">
      <c r="A120" t="s">
        <v>308</v>
      </c>
      <c r="B120">
        <v>8.5826771653543297</v>
      </c>
      <c r="C120">
        <v>4.1456692913385824</v>
      </c>
    </row>
    <row r="121" spans="1:3">
      <c r="A121" t="s">
        <v>309</v>
      </c>
      <c r="B121">
        <v>8.7401574803149593</v>
      </c>
      <c r="C121">
        <v>4.1850393700787398</v>
      </c>
    </row>
    <row r="122" spans="1:3">
      <c r="A122" t="s">
        <v>310</v>
      </c>
      <c r="B122">
        <v>8.897637795275589</v>
      </c>
      <c r="C122">
        <v>4.2244094488188972</v>
      </c>
    </row>
    <row r="123" spans="1:3">
      <c r="A123" t="s">
        <v>311</v>
      </c>
      <c r="B123">
        <v>9.0551181102362186</v>
      </c>
      <c r="C123">
        <v>4.2637795275590546</v>
      </c>
    </row>
    <row r="124" spans="1:3">
      <c r="A124" t="s">
        <v>312</v>
      </c>
      <c r="B124">
        <v>9.2125984251968518</v>
      </c>
      <c r="C124">
        <v>4.3031496062992129</v>
      </c>
    </row>
    <row r="125" spans="1:3">
      <c r="A125" t="s">
        <v>313</v>
      </c>
      <c r="B125">
        <v>9.3700787401574814</v>
      </c>
      <c r="C125">
        <v>4.3425196850393704</v>
      </c>
    </row>
    <row r="126" spans="1:3">
      <c r="A126" t="s">
        <v>314</v>
      </c>
      <c r="B126">
        <v>9.5275590551181111</v>
      </c>
      <c r="C126">
        <v>4.3818897637795278</v>
      </c>
    </row>
    <row r="127" spans="1:3">
      <c r="A127" t="s">
        <v>315</v>
      </c>
      <c r="B127">
        <v>9.6850393700787407</v>
      </c>
      <c r="C127">
        <v>4.4212598425196852</v>
      </c>
    </row>
    <row r="128" spans="1:3">
      <c r="A128" t="s">
        <v>316</v>
      </c>
      <c r="B128">
        <v>9.8425196850393704</v>
      </c>
      <c r="C128">
        <v>4.4606299212598426</v>
      </c>
    </row>
    <row r="129" spans="1:3">
      <c r="A129" t="s">
        <v>317</v>
      </c>
      <c r="B129">
        <v>10</v>
      </c>
      <c r="C129">
        <v>4.5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Baudot</vt:lpstr>
      <vt:lpstr>Color</vt:lpstr>
      <vt:lpstr>Rhythm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dcterms:created xsi:type="dcterms:W3CDTF">2015-01-03T13:28:54Z</dcterms:created>
  <dcterms:modified xsi:type="dcterms:W3CDTF">2015-01-18T03:01:37Z</dcterms:modified>
</cp:coreProperties>
</file>