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5" windowWidth="15360" windowHeight="8130" tabRatio="3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43" i="1" l="1"/>
  <c r="H41" i="1"/>
  <c r="F41" i="1"/>
  <c r="H44" i="1"/>
  <c r="H42" i="1"/>
  <c r="H40" i="1"/>
  <c r="H39" i="1"/>
  <c r="H6" i="1"/>
  <c r="H19" i="1"/>
  <c r="H20" i="1"/>
  <c r="H18" i="1"/>
  <c r="H12" i="1"/>
  <c r="H11" i="1"/>
  <c r="H13" i="1"/>
  <c r="H14" i="1"/>
  <c r="H15" i="1"/>
  <c r="H16" i="1"/>
  <c r="H10" i="1"/>
  <c r="H7" i="1"/>
  <c r="H8" i="1"/>
  <c r="G44" i="2"/>
  <c r="G43" i="2"/>
  <c r="G39" i="2" s="1"/>
  <c r="G42" i="2"/>
  <c r="G41" i="2"/>
  <c r="G35" i="2"/>
  <c r="G36" i="2" s="1"/>
  <c r="G40" i="2" s="1"/>
  <c r="G33" i="2"/>
  <c r="G32" i="2" s="1"/>
  <c r="G34" i="2" s="1"/>
  <c r="F35" i="1" l="1"/>
  <c r="F44" i="1" l="1"/>
  <c r="F43" i="1"/>
  <c r="F39" i="1" s="1"/>
  <c r="F42" i="1"/>
  <c r="F33" i="1" s="1"/>
  <c r="F32" i="1" s="1"/>
  <c r="F34" i="1" s="1"/>
  <c r="F36" i="1" l="1"/>
  <c r="F40" i="1" s="1"/>
  <c r="AY190" i="1"/>
  <c r="AY189" i="1"/>
  <c r="AX192" i="1"/>
  <c r="AX193" i="1"/>
  <c r="AX194" i="1"/>
  <c r="AX195" i="1"/>
  <c r="AX196" i="1"/>
  <c r="AX197" i="1"/>
  <c r="AX198" i="1"/>
  <c r="AX199" i="1"/>
  <c r="AX191" i="1"/>
  <c r="AQ192" i="1"/>
  <c r="AY192" i="1" s="1"/>
  <c r="AQ193" i="1"/>
  <c r="AY193" i="1" s="1"/>
  <c r="AQ194" i="1"/>
  <c r="AY194" i="1" s="1"/>
  <c r="AQ195" i="1"/>
  <c r="AY195" i="1" s="1"/>
  <c r="AQ196" i="1"/>
  <c r="AY196" i="1" s="1"/>
  <c r="AQ197" i="1"/>
  <c r="AY197" i="1" s="1"/>
  <c r="AQ198" i="1"/>
  <c r="AY198" i="1" s="1"/>
  <c r="AQ199" i="1"/>
  <c r="AY199" i="1" s="1"/>
  <c r="AQ191" i="1"/>
  <c r="AY191" i="1" s="1"/>
  <c r="AW192" i="1"/>
  <c r="AW193" i="1"/>
  <c r="AW194" i="1"/>
  <c r="AW195" i="1"/>
  <c r="AW196" i="1"/>
  <c r="AW197" i="1"/>
  <c r="AW198" i="1"/>
  <c r="AW199" i="1"/>
  <c r="AW191" i="1"/>
  <c r="AV192" i="1"/>
  <c r="AV193" i="1"/>
  <c r="AV194" i="1"/>
  <c r="AV195" i="1"/>
  <c r="AV196" i="1"/>
  <c r="AV197" i="1"/>
  <c r="AV198" i="1"/>
  <c r="AV199" i="1"/>
  <c r="AV191" i="1"/>
  <c r="AR192" i="1"/>
  <c r="AR193" i="1"/>
  <c r="AR194" i="1"/>
  <c r="AR195" i="1"/>
  <c r="AR196" i="1"/>
  <c r="AR197" i="1"/>
  <c r="AR198" i="1"/>
  <c r="AR199" i="1"/>
  <c r="AR191" i="1"/>
  <c r="AU192" i="1"/>
  <c r="AU193" i="1"/>
  <c r="AU194" i="1"/>
  <c r="AU195" i="1"/>
  <c r="AU196" i="1"/>
  <c r="AU197" i="1"/>
  <c r="AU198" i="1"/>
  <c r="AU199" i="1"/>
  <c r="AU191" i="1"/>
  <c r="AT192" i="1"/>
  <c r="AT193" i="1"/>
  <c r="AT194" i="1"/>
  <c r="AT195" i="1"/>
  <c r="AT196" i="1"/>
  <c r="AT197" i="1"/>
  <c r="AT198" i="1"/>
  <c r="AT199" i="1"/>
  <c r="AT191" i="1"/>
  <c r="BB192" i="1"/>
  <c r="BB193" i="1"/>
  <c r="BB194" i="1"/>
  <c r="BB195" i="1"/>
  <c r="BB196" i="1"/>
  <c r="BB197" i="1"/>
  <c r="BB198" i="1"/>
  <c r="BB199" i="1"/>
  <c r="BB191" i="1"/>
  <c r="BA192" i="1"/>
  <c r="BA193" i="1"/>
  <c r="BA194" i="1"/>
  <c r="BA195" i="1"/>
  <c r="BA196" i="1"/>
  <c r="BA197" i="1"/>
  <c r="BA198" i="1"/>
  <c r="BA199" i="1"/>
  <c r="BA191" i="1"/>
  <c r="AZ192" i="1"/>
  <c r="AZ193" i="1"/>
  <c r="AZ194" i="1"/>
  <c r="AZ195" i="1"/>
  <c r="AZ196" i="1"/>
  <c r="AZ197" i="1"/>
  <c r="AZ198" i="1"/>
  <c r="AZ199" i="1"/>
  <c r="AS192" i="1"/>
  <c r="AS193" i="1"/>
  <c r="AS194" i="1"/>
  <c r="AS195" i="1"/>
  <c r="AS196" i="1"/>
  <c r="AS197" i="1"/>
  <c r="AS198" i="1"/>
  <c r="AS199" i="1"/>
  <c r="AS191" i="1"/>
  <c r="AZ191" i="1"/>
</calcChain>
</file>

<file path=xl/sharedStrings.xml><?xml version="1.0" encoding="utf-8"?>
<sst xmlns="http://schemas.openxmlformats.org/spreadsheetml/2006/main" count="384" uniqueCount="181">
  <si>
    <t xml:space="preserve">Наименова- </t>
  </si>
  <si>
    <t xml:space="preserve">ние </t>
  </si>
  <si>
    <t>насоса</t>
  </si>
  <si>
    <t>Р, кВт</t>
  </si>
  <si>
    <t>Уровень воды</t>
  </si>
  <si>
    <t>стат.</t>
  </si>
  <si>
    <t>дин.</t>
  </si>
  <si>
    <t>ЭЦВ 8-120-60</t>
  </si>
  <si>
    <t>скважина 137</t>
  </si>
  <si>
    <t>скважина 138</t>
  </si>
  <si>
    <t>скважина 139</t>
  </si>
  <si>
    <t>скважина 140</t>
  </si>
  <si>
    <t>скважина 141</t>
  </si>
  <si>
    <t>скважина 142</t>
  </si>
  <si>
    <t>скважина 143</t>
  </si>
  <si>
    <t>скважина 144</t>
  </si>
  <si>
    <t>скважина 145</t>
  </si>
  <si>
    <t>скважина 147</t>
  </si>
  <si>
    <t>скважина 148</t>
  </si>
  <si>
    <t>скважина 149</t>
  </si>
  <si>
    <t>скважина 150</t>
  </si>
  <si>
    <t>скважина 151</t>
  </si>
  <si>
    <t>скважина 152</t>
  </si>
  <si>
    <t>скважина 153</t>
  </si>
  <si>
    <t>скважина 154</t>
  </si>
  <si>
    <t>скважина 155</t>
  </si>
  <si>
    <t>скважина 156</t>
  </si>
  <si>
    <t>скважина 157</t>
  </si>
  <si>
    <t>скважина 158</t>
  </si>
  <si>
    <t>скважина 159</t>
  </si>
  <si>
    <t>скважина 160</t>
  </si>
  <si>
    <t>скважина 161</t>
  </si>
  <si>
    <t>скважина 162</t>
  </si>
  <si>
    <t>скважина 163</t>
  </si>
  <si>
    <t>скважина 164</t>
  </si>
  <si>
    <t>скважина 165</t>
  </si>
  <si>
    <t>скважина 166</t>
  </si>
  <si>
    <t>скважина 167</t>
  </si>
  <si>
    <t>скважина 168</t>
  </si>
  <si>
    <t>скважина 169</t>
  </si>
  <si>
    <t>скважина 170</t>
  </si>
  <si>
    <t>скважина 171</t>
  </si>
  <si>
    <t>скважина 172</t>
  </si>
  <si>
    <t>скважина 173</t>
  </si>
  <si>
    <t>2ЭЦВ 8-120-60</t>
  </si>
  <si>
    <t>DAB SS6E08</t>
  </si>
  <si>
    <t>ЭЦВ 8-65-65</t>
  </si>
  <si>
    <t>ЭЦВ 10-160-65</t>
  </si>
  <si>
    <t>2ЭЦВ 8-65-65</t>
  </si>
  <si>
    <t>DAB SS8A04</t>
  </si>
  <si>
    <t>Grundfus  SR 77-5</t>
  </si>
  <si>
    <t>Grundfus  MS6000R</t>
  </si>
  <si>
    <t>Caprari E8S64N-6/4K-V</t>
  </si>
  <si>
    <t>Caprari Е8Р135-6/3В-V</t>
  </si>
  <si>
    <t>Grundfus  SR 77-6</t>
  </si>
  <si>
    <t>Caprari E8P65-6/5A-V</t>
  </si>
  <si>
    <t>DAB SS8A</t>
  </si>
  <si>
    <t>DAB SS6E09</t>
  </si>
  <si>
    <t>глубина</t>
  </si>
  <si>
    <t>обс тр.</t>
  </si>
  <si>
    <t xml:space="preserve"> м3/ч</t>
  </si>
  <si>
    <t xml:space="preserve">№ </t>
  </si>
  <si>
    <t>п/п</t>
  </si>
  <si>
    <t>Фактич.</t>
  </si>
  <si>
    <t>пониж-е</t>
  </si>
  <si>
    <t>ур., м</t>
  </si>
  <si>
    <t>Дебит, м3/ч</t>
  </si>
  <si>
    <t>*</t>
  </si>
  <si>
    <t xml:space="preserve">Глубина </t>
  </si>
  <si>
    <t>загр нас.</t>
  </si>
  <si>
    <t xml:space="preserve">Caprari </t>
  </si>
  <si>
    <t>wilo</t>
  </si>
  <si>
    <t>№ скв</t>
  </si>
  <si>
    <t>Паспортные данные скважин</t>
  </si>
  <si>
    <t>Grundfos SP-77-5</t>
  </si>
  <si>
    <t>Grundfos SR 77-6</t>
  </si>
  <si>
    <t>Grundfos MS6000R</t>
  </si>
  <si>
    <t>Franclin Electric</t>
  </si>
  <si>
    <t>Caprari E8P135-6/3B-V</t>
  </si>
  <si>
    <t>№</t>
  </si>
  <si>
    <t>Гл.</t>
  </si>
  <si>
    <t>Переход</t>
  </si>
  <si>
    <t>Ур. воды</t>
  </si>
  <si>
    <t>Пр-ть</t>
  </si>
  <si>
    <t xml:space="preserve">Марка  </t>
  </si>
  <si>
    <t>дата</t>
  </si>
  <si>
    <t>Дата</t>
  </si>
  <si>
    <t>заг нас.</t>
  </si>
  <si>
    <t>отвод</t>
  </si>
  <si>
    <t>насос</t>
  </si>
  <si>
    <t>пэ</t>
  </si>
  <si>
    <t>колонна</t>
  </si>
  <si>
    <t>в/п</t>
  </si>
  <si>
    <t>PLP 10125/03</t>
  </si>
  <si>
    <t>PLD 770</t>
  </si>
  <si>
    <t>Задвижка</t>
  </si>
  <si>
    <t>Ду 100</t>
  </si>
  <si>
    <t xml:space="preserve">Обратный </t>
  </si>
  <si>
    <t>Клапан</t>
  </si>
  <si>
    <t xml:space="preserve">     Ду 150</t>
  </si>
  <si>
    <t>загр труб</t>
  </si>
  <si>
    <t>Задвижка ø150мм</t>
  </si>
  <si>
    <t>шт.</t>
  </si>
  <si>
    <t>Задвижка ø200мм</t>
  </si>
  <si>
    <t>Задвижка ø250мм</t>
  </si>
  <si>
    <t>Задвижка ø300мм</t>
  </si>
  <si>
    <t>Задвижка ø500мм</t>
  </si>
  <si>
    <t>Задвижка ø700мм</t>
  </si>
  <si>
    <t>Задвижка ø800мм</t>
  </si>
  <si>
    <t>Задвижка ø1000мм</t>
  </si>
  <si>
    <t>Задвижка ø1200мм</t>
  </si>
  <si>
    <t>Программа для подбора погружного насосного агрегата для артезианских скважин</t>
  </si>
  <si>
    <t>Мгновенная производительность насосного агрегата на данный момент:</t>
  </si>
  <si>
    <t>м3/ч</t>
  </si>
  <si>
    <t>Статический уровень воды в скважине:</t>
  </si>
  <si>
    <t>Динамический  уровень воды в скважине:</t>
  </si>
  <si>
    <t>Глубина загрузки насосного агрегата</t>
  </si>
  <si>
    <t>м в ст.</t>
  </si>
  <si>
    <t>м.</t>
  </si>
  <si>
    <t>Абсолютная глубина обсадной колонны от уровня земли до фильтра</t>
  </si>
  <si>
    <t>Разница высоты обвязки скважины и оголовка</t>
  </si>
  <si>
    <t>Давление в напорном водоводе</t>
  </si>
  <si>
    <t>Мпа</t>
  </si>
  <si>
    <t>Постоянный коэффициент запаса напора насоса</t>
  </si>
  <si>
    <t>Постоянный коэффициент запаса производительности насоса</t>
  </si>
  <si>
    <t>Исходные данные для расчёта дебита скважины</t>
  </si>
  <si>
    <t>Исходные данные для расчёта напора насосного агрегата</t>
  </si>
  <si>
    <t xml:space="preserve">Исходные данные для расчёта скорости обтекания двигателя жидкостью </t>
  </si>
  <si>
    <t>Диаметр обсадной колонны</t>
  </si>
  <si>
    <t>Диаметр электродвигателя</t>
  </si>
  <si>
    <t>м</t>
  </si>
  <si>
    <t>ВЫВОД ДАННЫХ:</t>
  </si>
  <si>
    <t>м/с</t>
  </si>
  <si>
    <t>Минимальная скорость обтекания электродвигателя:</t>
  </si>
  <si>
    <t>Температура перекачиваемой жидкости:</t>
  </si>
  <si>
    <t>град. С</t>
  </si>
  <si>
    <t>Примечания</t>
  </si>
  <si>
    <t xml:space="preserve">Потери напора в зависимости от диаметра, производительности, материала и длины  в/п труб. </t>
  </si>
  <si>
    <t>Наименование исходных данных</t>
  </si>
  <si>
    <t>Коэффициенты и постоянные</t>
  </si>
  <si>
    <t>Ускорение свободного падения</t>
  </si>
  <si>
    <t>Коэффициент гидравлического трения для ПЭ труб:</t>
  </si>
  <si>
    <t>Скорость обтекания двигателя водой</t>
  </si>
  <si>
    <t>Требуемый напор насосного агрегата</t>
  </si>
  <si>
    <t>Требуемая производительность насосного агрегата</t>
  </si>
  <si>
    <t>Внутренний диаметр водоподъёмных труб</t>
  </si>
  <si>
    <t>мм.</t>
  </si>
  <si>
    <t>Минимальная скорость обтекания водой электродвигателя</t>
  </si>
  <si>
    <t>Количество</t>
  </si>
  <si>
    <t>Размерность</t>
  </si>
  <si>
    <t>Максимальная температура перекачиваемой жидкости:</t>
  </si>
  <si>
    <t>Минимальная температура перекачиваемой жидкости:</t>
  </si>
  <si>
    <t>Число Рейнольдса</t>
  </si>
  <si>
    <t>Кинематическая вязкость жидкости  (воды)</t>
  </si>
  <si>
    <t>м2/с</t>
  </si>
  <si>
    <t>Коэффициент шероховатости труб для полиэтилена</t>
  </si>
  <si>
    <t>Коэффициент шероховатости труб для стали</t>
  </si>
  <si>
    <t>Максимально допустимая длинна водоподъёмных труб для данной скважины</t>
  </si>
  <si>
    <t>Минимальное расстояние от фланца трубы до фильтра</t>
  </si>
  <si>
    <t>Абсолютная высота оголовка скважины</t>
  </si>
  <si>
    <t>Скорость движения воды в водоподъёмной трубе</t>
  </si>
  <si>
    <t>Коэффициент местного сопротивления для отводов в скважине</t>
  </si>
  <si>
    <t>Потери напора в зависимости от числа отводов в обвязке скважины</t>
  </si>
  <si>
    <t>Количество поворотов (отводов) в обвязке скважины до манометра</t>
  </si>
  <si>
    <t>Введите число больше "0"</t>
  </si>
  <si>
    <t>Введите число меньше "200"</t>
  </si>
  <si>
    <t>Насос находится ниже допустимого уровня</t>
  </si>
  <si>
    <t>Диаметр не может быть больше диаметра обсадной трубы</t>
  </si>
  <si>
    <t>Диаметр обсадной колонны не может быть меньше диаметра водоподъёмной трубы</t>
  </si>
  <si>
    <t>Диаметр двигателч  не может быть больше  диаметра обсадной колонны</t>
  </si>
  <si>
    <t>Введите число больше "0,1"</t>
  </si>
  <si>
    <t>Число слишком большое</t>
  </si>
  <si>
    <t xml:space="preserve">Низкая скорость обтекания электродвигателя ! </t>
  </si>
  <si>
    <t>Напор не может быть меньше "0"</t>
  </si>
  <si>
    <t>Длинна труб должна быть больше "0" !</t>
  </si>
  <si>
    <t>Производительность должна  быть больше "0" !</t>
  </si>
  <si>
    <t>Скорость движения воды должна быть больше "0" !</t>
  </si>
  <si>
    <t>НОРМА</t>
  </si>
  <si>
    <t>Данные введены корректно</t>
  </si>
  <si>
    <t>Абсолютная высота оголовка скважины от уровня земли</t>
  </si>
  <si>
    <t>Минимальная скорость обтекания (охлаждения водой) электродвигателя: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</si>
</sst>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</cellStyleXfs>
  <cellXfs count="9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5" fillId="0" borderId="0" xfId="0" applyNumberFormat="1" applyFont="1"/>
    <xf numFmtId="0" fontId="2" fillId="0" borderId="0" xfId="0" applyFont="1"/>
    <xf numFmtId="164" fontId="6" fillId="0" borderId="0" xfId="0" applyNumberFormat="1" applyFont="1"/>
    <xf numFmtId="0" fontId="4" fillId="0" borderId="0" xfId="0" applyFont="1"/>
    <xf numFmtId="2" fontId="7" fillId="0" borderId="0" xfId="0" applyNumberFormat="1" applyFont="1"/>
    <xf numFmtId="2" fontId="7" fillId="0" borderId="0" xfId="0" applyNumberFormat="1" applyFont="1" applyBorder="1"/>
    <xf numFmtId="2" fontId="8" fillId="0" borderId="0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7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left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wrapText="1"/>
    </xf>
  </cellXfs>
  <cellStyles count="8">
    <cellStyle name="Обычный" xfId="0" builtinId="0"/>
    <cellStyle name="Обычный 2" xfId="1"/>
    <cellStyle name="Обычный 3" xfId="2"/>
    <cellStyle name="Обычный 4" xfId="3"/>
    <cellStyle name="Обычный 5" xfId="4"/>
    <cellStyle name="Обычный 7" xfId="5"/>
    <cellStyle name="Обычный 8" xfId="6"/>
    <cellStyle name="Обычный 9" xfId="7"/>
  </cellStyles>
  <dxfs count="0"/>
  <tableStyles count="0" defaultTableStyle="TableStyleMedium9" defaultPivotStyle="PivotStyleLight16"/>
  <colors>
    <mruColors>
      <color rgb="FFFFFFCC"/>
      <color rgb="FF92C4EE"/>
      <color rgb="FFFFFF99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242"/>
  <sheetViews>
    <sheetView tabSelected="1" topLeftCell="A7" zoomScale="70" zoomScaleNormal="70" workbookViewId="0">
      <selection activeCell="A11" sqref="A11:E11"/>
    </sheetView>
  </sheetViews>
  <sheetFormatPr defaultRowHeight="15" x14ac:dyDescent="0.25"/>
  <cols>
    <col min="1" max="1" width="8.140625" customWidth="1"/>
    <col min="2" max="2" width="8" customWidth="1"/>
    <col min="3" max="3" width="8.42578125" customWidth="1"/>
    <col min="4" max="4" width="20" customWidth="1"/>
    <col min="5" max="5" width="35.7109375" customWidth="1"/>
    <col min="6" max="6" width="25.85546875" customWidth="1"/>
    <col min="7" max="7" width="20.85546875" customWidth="1"/>
    <col min="8" max="8" width="51.5703125" customWidth="1"/>
    <col min="9" max="9" width="20.28515625" customWidth="1"/>
    <col min="10" max="10" width="17.5703125" customWidth="1"/>
    <col min="11" max="11" width="21.140625" customWidth="1"/>
    <col min="12" max="12" width="29.7109375" customWidth="1"/>
    <col min="13" max="13" width="6.42578125" customWidth="1"/>
    <col min="15" max="15" width="5.5703125" customWidth="1"/>
    <col min="16" max="16" width="11.5703125" customWidth="1"/>
    <col min="17" max="17" width="11.42578125" customWidth="1"/>
    <col min="18" max="18" width="13.28515625" customWidth="1"/>
    <col min="26" max="26" width="11.28515625" customWidth="1"/>
    <col min="27" max="27" width="10.7109375" customWidth="1"/>
    <col min="28" max="28" width="10.42578125" customWidth="1"/>
  </cols>
  <sheetData>
    <row r="2" spans="1:10" ht="45" customHeight="1" x14ac:dyDescent="0.25">
      <c r="A2" s="9"/>
    </row>
    <row r="3" spans="1:10" ht="45.75" customHeight="1" x14ac:dyDescent="0.25">
      <c r="A3" s="77" t="s">
        <v>111</v>
      </c>
      <c r="B3" s="78"/>
      <c r="C3" s="78"/>
      <c r="D3" s="78"/>
      <c r="E3" s="78"/>
      <c r="F3" s="78"/>
      <c r="G3" s="78"/>
      <c r="H3" s="79"/>
    </row>
    <row r="4" spans="1:10" ht="45.75" customHeight="1" x14ac:dyDescent="0.25">
      <c r="A4" s="86" t="s">
        <v>138</v>
      </c>
      <c r="B4" s="87"/>
      <c r="C4" s="87"/>
      <c r="D4" s="87"/>
      <c r="E4" s="88"/>
      <c r="F4" s="48" t="s">
        <v>148</v>
      </c>
      <c r="G4" s="48" t="s">
        <v>149</v>
      </c>
      <c r="H4" s="53" t="s">
        <v>136</v>
      </c>
    </row>
    <row r="5" spans="1:10" ht="39" customHeight="1" x14ac:dyDescent="0.25">
      <c r="A5" s="83" t="s">
        <v>125</v>
      </c>
      <c r="B5" s="84"/>
      <c r="C5" s="84"/>
      <c r="D5" s="84"/>
      <c r="E5" s="84"/>
      <c r="F5" s="84"/>
      <c r="G5" s="84"/>
      <c r="H5" s="85"/>
    </row>
    <row r="6" spans="1:10" ht="34.5" customHeight="1" x14ac:dyDescent="0.3">
      <c r="A6" s="92" t="s">
        <v>112</v>
      </c>
      <c r="B6" s="92"/>
      <c r="C6" s="92"/>
      <c r="D6" s="92"/>
      <c r="E6" s="92"/>
      <c r="F6" s="46">
        <v>120</v>
      </c>
      <c r="G6" s="46" t="s">
        <v>113</v>
      </c>
      <c r="H6" s="46" t="str">
        <f>IF(F6&lt;0,Лист2!J6,Лист2!K6)</f>
        <v>Данные введены корректно</v>
      </c>
    </row>
    <row r="7" spans="1:10" ht="24.95" customHeight="1" x14ac:dyDescent="0.3">
      <c r="A7" s="92" t="s">
        <v>114</v>
      </c>
      <c r="B7" s="92"/>
      <c r="C7" s="92"/>
      <c r="D7" s="92"/>
      <c r="E7" s="92"/>
      <c r="F7" s="46">
        <v>30</v>
      </c>
      <c r="G7" s="46" t="s">
        <v>118</v>
      </c>
      <c r="H7" s="46" t="str">
        <f>IF(F7&lt;0,Лист2!J7,Лист2!K7)</f>
        <v>Данные введены корректно</v>
      </c>
    </row>
    <row r="8" spans="1:10" ht="24.95" customHeight="1" x14ac:dyDescent="0.3">
      <c r="A8" s="92" t="s">
        <v>115</v>
      </c>
      <c r="B8" s="92"/>
      <c r="C8" s="92"/>
      <c r="D8" s="92"/>
      <c r="E8" s="92"/>
      <c r="F8" s="46">
        <v>45</v>
      </c>
      <c r="G8" s="46" t="s">
        <v>118</v>
      </c>
      <c r="H8" s="46" t="str">
        <f>IF(F8&lt;0,Лист2!J8,Лист2!K8)</f>
        <v>Данные введены корректно</v>
      </c>
    </row>
    <row r="9" spans="1:10" ht="34.5" customHeight="1" x14ac:dyDescent="0.25">
      <c r="A9" s="80" t="s">
        <v>126</v>
      </c>
      <c r="B9" s="81"/>
      <c r="C9" s="81"/>
      <c r="D9" s="81"/>
      <c r="E9" s="81"/>
      <c r="F9" s="81"/>
      <c r="G9" s="81"/>
      <c r="H9" s="82"/>
    </row>
    <row r="10" spans="1:10" ht="24.95" customHeight="1" x14ac:dyDescent="0.25">
      <c r="A10" s="73" t="s">
        <v>116</v>
      </c>
      <c r="B10" s="73"/>
      <c r="C10" s="73"/>
      <c r="D10" s="73"/>
      <c r="E10" s="73"/>
      <c r="F10" s="45">
        <v>46</v>
      </c>
      <c r="G10" s="45" t="s">
        <v>118</v>
      </c>
      <c r="H10" s="45" t="str">
        <f>IF(F10&lt;=0,Лист2!J10,Лист2!K10)</f>
        <v>Данные введены корректно</v>
      </c>
    </row>
    <row r="11" spans="1:10" ht="25.5" customHeight="1" x14ac:dyDescent="0.25">
      <c r="A11" s="73" t="s">
        <v>119</v>
      </c>
      <c r="B11" s="73"/>
      <c r="C11" s="73"/>
      <c r="D11" s="73"/>
      <c r="E11" s="73"/>
      <c r="F11" s="45">
        <v>44</v>
      </c>
      <c r="G11" s="45" t="s">
        <v>118</v>
      </c>
      <c r="H11" s="45" t="str">
        <f>IF(F11&lt;=0,Лист2!J11,Лист2!K11)</f>
        <v>Данные введены корректно</v>
      </c>
    </row>
    <row r="12" spans="1:10" ht="25.5" customHeight="1" x14ac:dyDescent="0.25">
      <c r="A12" s="74" t="s">
        <v>179</v>
      </c>
      <c r="B12" s="75"/>
      <c r="C12" s="75"/>
      <c r="D12" s="75"/>
      <c r="E12" s="76"/>
      <c r="F12" s="45">
        <v>0</v>
      </c>
      <c r="G12" s="45" t="s">
        <v>118</v>
      </c>
      <c r="H12" s="45" t="str">
        <f>IF(F12&lt;0,Лист2!J12,Лист2!K12)</f>
        <v>Данные введены корректно</v>
      </c>
    </row>
    <row r="13" spans="1:10" ht="24" customHeight="1" x14ac:dyDescent="0.25">
      <c r="A13" s="73" t="s">
        <v>145</v>
      </c>
      <c r="B13" s="73"/>
      <c r="C13" s="73"/>
      <c r="D13" s="73"/>
      <c r="E13" s="73"/>
      <c r="F13" s="45">
        <v>150</v>
      </c>
      <c r="G13" s="45" t="s">
        <v>146</v>
      </c>
      <c r="H13" s="45" t="str">
        <f>IF(F13&lt;=0,Лист2!J13,Лист2!K13)</f>
        <v>Данные введены корректно</v>
      </c>
    </row>
    <row r="14" spans="1:10" ht="24.95" customHeight="1" x14ac:dyDescent="0.25">
      <c r="A14" s="73" t="s">
        <v>120</v>
      </c>
      <c r="B14" s="73"/>
      <c r="C14" s="73"/>
      <c r="D14" s="73"/>
      <c r="E14" s="73"/>
      <c r="F14" s="45">
        <v>3</v>
      </c>
      <c r="G14" s="45" t="s">
        <v>118</v>
      </c>
      <c r="H14" s="45" t="str">
        <f>IF(F14&lt;=0,Лист2!J14,Лист2!K14)</f>
        <v>Данные введены корректно</v>
      </c>
    </row>
    <row r="15" spans="1:10" ht="24.95" customHeight="1" x14ac:dyDescent="0.25">
      <c r="A15" s="74" t="s">
        <v>163</v>
      </c>
      <c r="B15" s="75"/>
      <c r="C15" s="75"/>
      <c r="D15" s="75"/>
      <c r="E15" s="76"/>
      <c r="F15" s="45">
        <v>5</v>
      </c>
      <c r="G15" s="45" t="s">
        <v>102</v>
      </c>
      <c r="H15" s="45" t="str">
        <f>IF(F15&lt;=0,Лист2!J15,Лист2!K15)</f>
        <v>Данные введены корректно</v>
      </c>
    </row>
    <row r="16" spans="1:10" s="41" customFormat="1" ht="24.95" customHeight="1" x14ac:dyDescent="0.25">
      <c r="A16" s="74" t="s">
        <v>121</v>
      </c>
      <c r="B16" s="75"/>
      <c r="C16" s="75"/>
      <c r="D16" s="75"/>
      <c r="E16" s="76"/>
      <c r="F16" s="45">
        <v>0.7</v>
      </c>
      <c r="G16" s="45" t="s">
        <v>122</v>
      </c>
      <c r="H16" s="45" t="str">
        <f>IF(F16&lt;=0,Лист2!J16,Лист2!K16)</f>
        <v>Данные введены корректно</v>
      </c>
      <c r="I16" s="42"/>
      <c r="J16"/>
    </row>
    <row r="17" spans="1:8" ht="44.25" customHeight="1" x14ac:dyDescent="0.25">
      <c r="A17" s="89" t="s">
        <v>127</v>
      </c>
      <c r="B17" s="90"/>
      <c r="C17" s="90"/>
      <c r="D17" s="90"/>
      <c r="E17" s="90"/>
      <c r="F17" s="90"/>
      <c r="G17" s="90"/>
      <c r="H17" s="91"/>
    </row>
    <row r="18" spans="1:8" ht="24.95" customHeight="1" x14ac:dyDescent="0.25">
      <c r="A18" s="61" t="s">
        <v>128</v>
      </c>
      <c r="B18" s="61"/>
      <c r="C18" s="61"/>
      <c r="D18" s="61"/>
      <c r="E18" s="61"/>
      <c r="F18" s="47">
        <v>377</v>
      </c>
      <c r="G18" s="47" t="s">
        <v>146</v>
      </c>
      <c r="H18" s="47" t="str">
        <f>IF(F18&lt;=0,Лист2!J18,Лист2!K18)</f>
        <v>Данные введены корректно</v>
      </c>
    </row>
    <row r="19" spans="1:8" ht="24.95" customHeight="1" x14ac:dyDescent="0.25">
      <c r="A19" s="61" t="s">
        <v>129</v>
      </c>
      <c r="B19" s="61"/>
      <c r="C19" s="61"/>
      <c r="D19" s="61"/>
      <c r="E19" s="61"/>
      <c r="F19" s="47">
        <v>100</v>
      </c>
      <c r="G19" s="47" t="s">
        <v>146</v>
      </c>
      <c r="H19" s="47" t="str">
        <f>IF(F19&lt;=0,Лист2!J19,Лист2!K19)</f>
        <v>Данные введены корректно</v>
      </c>
    </row>
    <row r="20" spans="1:8" ht="42" customHeight="1" x14ac:dyDescent="0.25">
      <c r="A20" s="61" t="s">
        <v>180</v>
      </c>
      <c r="B20" s="61"/>
      <c r="C20" s="61"/>
      <c r="D20" s="61"/>
      <c r="E20" s="61"/>
      <c r="F20" s="47">
        <v>0.1</v>
      </c>
      <c r="G20" s="47" t="s">
        <v>132</v>
      </c>
      <c r="H20" s="47" t="str">
        <f>IF(F20&lt;=0,Лист2!J20,Лист2!K20)</f>
        <v>Данные введены корректно</v>
      </c>
    </row>
    <row r="21" spans="1:8" ht="36.75" customHeight="1" x14ac:dyDescent="0.25">
      <c r="A21" s="65" t="s">
        <v>139</v>
      </c>
      <c r="B21" s="66"/>
      <c r="C21" s="66"/>
      <c r="D21" s="66"/>
      <c r="E21" s="66"/>
      <c r="F21" s="66"/>
      <c r="G21" s="66"/>
      <c r="H21" s="67"/>
    </row>
    <row r="22" spans="1:8" ht="36.75" customHeight="1" x14ac:dyDescent="0.25">
      <c r="A22" s="60" t="s">
        <v>134</v>
      </c>
      <c r="B22" s="60"/>
      <c r="C22" s="60"/>
      <c r="D22" s="60"/>
      <c r="E22" s="60"/>
      <c r="F22" s="49">
        <v>4</v>
      </c>
      <c r="G22" s="49" t="s">
        <v>135</v>
      </c>
      <c r="H22" s="49"/>
    </row>
    <row r="23" spans="1:8" ht="40.5" customHeight="1" x14ac:dyDescent="0.25">
      <c r="A23" s="60" t="s">
        <v>124</v>
      </c>
      <c r="B23" s="60"/>
      <c r="C23" s="60"/>
      <c r="D23" s="60"/>
      <c r="E23" s="60"/>
      <c r="F23" s="49">
        <v>0.75</v>
      </c>
      <c r="G23" s="49"/>
      <c r="H23" s="49"/>
    </row>
    <row r="24" spans="1:8" ht="24.95" customHeight="1" x14ac:dyDescent="0.25">
      <c r="A24" s="60" t="s">
        <v>123</v>
      </c>
      <c r="B24" s="60"/>
      <c r="C24" s="60"/>
      <c r="D24" s="60"/>
      <c r="E24" s="60"/>
      <c r="F24" s="49">
        <v>1.05</v>
      </c>
      <c r="G24" s="49"/>
      <c r="H24" s="49"/>
    </row>
    <row r="25" spans="1:8" ht="24.95" customHeight="1" x14ac:dyDescent="0.25">
      <c r="A25" s="60" t="s">
        <v>140</v>
      </c>
      <c r="B25" s="60"/>
      <c r="C25" s="60"/>
      <c r="D25" s="60"/>
      <c r="E25" s="60"/>
      <c r="F25" s="49">
        <v>9.81</v>
      </c>
      <c r="G25" s="49" t="s">
        <v>132</v>
      </c>
      <c r="H25" s="49"/>
    </row>
    <row r="26" spans="1:8" ht="24.95" customHeight="1" x14ac:dyDescent="0.25">
      <c r="A26" s="60" t="s">
        <v>150</v>
      </c>
      <c r="B26" s="60"/>
      <c r="C26" s="60"/>
      <c r="D26" s="60"/>
      <c r="E26" s="60"/>
      <c r="F26" s="49">
        <v>0</v>
      </c>
      <c r="G26" s="49" t="s">
        <v>135</v>
      </c>
      <c r="H26" s="49"/>
    </row>
    <row r="27" spans="1:8" ht="24.95" customHeight="1" x14ac:dyDescent="0.25">
      <c r="A27" s="60" t="s">
        <v>151</v>
      </c>
      <c r="B27" s="60"/>
      <c r="C27" s="60"/>
      <c r="D27" s="60"/>
      <c r="E27" s="60"/>
      <c r="F27" s="49">
        <v>30</v>
      </c>
      <c r="G27" s="49" t="s">
        <v>135</v>
      </c>
      <c r="H27" s="49"/>
    </row>
    <row r="28" spans="1:8" ht="24.95" customHeight="1" x14ac:dyDescent="0.25">
      <c r="A28" s="60" t="s">
        <v>147</v>
      </c>
      <c r="B28" s="60"/>
      <c r="C28" s="60"/>
      <c r="D28" s="60"/>
      <c r="E28" s="60"/>
      <c r="F28" s="49">
        <v>0.1</v>
      </c>
      <c r="G28" s="49" t="s">
        <v>132</v>
      </c>
      <c r="H28" s="49"/>
    </row>
    <row r="29" spans="1:8" ht="24.95" customHeight="1" x14ac:dyDescent="0.25">
      <c r="A29" s="62" t="s">
        <v>153</v>
      </c>
      <c r="B29" s="63"/>
      <c r="C29" s="63"/>
      <c r="D29" s="63"/>
      <c r="E29" s="64"/>
      <c r="F29" s="49">
        <v>1.5E-6</v>
      </c>
      <c r="G29" s="49" t="s">
        <v>154</v>
      </c>
      <c r="H29" s="49"/>
    </row>
    <row r="30" spans="1:8" ht="24.95" customHeight="1" x14ac:dyDescent="0.25">
      <c r="A30" s="62" t="s">
        <v>155</v>
      </c>
      <c r="B30" s="63"/>
      <c r="C30" s="63"/>
      <c r="D30" s="63"/>
      <c r="E30" s="64"/>
      <c r="F30" s="49">
        <v>5.0000000000000001E-3</v>
      </c>
      <c r="G30" s="49" t="s">
        <v>146</v>
      </c>
      <c r="H30" s="49"/>
    </row>
    <row r="31" spans="1:8" ht="24.95" customHeight="1" x14ac:dyDescent="0.25">
      <c r="A31" s="62" t="s">
        <v>156</v>
      </c>
      <c r="B31" s="63"/>
      <c r="C31" s="63"/>
      <c r="D31" s="63"/>
      <c r="E31" s="64"/>
      <c r="F31" s="49">
        <v>1</v>
      </c>
      <c r="G31" s="49" t="s">
        <v>146</v>
      </c>
      <c r="H31" s="49"/>
    </row>
    <row r="32" spans="1:8" ht="24.95" customHeight="1" x14ac:dyDescent="0.25">
      <c r="A32" s="62" t="s">
        <v>141</v>
      </c>
      <c r="B32" s="63"/>
      <c r="C32" s="63"/>
      <c r="D32" s="63"/>
      <c r="E32" s="64"/>
      <c r="F32" s="55">
        <f>0.3164/(F33^0.25)</f>
        <v>1.5180281748820629E-2</v>
      </c>
      <c r="G32" s="49"/>
      <c r="H32" s="49"/>
    </row>
    <row r="33" spans="1:8" ht="24.95" customHeight="1" x14ac:dyDescent="0.25">
      <c r="A33" s="62" t="s">
        <v>152</v>
      </c>
      <c r="B33" s="63"/>
      <c r="C33" s="63"/>
      <c r="D33" s="63"/>
      <c r="E33" s="64"/>
      <c r="F33" s="54">
        <f>(F42*F13/1000)/F29</f>
        <v>188723.75560273649</v>
      </c>
      <c r="G33" s="49"/>
      <c r="H33" s="49"/>
    </row>
    <row r="34" spans="1:8" ht="47.25" customHeight="1" x14ac:dyDescent="0.25">
      <c r="A34" s="60" t="s">
        <v>137</v>
      </c>
      <c r="B34" s="60"/>
      <c r="C34" s="60"/>
      <c r="D34" s="60"/>
      <c r="E34" s="60"/>
      <c r="F34" s="56">
        <f>(F32*F10*F42^2)/(F13/1000*2*F25)</f>
        <v>0.84508529084948603</v>
      </c>
      <c r="G34" s="49" t="s">
        <v>117</v>
      </c>
      <c r="H34" s="49"/>
    </row>
    <row r="35" spans="1:8" ht="47.25" customHeight="1" x14ac:dyDescent="0.25">
      <c r="A35" s="60" t="s">
        <v>161</v>
      </c>
      <c r="B35" s="60"/>
      <c r="C35" s="60"/>
      <c r="D35" s="60"/>
      <c r="E35" s="60"/>
      <c r="F35" s="56">
        <f>(0.05+0.2*(F13/(F13*0.666)))/5</f>
        <v>7.0060060060060061E-2</v>
      </c>
      <c r="G35" s="49"/>
      <c r="H35" s="49"/>
    </row>
    <row r="36" spans="1:8" ht="47.25" customHeight="1" x14ac:dyDescent="0.25">
      <c r="A36" s="60" t="s">
        <v>162</v>
      </c>
      <c r="B36" s="60"/>
      <c r="C36" s="60"/>
      <c r="D36" s="60"/>
      <c r="E36" s="60"/>
      <c r="F36" s="56">
        <f>((F35*F42^2)/2*F25)*F15</f>
        <v>6.119735643734062</v>
      </c>
      <c r="G36" s="49" t="s">
        <v>117</v>
      </c>
      <c r="H36" s="49"/>
    </row>
    <row r="37" spans="1:8" ht="27.75" customHeight="1" x14ac:dyDescent="0.25">
      <c r="A37" s="60" t="s">
        <v>158</v>
      </c>
      <c r="B37" s="60"/>
      <c r="C37" s="60"/>
      <c r="D37" s="60"/>
      <c r="E37" s="60"/>
      <c r="F37" s="49">
        <v>2</v>
      </c>
      <c r="G37" s="49" t="s">
        <v>130</v>
      </c>
      <c r="H37" s="49"/>
    </row>
    <row r="38" spans="1:8" ht="24.95" customHeight="1" x14ac:dyDescent="0.3">
      <c r="A38" s="69" t="s">
        <v>131</v>
      </c>
      <c r="B38" s="70"/>
      <c r="C38" s="70"/>
      <c r="D38" s="70"/>
      <c r="E38" s="70"/>
      <c r="F38" s="70"/>
      <c r="G38" s="70"/>
      <c r="H38" s="71"/>
    </row>
    <row r="39" spans="1:8" ht="37.5" customHeight="1" x14ac:dyDescent="0.25">
      <c r="A39" s="68" t="s">
        <v>144</v>
      </c>
      <c r="B39" s="68"/>
      <c r="C39" s="68"/>
      <c r="D39" s="68"/>
      <c r="E39" s="68"/>
      <c r="F39" s="50">
        <f>((F6/(F8-F7))*(F43-F7))*F23</f>
        <v>72</v>
      </c>
      <c r="G39" s="50" t="s">
        <v>113</v>
      </c>
      <c r="H39" s="50" t="str">
        <f>IF(F39&lt;=0,Лист2!J39,Лист2!K39)</f>
        <v>НОРМА</v>
      </c>
    </row>
    <row r="40" spans="1:8" ht="31.5" customHeight="1" x14ac:dyDescent="0.25">
      <c r="A40" s="68" t="s">
        <v>143</v>
      </c>
      <c r="B40" s="68"/>
      <c r="C40" s="68"/>
      <c r="D40" s="68"/>
      <c r="E40" s="68"/>
      <c r="F40" s="51">
        <f>(F10+F36+F14+(F16*10)+F34)*F24</f>
        <v>66.113061981312725</v>
      </c>
      <c r="G40" s="50" t="s">
        <v>130</v>
      </c>
      <c r="H40" s="50" t="str">
        <f>IF(F40&lt;=0,Лист2!J40,Лист2!K40)</f>
        <v>НОРМА</v>
      </c>
    </row>
    <row r="41" spans="1:8" ht="35.25" customHeight="1" x14ac:dyDescent="0.25">
      <c r="A41" s="68" t="s">
        <v>142</v>
      </c>
      <c r="B41" s="68"/>
      <c r="C41" s="68"/>
      <c r="D41" s="68"/>
      <c r="E41" s="68"/>
      <c r="F41" s="52">
        <f>F6/(3600*3.14*((((F18-F19)/1000)/2)^2))</f>
        <v>0.55341324675957848</v>
      </c>
      <c r="G41" s="50" t="s">
        <v>132</v>
      </c>
      <c r="H41" s="50" t="str">
        <f>IF(F41&lt;=0.1,Лист2!J41,Лист2!K41)</f>
        <v>НОРМА</v>
      </c>
    </row>
    <row r="42" spans="1:8" ht="37.5" customHeight="1" x14ac:dyDescent="0.25">
      <c r="A42" s="68" t="s">
        <v>160</v>
      </c>
      <c r="B42" s="68"/>
      <c r="C42" s="68"/>
      <c r="D42" s="68"/>
      <c r="E42" s="68"/>
      <c r="F42" s="52">
        <f>F6/(3600*3.14*(((F13/1000)/2)^2))</f>
        <v>1.8872375560273649</v>
      </c>
      <c r="G42" s="50" t="s">
        <v>132</v>
      </c>
      <c r="H42" s="50" t="str">
        <f>IF(F42&lt;=0,Лист2!J42,Лист2!K42)</f>
        <v>НОРМА</v>
      </c>
    </row>
    <row r="43" spans="1:8" ht="54" customHeight="1" x14ac:dyDescent="0.25">
      <c r="A43" s="68" t="s">
        <v>157</v>
      </c>
      <c r="B43" s="68"/>
      <c r="C43" s="68"/>
      <c r="D43" s="68"/>
      <c r="E43" s="68"/>
      <c r="F43" s="52">
        <f>F11-F37+F12</f>
        <v>42</v>
      </c>
      <c r="G43" s="50" t="s">
        <v>130</v>
      </c>
      <c r="H43" s="50" t="str">
        <f>IF(F43&lt;=0,Лист2!J43,Лист2!K43)</f>
        <v>НОРМА</v>
      </c>
    </row>
    <row r="44" spans="1:8" ht="35.25" customHeight="1" x14ac:dyDescent="0.25">
      <c r="A44" s="68" t="s">
        <v>134</v>
      </c>
      <c r="B44" s="68"/>
      <c r="C44" s="68"/>
      <c r="D44" s="68"/>
      <c r="E44" s="68"/>
      <c r="F44" s="52">
        <f>F22</f>
        <v>4</v>
      </c>
      <c r="G44" s="50" t="s">
        <v>135</v>
      </c>
      <c r="H44" s="50" t="str">
        <f>IF(F44&lt;=0,Лист2!J44,Лист2!K44)</f>
        <v>НОРМА</v>
      </c>
    </row>
    <row r="45" spans="1:8" ht="24.95" customHeight="1" x14ac:dyDescent="0.3">
      <c r="A45" s="72"/>
      <c r="B45" s="72"/>
      <c r="C45" s="72"/>
      <c r="D45" s="72"/>
      <c r="E45" s="72"/>
      <c r="F45" s="44"/>
      <c r="G45" s="44"/>
    </row>
    <row r="46" spans="1:8" ht="24.95" customHeight="1" x14ac:dyDescent="0.3">
      <c r="A46" s="72"/>
      <c r="B46" s="72"/>
      <c r="C46" s="72"/>
      <c r="D46" s="72"/>
      <c r="E46" s="72"/>
      <c r="F46" s="44"/>
      <c r="G46" s="44"/>
    </row>
    <row r="47" spans="1:8" ht="24.95" customHeight="1" x14ac:dyDescent="0.3">
      <c r="A47" s="72"/>
      <c r="B47" s="72"/>
      <c r="C47" s="72"/>
      <c r="D47" s="72"/>
      <c r="E47" s="72"/>
      <c r="F47" s="44"/>
      <c r="G47" s="44"/>
    </row>
    <row r="48" spans="1:8" ht="24.95" customHeight="1" x14ac:dyDescent="0.3">
      <c r="A48" s="72"/>
      <c r="B48" s="72"/>
      <c r="C48" s="72"/>
      <c r="D48" s="72"/>
      <c r="E48" s="72"/>
      <c r="F48" s="44"/>
      <c r="G48" s="44"/>
    </row>
    <row r="49" spans="1:7" ht="24.95" customHeight="1" x14ac:dyDescent="0.3">
      <c r="A49" s="72"/>
      <c r="B49" s="72"/>
      <c r="C49" s="72"/>
      <c r="D49" s="72"/>
      <c r="E49" s="72"/>
      <c r="F49" s="44"/>
      <c r="G49" s="44"/>
    </row>
    <row r="50" spans="1:7" ht="24.95" customHeight="1" x14ac:dyDescent="0.3">
      <c r="A50" s="72"/>
      <c r="B50" s="72"/>
      <c r="C50" s="72"/>
      <c r="D50" s="72"/>
      <c r="E50" s="72"/>
      <c r="F50" s="44"/>
      <c r="G50" s="44"/>
    </row>
    <row r="51" spans="1:7" ht="24.95" customHeight="1" x14ac:dyDescent="0.3">
      <c r="A51" s="72"/>
      <c r="B51" s="72"/>
      <c r="C51" s="72"/>
      <c r="D51" s="72"/>
      <c r="E51" s="72"/>
      <c r="F51" s="44"/>
      <c r="G51" s="44"/>
    </row>
    <row r="52" spans="1:7" ht="24.95" customHeight="1" x14ac:dyDescent="0.3">
      <c r="A52" s="72"/>
      <c r="B52" s="72"/>
      <c r="C52" s="72"/>
      <c r="D52" s="72"/>
      <c r="E52" s="72"/>
      <c r="F52" s="44"/>
      <c r="G52" s="44"/>
    </row>
    <row r="53" spans="1:7" ht="24.95" customHeight="1" x14ac:dyDescent="0.3">
      <c r="A53" s="72"/>
      <c r="B53" s="72"/>
      <c r="C53" s="72"/>
      <c r="D53" s="72"/>
      <c r="E53" s="72"/>
      <c r="F53" s="44"/>
      <c r="G53" s="44"/>
    </row>
    <row r="54" spans="1:7" ht="24.95" customHeight="1" x14ac:dyDescent="0.3">
      <c r="A54" s="72"/>
      <c r="B54" s="72"/>
      <c r="C54" s="72"/>
      <c r="D54" s="72"/>
      <c r="E54" s="72"/>
      <c r="F54" s="44"/>
      <c r="G54" s="44"/>
    </row>
    <row r="55" spans="1:7" ht="24.95" customHeight="1" x14ac:dyDescent="0.3">
      <c r="A55" s="72"/>
      <c r="B55" s="72"/>
      <c r="C55" s="72"/>
      <c r="D55" s="72"/>
      <c r="E55" s="72"/>
      <c r="F55" s="44"/>
      <c r="G55" s="44"/>
    </row>
    <row r="56" spans="1:7" ht="24.95" customHeight="1" x14ac:dyDescent="0.3">
      <c r="A56" s="72"/>
      <c r="B56" s="72"/>
      <c r="C56" s="72"/>
      <c r="D56" s="72"/>
      <c r="E56" s="72"/>
      <c r="F56" s="44"/>
      <c r="G56" s="44"/>
    </row>
    <row r="57" spans="1:7" ht="24.95" customHeight="1" x14ac:dyDescent="0.3">
      <c r="A57" s="72"/>
      <c r="B57" s="72"/>
      <c r="C57" s="72"/>
      <c r="D57" s="72"/>
      <c r="E57" s="72"/>
      <c r="F57" s="44"/>
      <c r="G57" s="44"/>
    </row>
    <row r="58" spans="1:7" ht="24.95" customHeight="1" x14ac:dyDescent="0.3">
      <c r="A58" s="72"/>
      <c r="B58" s="72"/>
      <c r="C58" s="72"/>
      <c r="D58" s="72"/>
      <c r="E58" s="72"/>
      <c r="F58" s="44"/>
      <c r="G58" s="44"/>
    </row>
    <row r="59" spans="1:7" ht="24.95" customHeight="1" x14ac:dyDescent="0.3">
      <c r="A59" s="72"/>
      <c r="B59" s="72"/>
      <c r="C59" s="72"/>
      <c r="D59" s="72"/>
      <c r="E59" s="72"/>
      <c r="F59" s="44"/>
      <c r="G59" s="44"/>
    </row>
    <row r="60" spans="1:7" ht="24.95" customHeight="1" x14ac:dyDescent="0.3">
      <c r="A60" s="72"/>
      <c r="B60" s="72"/>
      <c r="C60" s="72"/>
      <c r="D60" s="72"/>
      <c r="E60" s="72"/>
      <c r="F60" s="44"/>
      <c r="G60" s="44"/>
    </row>
    <row r="61" spans="1:7" ht="24.95" customHeight="1" x14ac:dyDescent="0.3">
      <c r="A61" s="72"/>
      <c r="B61" s="72"/>
      <c r="C61" s="72"/>
      <c r="D61" s="72"/>
      <c r="E61" s="72"/>
      <c r="F61" s="44"/>
      <c r="G61" s="44"/>
    </row>
    <row r="62" spans="1:7" ht="24.95" customHeight="1" x14ac:dyDescent="0.3">
      <c r="A62" s="72"/>
      <c r="B62" s="72"/>
      <c r="C62" s="72"/>
      <c r="D62" s="72"/>
      <c r="E62" s="72"/>
      <c r="F62" s="44"/>
      <c r="G62" s="44"/>
    </row>
    <row r="63" spans="1:7" ht="24.95" customHeight="1" x14ac:dyDescent="0.3">
      <c r="A63" s="72"/>
      <c r="B63" s="72"/>
      <c r="C63" s="72"/>
      <c r="D63" s="72"/>
      <c r="E63" s="72"/>
      <c r="F63" s="44"/>
      <c r="G63" s="44"/>
    </row>
    <row r="64" spans="1:7" ht="24.95" customHeight="1" x14ac:dyDescent="0.3">
      <c r="A64" s="72"/>
      <c r="B64" s="72"/>
      <c r="C64" s="72"/>
      <c r="D64" s="72"/>
      <c r="E64" s="72"/>
      <c r="F64" s="44"/>
      <c r="G64" s="44"/>
    </row>
    <row r="65" spans="1:27" ht="24.95" customHeight="1" x14ac:dyDescent="0.3">
      <c r="A65" s="72"/>
      <c r="B65" s="72"/>
      <c r="C65" s="72"/>
      <c r="D65" s="72"/>
      <c r="E65" s="72"/>
      <c r="F65" s="44"/>
      <c r="G65" s="44"/>
    </row>
    <row r="66" spans="1:27" ht="24.95" customHeight="1" x14ac:dyDescent="0.3">
      <c r="A66" s="72"/>
      <c r="B66" s="72"/>
      <c r="C66" s="72"/>
      <c r="D66" s="72"/>
      <c r="E66" s="72"/>
      <c r="F66" s="44"/>
      <c r="G66" s="4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24.95" customHeight="1" x14ac:dyDescent="0.3">
      <c r="A67" s="72"/>
      <c r="B67" s="72"/>
      <c r="C67" s="72"/>
      <c r="D67" s="72"/>
      <c r="E67" s="72"/>
      <c r="F67" s="44"/>
      <c r="G67" s="44"/>
    </row>
    <row r="68" spans="1:27" ht="24.95" customHeight="1" x14ac:dyDescent="0.3">
      <c r="A68" s="72"/>
      <c r="B68" s="72"/>
      <c r="C68" s="72"/>
      <c r="D68" s="72"/>
      <c r="E68" s="72"/>
      <c r="F68" s="44"/>
      <c r="G68" s="44"/>
    </row>
    <row r="69" spans="1:27" ht="24.95" customHeight="1" x14ac:dyDescent="0.3">
      <c r="A69" s="72"/>
      <c r="B69" s="72"/>
      <c r="C69" s="72"/>
      <c r="D69" s="72"/>
      <c r="E69" s="72"/>
      <c r="F69" s="44"/>
      <c r="G69" s="44"/>
    </row>
    <row r="70" spans="1:27" ht="24.95" customHeight="1" x14ac:dyDescent="0.3">
      <c r="A70" s="72"/>
      <c r="B70" s="72"/>
      <c r="C70" s="72"/>
      <c r="D70" s="72"/>
      <c r="E70" s="72"/>
      <c r="F70" s="44"/>
      <c r="G70" s="44"/>
    </row>
    <row r="71" spans="1:27" ht="24.95" customHeight="1" x14ac:dyDescent="0.3">
      <c r="A71" s="72"/>
      <c r="B71" s="72"/>
      <c r="C71" s="72"/>
      <c r="D71" s="72"/>
      <c r="E71" s="72"/>
      <c r="F71" s="44"/>
      <c r="G71" s="44"/>
    </row>
    <row r="72" spans="1:27" ht="24.95" customHeight="1" x14ac:dyDescent="0.3">
      <c r="A72" s="72"/>
      <c r="B72" s="72"/>
      <c r="C72" s="72"/>
      <c r="D72" s="72"/>
      <c r="E72" s="72"/>
      <c r="F72" s="44"/>
      <c r="G72" s="44"/>
    </row>
    <row r="73" spans="1:27" ht="24.95" customHeight="1" x14ac:dyDescent="0.3">
      <c r="A73" s="72"/>
      <c r="B73" s="72"/>
      <c r="C73" s="72"/>
      <c r="D73" s="72"/>
      <c r="E73" s="72"/>
      <c r="F73" s="44"/>
      <c r="G73" s="44"/>
    </row>
    <row r="74" spans="1:27" ht="24.95" customHeight="1" x14ac:dyDescent="0.3">
      <c r="A74" s="72"/>
      <c r="B74" s="72"/>
      <c r="C74" s="72"/>
      <c r="D74" s="72"/>
      <c r="E74" s="72"/>
      <c r="F74" s="44"/>
      <c r="G74" s="44"/>
    </row>
    <row r="75" spans="1:27" ht="24.95" customHeight="1" x14ac:dyDescent="0.25">
      <c r="A75" s="43"/>
    </row>
    <row r="76" spans="1:27" ht="24.95" customHeight="1" x14ac:dyDescent="0.25">
      <c r="A76" s="43"/>
    </row>
    <row r="77" spans="1:27" ht="24.95" customHeight="1" x14ac:dyDescent="0.25">
      <c r="A77" s="43"/>
    </row>
    <row r="78" spans="1:27" ht="24.95" customHeight="1" x14ac:dyDescent="0.25">
      <c r="A78" s="9"/>
    </row>
    <row r="79" spans="1:27" ht="24.95" customHeight="1" x14ac:dyDescent="0.25">
      <c r="A79" s="9"/>
    </row>
    <row r="80" spans="1:27" ht="20.100000000000001" customHeight="1" x14ac:dyDescent="0.25">
      <c r="A80" s="9"/>
    </row>
    <row r="81" spans="1:1" ht="20.100000000000001" customHeight="1" x14ac:dyDescent="0.25">
      <c r="A81" s="9"/>
    </row>
    <row r="82" spans="1:1" ht="20.100000000000001" customHeight="1" x14ac:dyDescent="0.25">
      <c r="A82" s="9"/>
    </row>
    <row r="83" spans="1:1" ht="20.100000000000001" customHeight="1" x14ac:dyDescent="0.25">
      <c r="A83" s="9"/>
    </row>
    <row r="84" spans="1:1" ht="20.100000000000001" customHeight="1" x14ac:dyDescent="0.25">
      <c r="A84" s="9"/>
    </row>
    <row r="85" spans="1:1" ht="20.100000000000001" customHeight="1" x14ac:dyDescent="0.25">
      <c r="A85" s="9"/>
    </row>
    <row r="86" spans="1:1" ht="20.100000000000001" customHeight="1" x14ac:dyDescent="0.25">
      <c r="A86" s="9"/>
    </row>
    <row r="87" spans="1:1" ht="20.100000000000001" customHeight="1" x14ac:dyDescent="0.25">
      <c r="A87" s="9"/>
    </row>
    <row r="88" spans="1:1" ht="20.100000000000001" customHeight="1" x14ac:dyDescent="0.25">
      <c r="A88" s="9"/>
    </row>
    <row r="89" spans="1:1" ht="20.100000000000001" customHeight="1" x14ac:dyDescent="0.25">
      <c r="A89" s="9"/>
    </row>
    <row r="90" spans="1:1" ht="20.100000000000001" customHeight="1" x14ac:dyDescent="0.25">
      <c r="A90" s="9"/>
    </row>
    <row r="91" spans="1:1" ht="20.100000000000001" customHeight="1" x14ac:dyDescent="0.25">
      <c r="A91" s="9"/>
    </row>
    <row r="92" spans="1:1" ht="20.100000000000001" customHeight="1" x14ac:dyDescent="0.25">
      <c r="A92" s="9"/>
    </row>
    <row r="93" spans="1:1" ht="20.100000000000001" customHeight="1" x14ac:dyDescent="0.25">
      <c r="A93" s="9"/>
    </row>
    <row r="94" spans="1:1" ht="20.100000000000001" customHeight="1" x14ac:dyDescent="0.25">
      <c r="A94" s="9"/>
    </row>
    <row r="95" spans="1:1" ht="20.100000000000001" customHeight="1" x14ac:dyDescent="0.25">
      <c r="A95" s="9"/>
    </row>
    <row r="96" spans="1:1" ht="20.100000000000001" customHeight="1" x14ac:dyDescent="0.25">
      <c r="A96" s="9"/>
    </row>
    <row r="97" spans="1:1" ht="20.100000000000001" customHeight="1" x14ac:dyDescent="0.25">
      <c r="A97" s="9"/>
    </row>
    <row r="98" spans="1:1" ht="20.100000000000001" customHeight="1" x14ac:dyDescent="0.25">
      <c r="A98" s="9"/>
    </row>
    <row r="99" spans="1:1" ht="20.100000000000001" customHeight="1" x14ac:dyDescent="0.25">
      <c r="A99" s="9"/>
    </row>
    <row r="100" spans="1:1" ht="20.100000000000001" customHeight="1" x14ac:dyDescent="0.25">
      <c r="A100" s="9"/>
    </row>
    <row r="101" spans="1:1" ht="20.100000000000001" customHeight="1" x14ac:dyDescent="0.25">
      <c r="A101" s="9"/>
    </row>
    <row r="102" spans="1:1" ht="20.100000000000001" customHeight="1" x14ac:dyDescent="0.25">
      <c r="A102" s="9"/>
    </row>
    <row r="103" spans="1:1" ht="20.100000000000001" customHeight="1" x14ac:dyDescent="0.25">
      <c r="A103" s="9"/>
    </row>
    <row r="104" spans="1:1" ht="20.100000000000001" customHeight="1" x14ac:dyDescent="0.25">
      <c r="A104" s="9"/>
    </row>
    <row r="105" spans="1:1" ht="20.100000000000001" customHeight="1" x14ac:dyDescent="0.25">
      <c r="A105" s="9"/>
    </row>
    <row r="106" spans="1:1" ht="20.100000000000001" customHeight="1" x14ac:dyDescent="0.25">
      <c r="A106" s="9"/>
    </row>
    <row r="107" spans="1:1" ht="20.100000000000001" customHeight="1" x14ac:dyDescent="0.25">
      <c r="A107" s="9"/>
    </row>
    <row r="108" spans="1:1" ht="20.100000000000001" customHeight="1" x14ac:dyDescent="0.25">
      <c r="A108" s="9"/>
    </row>
    <row r="109" spans="1:1" ht="20.100000000000001" customHeight="1" x14ac:dyDescent="0.25">
      <c r="A109" s="9"/>
    </row>
    <row r="110" spans="1:1" ht="20.100000000000001" customHeight="1" x14ac:dyDescent="0.25">
      <c r="A110" s="9"/>
    </row>
    <row r="111" spans="1:1" ht="15" customHeight="1" x14ac:dyDescent="0.25">
      <c r="A111" s="9"/>
    </row>
    <row r="112" spans="1:1" ht="15" customHeight="1" x14ac:dyDescent="0.25">
      <c r="A112" s="9"/>
    </row>
    <row r="113" spans="1:1" ht="15" customHeight="1" x14ac:dyDescent="0.25">
      <c r="A113" s="9"/>
    </row>
    <row r="114" spans="1:1" ht="15" customHeight="1" x14ac:dyDescent="0.25">
      <c r="A114" s="9"/>
    </row>
    <row r="115" spans="1:1" ht="15" customHeight="1" x14ac:dyDescent="0.25">
      <c r="A115" s="9"/>
    </row>
    <row r="116" spans="1:1" ht="15" customHeight="1" x14ac:dyDescent="0.25">
      <c r="A116" s="9"/>
    </row>
    <row r="117" spans="1:1" ht="15" customHeight="1" x14ac:dyDescent="0.25">
      <c r="A117" s="9"/>
    </row>
    <row r="118" spans="1:1" ht="15" customHeight="1" x14ac:dyDescent="0.25">
      <c r="A118" s="9"/>
    </row>
    <row r="119" spans="1:1" ht="15" customHeight="1" x14ac:dyDescent="0.25">
      <c r="A119" s="9"/>
    </row>
    <row r="120" spans="1:1" ht="15" customHeight="1" x14ac:dyDescent="0.25">
      <c r="A120" s="9"/>
    </row>
    <row r="121" spans="1:1" ht="15" customHeight="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64" x14ac:dyDescent="0.25">
      <c r="A129" s="9"/>
    </row>
    <row r="130" spans="1:64" x14ac:dyDescent="0.25">
      <c r="A130" s="9"/>
    </row>
    <row r="131" spans="1:64" x14ac:dyDescent="0.25">
      <c r="A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spans="1:64" ht="21" x14ac:dyDescent="0.35">
      <c r="A132" s="9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31"/>
      <c r="BD132" s="12"/>
      <c r="BE132" s="57" t="s">
        <v>73</v>
      </c>
      <c r="BF132" s="57"/>
      <c r="BG132" s="57"/>
      <c r="BH132" s="57"/>
      <c r="BI132" s="57"/>
      <c r="BJ132" s="57"/>
      <c r="BK132" s="57"/>
      <c r="BL132" s="12"/>
    </row>
    <row r="133" spans="1:64" ht="21" x14ac:dyDescent="0.35">
      <c r="A133" s="9"/>
      <c r="AH133" s="18" t="s">
        <v>61</v>
      </c>
      <c r="AI133" s="17" t="s">
        <v>0</v>
      </c>
      <c r="AJ133" s="17"/>
      <c r="AK133" s="16" t="s">
        <v>95</v>
      </c>
      <c r="AL133" s="16" t="s">
        <v>95</v>
      </c>
      <c r="AM133" s="17" t="s">
        <v>97</v>
      </c>
      <c r="AN133" s="20" t="s">
        <v>68</v>
      </c>
      <c r="AO133" s="2" t="s">
        <v>92</v>
      </c>
      <c r="AP133" s="31"/>
      <c r="AR133" s="13"/>
      <c r="AU133" s="57" t="s">
        <v>72</v>
      </c>
      <c r="AV133" s="57" t="s">
        <v>4</v>
      </c>
      <c r="AW133" s="57"/>
      <c r="AX133" s="4" t="s">
        <v>58</v>
      </c>
      <c r="AY133" s="4" t="s">
        <v>63</v>
      </c>
      <c r="AZ133" s="4" t="s">
        <v>64</v>
      </c>
      <c r="BA133" s="4" t="s">
        <v>68</v>
      </c>
      <c r="BB133" s="13"/>
    </row>
    <row r="134" spans="1:64" ht="21" x14ac:dyDescent="0.35">
      <c r="A134" s="9"/>
      <c r="AH134" s="19" t="s">
        <v>62</v>
      </c>
      <c r="AI134" s="16" t="s">
        <v>1</v>
      </c>
      <c r="AJ134" s="16" t="s">
        <v>89</v>
      </c>
      <c r="AK134" s="35" t="s">
        <v>96</v>
      </c>
      <c r="AL134" s="36" t="s">
        <v>99</v>
      </c>
      <c r="AM134" s="34" t="s">
        <v>98</v>
      </c>
      <c r="AN134" s="21" t="s">
        <v>100</v>
      </c>
      <c r="AO134" s="2" t="s">
        <v>91</v>
      </c>
      <c r="AP134" s="31"/>
      <c r="AR134" s="13"/>
      <c r="AU134" s="57"/>
      <c r="AV134" s="8" t="s">
        <v>5</v>
      </c>
      <c r="AW134" s="8" t="s">
        <v>6</v>
      </c>
      <c r="AX134" s="4" t="s">
        <v>59</v>
      </c>
      <c r="AY134" s="7" t="s">
        <v>66</v>
      </c>
      <c r="AZ134" s="4" t="s">
        <v>65</v>
      </c>
      <c r="BA134" s="4" t="s">
        <v>69</v>
      </c>
      <c r="BB134" s="13"/>
    </row>
    <row r="135" spans="1:64" ht="30" x14ac:dyDescent="0.35">
      <c r="A135" s="9"/>
      <c r="AH135" s="5">
        <v>1</v>
      </c>
      <c r="AI135" s="5" t="s">
        <v>8</v>
      </c>
      <c r="AJ135" s="3" t="s">
        <v>93</v>
      </c>
      <c r="AK135" s="15">
        <v>1</v>
      </c>
      <c r="AL135" s="15">
        <v>1</v>
      </c>
      <c r="AM135" s="15">
        <v>1</v>
      </c>
      <c r="AN135" s="6">
        <v>44</v>
      </c>
      <c r="AO135" s="2" t="s">
        <v>90</v>
      </c>
      <c r="AP135" s="31"/>
      <c r="AR135" s="13"/>
      <c r="AU135" s="8">
        <v>1</v>
      </c>
      <c r="AV135" s="8">
        <v>18</v>
      </c>
      <c r="AW135" s="8">
        <v>30</v>
      </c>
      <c r="AX135" s="8">
        <v>98</v>
      </c>
      <c r="AY135" s="6">
        <v>24</v>
      </c>
      <c r="AZ135" s="6">
        <v>25</v>
      </c>
      <c r="BA135" s="6"/>
      <c r="BB135" s="13"/>
    </row>
    <row r="136" spans="1:64" ht="45" x14ac:dyDescent="0.35">
      <c r="A136" s="9"/>
      <c r="AH136" s="5">
        <v>2</v>
      </c>
      <c r="AI136" s="5" t="s">
        <v>9</v>
      </c>
      <c r="AJ136" s="3" t="s">
        <v>52</v>
      </c>
      <c r="AK136" s="15">
        <v>1</v>
      </c>
      <c r="AL136" s="15">
        <v>1</v>
      </c>
      <c r="AM136" s="15">
        <v>1</v>
      </c>
      <c r="AN136" s="6">
        <v>49</v>
      </c>
      <c r="AO136" s="2" t="s">
        <v>90</v>
      </c>
      <c r="AP136" s="31"/>
      <c r="AR136" s="13"/>
      <c r="AU136" s="8">
        <v>2</v>
      </c>
      <c r="AV136" s="8">
        <v>18</v>
      </c>
      <c r="AW136" s="8">
        <v>30</v>
      </c>
      <c r="AX136" s="8">
        <v>98</v>
      </c>
      <c r="AY136" s="6">
        <v>24</v>
      </c>
      <c r="AZ136" s="6">
        <v>25</v>
      </c>
      <c r="BA136" s="6"/>
      <c r="BB136" s="13"/>
    </row>
    <row r="137" spans="1:64" ht="30" x14ac:dyDescent="0.35">
      <c r="A137" s="9"/>
      <c r="AH137" s="5">
        <v>3</v>
      </c>
      <c r="AI137" s="5" t="s">
        <v>10</v>
      </c>
      <c r="AJ137" s="3" t="s">
        <v>49</v>
      </c>
      <c r="AK137" s="15">
        <v>1</v>
      </c>
      <c r="AL137" s="15">
        <v>1</v>
      </c>
      <c r="AM137" s="15">
        <v>1</v>
      </c>
      <c r="AN137" s="6">
        <v>50.4</v>
      </c>
      <c r="AO137" s="2" t="s">
        <v>90</v>
      </c>
      <c r="AP137" s="31"/>
      <c r="AR137" s="13"/>
      <c r="AU137" s="8">
        <v>133</v>
      </c>
      <c r="AV137" s="8">
        <v>32</v>
      </c>
      <c r="AW137" s="8">
        <v>41</v>
      </c>
      <c r="AX137" s="8">
        <v>80</v>
      </c>
      <c r="AY137" s="6">
        <v>118</v>
      </c>
      <c r="AZ137" s="6">
        <v>12</v>
      </c>
      <c r="BA137" s="6">
        <v>44.1</v>
      </c>
      <c r="BB137" s="13"/>
    </row>
    <row r="138" spans="1:64" ht="21" x14ac:dyDescent="0.35">
      <c r="A138" s="9"/>
      <c r="AH138" s="5">
        <v>4</v>
      </c>
      <c r="AI138" s="5" t="s">
        <v>11</v>
      </c>
      <c r="AJ138" s="3" t="s">
        <v>71</v>
      </c>
      <c r="AK138" s="15">
        <v>1</v>
      </c>
      <c r="AL138" s="15">
        <v>1</v>
      </c>
      <c r="AM138" s="15">
        <v>1</v>
      </c>
      <c r="AN138" s="6">
        <v>44.1</v>
      </c>
      <c r="AO138" s="2" t="s">
        <v>90</v>
      </c>
      <c r="AP138" s="32"/>
      <c r="AR138" s="13"/>
      <c r="AU138" s="8">
        <v>134</v>
      </c>
      <c r="AV138" s="8">
        <v>32</v>
      </c>
      <c r="AW138" s="8">
        <v>40</v>
      </c>
      <c r="AX138" s="8">
        <v>80</v>
      </c>
      <c r="AY138" s="6">
        <v>137</v>
      </c>
      <c r="AZ138" s="6">
        <v>9</v>
      </c>
      <c r="BA138" s="6">
        <v>44.1</v>
      </c>
      <c r="BB138" s="13"/>
    </row>
    <row r="139" spans="1:64" ht="45" x14ac:dyDescent="0.35">
      <c r="A139" s="9"/>
      <c r="AH139" s="5">
        <v>5</v>
      </c>
      <c r="AI139" s="5" t="s">
        <v>12</v>
      </c>
      <c r="AJ139" s="3" t="s">
        <v>51</v>
      </c>
      <c r="AK139" s="15">
        <v>1</v>
      </c>
      <c r="AL139" s="15">
        <v>1</v>
      </c>
      <c r="AM139" s="15">
        <v>1</v>
      </c>
      <c r="AN139" s="6">
        <v>50.4</v>
      </c>
      <c r="AO139" s="2" t="s">
        <v>90</v>
      </c>
      <c r="AP139" s="32"/>
      <c r="AR139" s="13"/>
      <c r="AU139" s="8">
        <v>135</v>
      </c>
      <c r="AV139" s="8">
        <v>32</v>
      </c>
      <c r="AW139" s="8">
        <v>40</v>
      </c>
      <c r="AX139" s="8">
        <v>80</v>
      </c>
      <c r="AY139" s="6">
        <v>150</v>
      </c>
      <c r="AZ139" s="6" t="s">
        <v>67</v>
      </c>
      <c r="BA139" s="6">
        <v>44.1</v>
      </c>
      <c r="BB139" s="13"/>
    </row>
    <row r="140" spans="1:64" ht="30" x14ac:dyDescent="0.35">
      <c r="A140" s="9"/>
      <c r="AH140" s="5">
        <v>6</v>
      </c>
      <c r="AI140" s="5" t="s">
        <v>13</v>
      </c>
      <c r="AJ140" s="3" t="s">
        <v>44</v>
      </c>
      <c r="AK140" s="15">
        <v>1</v>
      </c>
      <c r="AL140" s="15">
        <v>1</v>
      </c>
      <c r="AM140" s="15">
        <v>1</v>
      </c>
      <c r="AN140" s="6">
        <v>50.4</v>
      </c>
      <c r="AO140" s="2" t="s">
        <v>90</v>
      </c>
      <c r="AP140" s="32"/>
      <c r="AR140" s="13"/>
      <c r="AU140" s="8">
        <v>136</v>
      </c>
      <c r="AV140" s="8">
        <v>34</v>
      </c>
      <c r="AW140" s="8">
        <v>42</v>
      </c>
      <c r="AX140" s="8">
        <v>81</v>
      </c>
      <c r="AY140" s="6">
        <v>127</v>
      </c>
      <c r="AZ140" s="6">
        <v>2.1</v>
      </c>
      <c r="BA140" s="6">
        <v>50.4</v>
      </c>
      <c r="BB140" s="13"/>
    </row>
    <row r="141" spans="1:64" ht="30" x14ac:dyDescent="0.3">
      <c r="A141" s="9"/>
      <c r="AH141" s="5">
        <v>7</v>
      </c>
      <c r="AI141" s="5" t="s">
        <v>14</v>
      </c>
      <c r="AJ141" s="3" t="s">
        <v>56</v>
      </c>
      <c r="AK141" s="15">
        <v>1</v>
      </c>
      <c r="AL141" s="15">
        <v>1</v>
      </c>
      <c r="AM141" s="15">
        <v>1</v>
      </c>
      <c r="AN141" s="6">
        <v>44.1</v>
      </c>
      <c r="AO141" s="2" t="s">
        <v>90</v>
      </c>
      <c r="AP141" s="33"/>
      <c r="AQ141" s="27"/>
      <c r="AR141" s="13"/>
      <c r="AS141" s="28"/>
      <c r="AT141" s="28"/>
      <c r="AU141" s="8">
        <v>137</v>
      </c>
      <c r="AV141" s="8">
        <v>27</v>
      </c>
      <c r="AW141" s="8">
        <v>38</v>
      </c>
      <c r="AX141" s="8">
        <v>82</v>
      </c>
      <c r="AY141" s="6">
        <v>100</v>
      </c>
      <c r="AZ141" s="6">
        <v>10.5</v>
      </c>
      <c r="BA141" s="6">
        <v>44</v>
      </c>
      <c r="BB141" s="13"/>
    </row>
    <row r="142" spans="1:64" ht="30" x14ac:dyDescent="0.3">
      <c r="A142" s="9"/>
      <c r="AH142" s="5">
        <v>8</v>
      </c>
      <c r="AI142" s="5" t="s">
        <v>15</v>
      </c>
      <c r="AJ142" s="3" t="s">
        <v>93</v>
      </c>
      <c r="AK142" s="15">
        <v>1</v>
      </c>
      <c r="AL142" s="15">
        <v>1</v>
      </c>
      <c r="AM142" s="15">
        <v>1</v>
      </c>
      <c r="AN142" s="6">
        <v>42</v>
      </c>
      <c r="AO142" s="2" t="s">
        <v>90</v>
      </c>
      <c r="AP142" s="33"/>
      <c r="AQ142" s="27"/>
      <c r="AR142" s="28"/>
      <c r="AS142" s="28"/>
      <c r="AT142" s="28"/>
      <c r="AU142" s="8">
        <v>138</v>
      </c>
      <c r="AV142" s="8">
        <v>30</v>
      </c>
      <c r="AW142" s="8">
        <v>42</v>
      </c>
      <c r="AX142" s="8">
        <v>80</v>
      </c>
      <c r="AY142" s="10">
        <v>100</v>
      </c>
      <c r="AZ142" s="10">
        <v>10.5</v>
      </c>
      <c r="BA142" s="6">
        <v>49</v>
      </c>
      <c r="BB142" s="13"/>
    </row>
    <row r="143" spans="1:64" ht="30" x14ac:dyDescent="0.3">
      <c r="A143" s="9"/>
      <c r="AH143" s="5">
        <v>9</v>
      </c>
      <c r="AI143" s="5" t="s">
        <v>16</v>
      </c>
      <c r="AJ143" s="3" t="s">
        <v>50</v>
      </c>
      <c r="AK143" s="15">
        <v>1</v>
      </c>
      <c r="AL143" s="15">
        <v>1</v>
      </c>
      <c r="AM143" s="15">
        <v>1</v>
      </c>
      <c r="AN143" s="6">
        <v>63</v>
      </c>
      <c r="AO143" s="2" t="s">
        <v>90</v>
      </c>
      <c r="AP143" s="33"/>
      <c r="AQ143" s="27"/>
      <c r="AR143" s="28"/>
      <c r="AS143" s="28"/>
      <c r="AT143" s="13"/>
      <c r="AU143" s="8">
        <v>139</v>
      </c>
      <c r="AV143" s="8">
        <v>34</v>
      </c>
      <c r="AW143" s="8">
        <v>41</v>
      </c>
      <c r="AX143" s="8">
        <v>80</v>
      </c>
      <c r="AY143" s="6">
        <v>324</v>
      </c>
      <c r="AZ143" s="6">
        <v>13.74</v>
      </c>
      <c r="BA143" s="6">
        <v>50.4</v>
      </c>
      <c r="BB143" s="13"/>
    </row>
    <row r="144" spans="1:64" ht="30" x14ac:dyDescent="0.3">
      <c r="A144" s="9"/>
      <c r="AH144" s="5">
        <v>10</v>
      </c>
      <c r="AI144" s="5" t="s">
        <v>17</v>
      </c>
      <c r="AJ144" s="3" t="s">
        <v>45</v>
      </c>
      <c r="AK144" s="15">
        <v>1</v>
      </c>
      <c r="AL144" s="15">
        <v>1</v>
      </c>
      <c r="AM144" s="15">
        <v>1</v>
      </c>
      <c r="AN144" s="6">
        <v>49</v>
      </c>
      <c r="AO144" s="2" t="s">
        <v>90</v>
      </c>
      <c r="AP144" s="33"/>
      <c r="AQ144" s="27"/>
      <c r="AR144" s="24"/>
      <c r="AS144" s="28"/>
      <c r="AT144" s="13"/>
      <c r="AU144" s="8">
        <v>140</v>
      </c>
      <c r="AV144" s="8">
        <v>28</v>
      </c>
      <c r="AW144" s="8">
        <v>34</v>
      </c>
      <c r="AX144" s="8">
        <v>80</v>
      </c>
      <c r="AY144" s="10">
        <v>95</v>
      </c>
      <c r="AZ144" s="10">
        <v>10</v>
      </c>
      <c r="BA144" s="6">
        <v>44.1</v>
      </c>
      <c r="BB144" s="13"/>
    </row>
    <row r="145" spans="1:54" ht="45" x14ac:dyDescent="0.3">
      <c r="A145" s="9"/>
      <c r="AH145" s="5">
        <v>11</v>
      </c>
      <c r="AI145" s="5" t="s">
        <v>18</v>
      </c>
      <c r="AJ145" s="3" t="s">
        <v>52</v>
      </c>
      <c r="AK145" s="15">
        <v>1</v>
      </c>
      <c r="AL145" s="15">
        <v>1</v>
      </c>
      <c r="AM145" s="15">
        <v>1</v>
      </c>
      <c r="AN145" s="6">
        <v>44.1</v>
      </c>
      <c r="AO145" s="2" t="s">
        <v>90</v>
      </c>
      <c r="AP145" s="33"/>
      <c r="AQ145" s="27"/>
      <c r="AR145" s="24"/>
      <c r="AS145" s="28"/>
      <c r="AT145" s="13"/>
      <c r="AU145" s="8">
        <v>141</v>
      </c>
      <c r="AV145" s="8">
        <v>26</v>
      </c>
      <c r="AW145" s="8">
        <v>36</v>
      </c>
      <c r="AX145" s="8">
        <v>84</v>
      </c>
      <c r="AY145" s="6">
        <v>95</v>
      </c>
      <c r="AZ145" s="6">
        <v>10</v>
      </c>
      <c r="BA145" s="6">
        <v>50.4</v>
      </c>
      <c r="BB145" s="13"/>
    </row>
    <row r="146" spans="1:54" ht="30" x14ac:dyDescent="0.3">
      <c r="A146" s="9"/>
      <c r="AH146" s="5">
        <v>12</v>
      </c>
      <c r="AI146" s="5" t="s">
        <v>19</v>
      </c>
      <c r="AJ146" s="3" t="s">
        <v>7</v>
      </c>
      <c r="AK146" s="15">
        <v>1</v>
      </c>
      <c r="AL146" s="15">
        <v>1</v>
      </c>
      <c r="AM146" s="15">
        <v>1</v>
      </c>
      <c r="AN146" s="6">
        <v>44.1</v>
      </c>
      <c r="AO146" s="2" t="s">
        <v>90</v>
      </c>
      <c r="AP146" s="33"/>
      <c r="AQ146" s="27"/>
      <c r="AR146" s="24"/>
      <c r="AS146" s="28"/>
      <c r="AT146" s="13"/>
      <c r="AU146" s="8">
        <v>142</v>
      </c>
      <c r="AV146" s="8">
        <v>28</v>
      </c>
      <c r="AW146" s="8">
        <v>40</v>
      </c>
      <c r="AX146" s="8">
        <v>84</v>
      </c>
      <c r="AY146" s="6">
        <v>102</v>
      </c>
      <c r="AZ146" s="6">
        <v>10.5</v>
      </c>
      <c r="BA146" s="6">
        <v>50.4</v>
      </c>
      <c r="BB146" s="13"/>
    </row>
    <row r="147" spans="1:54" ht="45" x14ac:dyDescent="0.3">
      <c r="A147" s="9"/>
      <c r="AH147" s="5">
        <v>13</v>
      </c>
      <c r="AI147" s="5" t="s">
        <v>20</v>
      </c>
      <c r="AJ147" s="3" t="s">
        <v>78</v>
      </c>
      <c r="AK147" s="15">
        <v>1</v>
      </c>
      <c r="AL147" s="15">
        <v>1</v>
      </c>
      <c r="AM147" s="15">
        <v>1</v>
      </c>
      <c r="AN147" s="6">
        <v>50</v>
      </c>
      <c r="AO147" s="2" t="s">
        <v>90</v>
      </c>
      <c r="AP147" s="33"/>
      <c r="AQ147" s="27"/>
      <c r="AR147" s="24"/>
      <c r="AS147" s="28"/>
      <c r="AT147" s="13"/>
      <c r="AU147" s="8">
        <v>143</v>
      </c>
      <c r="AV147" s="8">
        <v>36</v>
      </c>
      <c r="AW147" s="8">
        <v>43</v>
      </c>
      <c r="AX147" s="8">
        <v>80</v>
      </c>
      <c r="AY147" s="6">
        <v>94</v>
      </c>
      <c r="AZ147" s="6">
        <v>13</v>
      </c>
      <c r="BA147" s="6">
        <v>44.1</v>
      </c>
      <c r="BB147" s="13"/>
    </row>
    <row r="148" spans="1:54" ht="20.25" x14ac:dyDescent="0.3">
      <c r="A148" s="9"/>
      <c r="AH148" s="5">
        <v>14</v>
      </c>
      <c r="AI148" s="5" t="s">
        <v>21</v>
      </c>
      <c r="AJ148" s="3" t="s">
        <v>70</v>
      </c>
      <c r="AK148" s="15">
        <v>1</v>
      </c>
      <c r="AL148" s="15">
        <v>1</v>
      </c>
      <c r="AM148" s="15">
        <v>1</v>
      </c>
      <c r="AN148" s="6">
        <v>90</v>
      </c>
      <c r="AO148" s="2" t="s">
        <v>90</v>
      </c>
      <c r="AP148" s="33"/>
      <c r="AQ148" s="29"/>
      <c r="AR148" s="26"/>
      <c r="AS148" s="30"/>
      <c r="AT148" s="25"/>
      <c r="AU148" s="23">
        <v>144</v>
      </c>
      <c r="AV148" s="8">
        <v>28</v>
      </c>
      <c r="AW148" s="8">
        <v>28</v>
      </c>
      <c r="AX148" s="8">
        <v>81</v>
      </c>
      <c r="AY148" s="6">
        <v>120</v>
      </c>
      <c r="AZ148" s="6">
        <v>12.5</v>
      </c>
      <c r="BA148" s="6">
        <v>42</v>
      </c>
      <c r="BB148" s="13"/>
    </row>
    <row r="149" spans="1:54" ht="30" x14ac:dyDescent="0.3">
      <c r="A149" s="9"/>
      <c r="AH149" s="5">
        <v>15</v>
      </c>
      <c r="AI149" s="5" t="s">
        <v>22</v>
      </c>
      <c r="AJ149" s="3" t="s">
        <v>7</v>
      </c>
      <c r="AK149" s="15">
        <v>1</v>
      </c>
      <c r="AL149" s="15">
        <v>1</v>
      </c>
      <c r="AM149" s="15">
        <v>1</v>
      </c>
      <c r="AN149" s="6">
        <v>44.1</v>
      </c>
      <c r="AO149" s="2" t="s">
        <v>90</v>
      </c>
      <c r="AP149" s="33"/>
      <c r="AQ149" s="27"/>
      <c r="AR149" s="24"/>
      <c r="AS149" s="28"/>
      <c r="AT149" s="13"/>
      <c r="AU149" s="8">
        <v>145</v>
      </c>
      <c r="AV149" s="8">
        <v>32</v>
      </c>
      <c r="AW149" s="8">
        <v>40</v>
      </c>
      <c r="AX149" s="8">
        <v>100</v>
      </c>
      <c r="AY149" s="6">
        <v>100</v>
      </c>
      <c r="AZ149" s="6">
        <v>1.4</v>
      </c>
      <c r="BA149" s="6">
        <v>56</v>
      </c>
      <c r="BB149" s="13"/>
    </row>
    <row r="150" spans="1:54" ht="30" x14ac:dyDescent="0.3">
      <c r="A150" s="9"/>
      <c r="AH150" s="5">
        <v>16</v>
      </c>
      <c r="AI150" s="5" t="s">
        <v>23</v>
      </c>
      <c r="AJ150" s="3" t="s">
        <v>45</v>
      </c>
      <c r="AK150" s="15">
        <v>1</v>
      </c>
      <c r="AL150" s="15">
        <v>1</v>
      </c>
      <c r="AM150" s="15">
        <v>1</v>
      </c>
      <c r="AN150" s="6">
        <v>44.1</v>
      </c>
      <c r="AO150" s="2" t="s">
        <v>90</v>
      </c>
      <c r="AP150" s="33"/>
      <c r="AQ150" s="27"/>
      <c r="AR150" s="24"/>
      <c r="AS150" s="28"/>
      <c r="AT150" s="13"/>
      <c r="AU150" s="8">
        <v>147</v>
      </c>
      <c r="AV150" s="8">
        <v>34</v>
      </c>
      <c r="AW150" s="8">
        <v>40</v>
      </c>
      <c r="AX150" s="8">
        <v>90</v>
      </c>
      <c r="AY150" s="6">
        <v>90</v>
      </c>
      <c r="AZ150" s="6">
        <v>21.3</v>
      </c>
      <c r="BA150" s="6">
        <v>45</v>
      </c>
      <c r="BB150" s="13"/>
    </row>
    <row r="151" spans="1:54" ht="30" x14ac:dyDescent="0.3">
      <c r="A151" s="9"/>
      <c r="AH151" s="5">
        <v>17</v>
      </c>
      <c r="AI151" s="5" t="s">
        <v>24</v>
      </c>
      <c r="AJ151" s="3" t="s">
        <v>75</v>
      </c>
      <c r="AK151" s="15">
        <v>1</v>
      </c>
      <c r="AL151" s="15">
        <v>1</v>
      </c>
      <c r="AM151" s="15">
        <v>1</v>
      </c>
      <c r="AN151" s="6">
        <v>40</v>
      </c>
      <c r="AO151" s="2" t="s">
        <v>90</v>
      </c>
      <c r="AP151" s="33"/>
      <c r="AQ151" s="27"/>
      <c r="AR151" s="24"/>
      <c r="AS151" s="28"/>
      <c r="AT151" s="13"/>
      <c r="AU151" s="8">
        <v>148</v>
      </c>
      <c r="AV151" s="8">
        <v>26</v>
      </c>
      <c r="AW151" s="8">
        <v>37</v>
      </c>
      <c r="AX151" s="8">
        <v>90</v>
      </c>
      <c r="AY151" s="6">
        <v>150</v>
      </c>
      <c r="AZ151" s="6">
        <v>5</v>
      </c>
      <c r="BA151" s="6">
        <v>44.1</v>
      </c>
      <c r="BB151" s="13"/>
    </row>
    <row r="152" spans="1:54" ht="45" x14ac:dyDescent="0.3">
      <c r="A152" s="9"/>
      <c r="AH152" s="5">
        <v>18</v>
      </c>
      <c r="AI152" s="5" t="s">
        <v>25</v>
      </c>
      <c r="AJ152" s="3" t="s">
        <v>52</v>
      </c>
      <c r="AK152" s="15">
        <v>1</v>
      </c>
      <c r="AL152" s="15">
        <v>1</v>
      </c>
      <c r="AM152" s="15">
        <v>1</v>
      </c>
      <c r="AN152" s="6">
        <v>52</v>
      </c>
      <c r="AO152" s="2" t="s">
        <v>90</v>
      </c>
      <c r="AP152" s="33"/>
      <c r="AQ152" s="27"/>
      <c r="AR152" s="24"/>
      <c r="AS152" s="28"/>
      <c r="AT152" s="13"/>
      <c r="AU152" s="8">
        <v>149</v>
      </c>
      <c r="AV152" s="8">
        <v>30</v>
      </c>
      <c r="AW152" s="8">
        <v>41</v>
      </c>
      <c r="AX152" s="8">
        <v>84</v>
      </c>
      <c r="AY152" s="6">
        <v>110</v>
      </c>
      <c r="AZ152" s="6">
        <v>13.5</v>
      </c>
      <c r="BA152" s="6">
        <v>44.1</v>
      </c>
      <c r="BB152" s="13"/>
    </row>
    <row r="153" spans="1:54" ht="45" x14ac:dyDescent="0.3">
      <c r="A153" s="9"/>
      <c r="AH153" s="5">
        <v>19</v>
      </c>
      <c r="AI153" s="5" t="s">
        <v>26</v>
      </c>
      <c r="AJ153" s="3" t="s">
        <v>76</v>
      </c>
      <c r="AK153" s="15">
        <v>1</v>
      </c>
      <c r="AL153" s="15">
        <v>1</v>
      </c>
      <c r="AM153" s="15">
        <v>1</v>
      </c>
      <c r="AN153" s="6">
        <v>44</v>
      </c>
      <c r="AO153" s="2" t="s">
        <v>90</v>
      </c>
      <c r="AP153" s="33"/>
      <c r="AQ153" s="29"/>
      <c r="AR153" s="26"/>
      <c r="AS153" s="30"/>
      <c r="AT153" s="25"/>
      <c r="AU153" s="8">
        <v>150</v>
      </c>
      <c r="AV153" s="8">
        <v>36</v>
      </c>
      <c r="AW153" s="8">
        <v>48</v>
      </c>
      <c r="AX153" s="8">
        <v>116</v>
      </c>
      <c r="AY153" s="6">
        <v>105</v>
      </c>
      <c r="AZ153" s="6">
        <v>11</v>
      </c>
      <c r="BA153" s="6">
        <v>50</v>
      </c>
      <c r="BB153" s="13"/>
    </row>
    <row r="154" spans="1:54" ht="45" x14ac:dyDescent="0.3">
      <c r="A154" s="9"/>
      <c r="AH154" s="5">
        <v>20</v>
      </c>
      <c r="AI154" s="5" t="s">
        <v>27</v>
      </c>
      <c r="AJ154" s="3" t="s">
        <v>53</v>
      </c>
      <c r="AK154" s="15">
        <v>1</v>
      </c>
      <c r="AL154" s="15">
        <v>1</v>
      </c>
      <c r="AM154" s="15">
        <v>1</v>
      </c>
      <c r="AN154" s="6">
        <v>44</v>
      </c>
      <c r="AO154" s="2" t="s">
        <v>90</v>
      </c>
      <c r="AP154" s="33"/>
      <c r="AQ154" s="29"/>
      <c r="AR154" s="26"/>
      <c r="AS154" s="30"/>
      <c r="AT154" s="25"/>
      <c r="AU154" s="8">
        <v>151</v>
      </c>
      <c r="AV154" s="8">
        <v>30</v>
      </c>
      <c r="AW154" s="8">
        <v>41</v>
      </c>
      <c r="AX154" s="8">
        <v>219</v>
      </c>
      <c r="AY154" s="6">
        <v>79</v>
      </c>
      <c r="AZ154" s="6">
        <v>19.75</v>
      </c>
      <c r="BA154" s="6">
        <v>63.7</v>
      </c>
      <c r="BB154" s="13"/>
    </row>
    <row r="155" spans="1:54" ht="30" x14ac:dyDescent="0.3">
      <c r="A155" s="9"/>
      <c r="AH155" s="5">
        <v>21</v>
      </c>
      <c r="AI155" s="5" t="s">
        <v>28</v>
      </c>
      <c r="AJ155" s="3" t="s">
        <v>74</v>
      </c>
      <c r="AK155" s="15">
        <v>1</v>
      </c>
      <c r="AL155" s="15">
        <v>1</v>
      </c>
      <c r="AM155" s="15">
        <v>1</v>
      </c>
      <c r="AN155" s="6">
        <v>42</v>
      </c>
      <c r="AO155" s="2" t="s">
        <v>90</v>
      </c>
      <c r="AP155" s="33"/>
      <c r="AQ155" s="27"/>
      <c r="AR155" s="24"/>
      <c r="AS155" s="28"/>
      <c r="AT155" s="13"/>
      <c r="AU155" s="8">
        <v>152</v>
      </c>
      <c r="AV155" s="8">
        <v>34</v>
      </c>
      <c r="AW155" s="8">
        <v>42</v>
      </c>
      <c r="AX155" s="8">
        <v>110</v>
      </c>
      <c r="AY155" s="6">
        <v>70</v>
      </c>
      <c r="AZ155" s="6" t="s">
        <v>67</v>
      </c>
      <c r="BA155" s="6">
        <v>44.1</v>
      </c>
      <c r="BB155" s="13"/>
    </row>
    <row r="156" spans="1:54" ht="30" x14ac:dyDescent="0.3">
      <c r="A156" s="9"/>
      <c r="AH156" s="5">
        <v>22</v>
      </c>
      <c r="AI156" s="5" t="s">
        <v>29</v>
      </c>
      <c r="AJ156" s="3" t="s">
        <v>47</v>
      </c>
      <c r="AK156" s="15">
        <v>1</v>
      </c>
      <c r="AL156" s="15">
        <v>1</v>
      </c>
      <c r="AM156" s="15">
        <v>1</v>
      </c>
      <c r="AN156" s="6">
        <v>48</v>
      </c>
      <c r="AO156" s="2" t="s">
        <v>90</v>
      </c>
      <c r="AP156" s="33"/>
      <c r="AQ156" s="27"/>
      <c r="AR156" s="24"/>
      <c r="AS156" s="28"/>
      <c r="AT156" s="13"/>
      <c r="AU156" s="8">
        <v>153</v>
      </c>
      <c r="AV156" s="8">
        <v>27</v>
      </c>
      <c r="AW156" s="8">
        <v>31</v>
      </c>
      <c r="AX156" s="8">
        <v>101</v>
      </c>
      <c r="AY156" s="6">
        <v>129</v>
      </c>
      <c r="AZ156" s="6">
        <v>13.3</v>
      </c>
      <c r="BA156" s="6">
        <v>44.1</v>
      </c>
      <c r="BB156" s="13"/>
    </row>
    <row r="157" spans="1:54" ht="30" x14ac:dyDescent="0.3">
      <c r="A157" s="9"/>
      <c r="AH157" s="5">
        <v>23</v>
      </c>
      <c r="AI157" s="5" t="s">
        <v>30</v>
      </c>
      <c r="AJ157" s="3" t="s">
        <v>57</v>
      </c>
      <c r="AK157" s="15">
        <v>1</v>
      </c>
      <c r="AL157" s="15">
        <v>1</v>
      </c>
      <c r="AM157" s="15">
        <v>1</v>
      </c>
      <c r="AN157" s="6">
        <v>36</v>
      </c>
      <c r="AO157" s="2" t="s">
        <v>90</v>
      </c>
      <c r="AP157" s="33"/>
      <c r="AQ157" s="27"/>
      <c r="AR157" s="24"/>
      <c r="AS157" s="28"/>
      <c r="AT157" s="13"/>
      <c r="AU157" s="8">
        <v>154</v>
      </c>
      <c r="AV157" s="8">
        <v>26</v>
      </c>
      <c r="AW157" s="8">
        <v>35</v>
      </c>
      <c r="AX157" s="8">
        <v>103</v>
      </c>
      <c r="AY157" s="6">
        <v>127</v>
      </c>
      <c r="AZ157" s="6">
        <v>13.6</v>
      </c>
      <c r="BA157" s="6">
        <v>40</v>
      </c>
      <c r="BB157" s="13"/>
    </row>
    <row r="158" spans="1:54" ht="30" x14ac:dyDescent="0.3">
      <c r="A158" s="9"/>
      <c r="AH158" s="5">
        <v>24</v>
      </c>
      <c r="AI158" s="5" t="s">
        <v>31</v>
      </c>
      <c r="AJ158" s="3" t="s">
        <v>57</v>
      </c>
      <c r="AK158" s="15">
        <v>1</v>
      </c>
      <c r="AL158" s="15">
        <v>1</v>
      </c>
      <c r="AM158" s="15">
        <v>1</v>
      </c>
      <c r="AN158" s="6">
        <v>44</v>
      </c>
      <c r="AO158" s="2" t="s">
        <v>90</v>
      </c>
      <c r="AP158" s="33"/>
      <c r="AQ158" s="27"/>
      <c r="AR158" s="24"/>
      <c r="AS158" s="28"/>
      <c r="AT158" s="13"/>
      <c r="AU158" s="8">
        <v>155</v>
      </c>
      <c r="AV158" s="8">
        <v>25</v>
      </c>
      <c r="AW158" s="8">
        <v>38</v>
      </c>
      <c r="AX158" s="8">
        <v>80</v>
      </c>
      <c r="AY158" s="6">
        <v>132</v>
      </c>
      <c r="AZ158" s="6">
        <v>12.6</v>
      </c>
      <c r="BA158" s="6">
        <v>52</v>
      </c>
      <c r="BB158" s="13"/>
    </row>
    <row r="159" spans="1:54" ht="30" x14ac:dyDescent="0.3">
      <c r="A159" s="9"/>
      <c r="AH159" s="5">
        <v>25</v>
      </c>
      <c r="AI159" s="5" t="s">
        <v>32</v>
      </c>
      <c r="AJ159" s="3" t="s">
        <v>45</v>
      </c>
      <c r="AK159" s="15">
        <v>1</v>
      </c>
      <c r="AL159" s="15">
        <v>1</v>
      </c>
      <c r="AM159" s="15">
        <v>1</v>
      </c>
      <c r="AN159" s="6">
        <v>58</v>
      </c>
      <c r="AO159" s="2" t="s">
        <v>90</v>
      </c>
      <c r="AP159" s="33"/>
      <c r="AQ159" s="27"/>
      <c r="AR159" s="24"/>
      <c r="AS159" s="28"/>
      <c r="AT159" s="13"/>
      <c r="AU159" s="8">
        <v>156</v>
      </c>
      <c r="AV159" s="8">
        <v>32</v>
      </c>
      <c r="AW159" s="8">
        <v>40</v>
      </c>
      <c r="AX159" s="8">
        <v>82</v>
      </c>
      <c r="AY159" s="6">
        <v>80</v>
      </c>
      <c r="AZ159" s="6">
        <v>16</v>
      </c>
      <c r="BA159" s="6">
        <v>44</v>
      </c>
      <c r="BB159" s="13"/>
    </row>
    <row r="160" spans="1:54" ht="30" x14ac:dyDescent="0.3">
      <c r="A160" s="9"/>
      <c r="AH160" s="5">
        <v>26</v>
      </c>
      <c r="AI160" s="5" t="s">
        <v>33</v>
      </c>
      <c r="AJ160" s="3" t="s">
        <v>46</v>
      </c>
      <c r="AK160" s="15">
        <v>1</v>
      </c>
      <c r="AL160" s="15">
        <v>1</v>
      </c>
      <c r="AM160" s="15">
        <v>1</v>
      </c>
      <c r="AN160" s="6">
        <v>44.1</v>
      </c>
      <c r="AO160" s="2" t="s">
        <v>90</v>
      </c>
      <c r="AP160" s="33"/>
      <c r="AQ160" s="27"/>
      <c r="AR160" s="24"/>
      <c r="AS160" s="28"/>
      <c r="AT160" s="13"/>
      <c r="AU160" s="8">
        <v>157</v>
      </c>
      <c r="AV160" s="8">
        <v>30</v>
      </c>
      <c r="AW160" s="8">
        <v>38</v>
      </c>
      <c r="AX160" s="8">
        <v>81</v>
      </c>
      <c r="AY160" s="6">
        <v>111.5</v>
      </c>
      <c r="AZ160" s="6">
        <v>14</v>
      </c>
      <c r="BA160" s="6">
        <v>44</v>
      </c>
      <c r="BB160" s="13"/>
    </row>
    <row r="161" spans="1:54" ht="30" x14ac:dyDescent="0.3">
      <c r="A161" s="9"/>
      <c r="AH161" s="5">
        <v>27</v>
      </c>
      <c r="AI161" s="5" t="s">
        <v>34</v>
      </c>
      <c r="AJ161" s="3" t="s">
        <v>7</v>
      </c>
      <c r="AK161" s="15">
        <v>1</v>
      </c>
      <c r="AL161" s="15">
        <v>1</v>
      </c>
      <c r="AM161" s="15">
        <v>1</v>
      </c>
      <c r="AN161" s="6">
        <v>44.1</v>
      </c>
      <c r="AO161" s="2" t="s">
        <v>90</v>
      </c>
      <c r="AP161" s="33"/>
      <c r="AQ161" s="27"/>
      <c r="AR161" s="24"/>
      <c r="AS161" s="28"/>
      <c r="AT161" s="13"/>
      <c r="AU161" s="8">
        <v>158</v>
      </c>
      <c r="AV161" s="8">
        <v>29</v>
      </c>
      <c r="AW161" s="8">
        <v>38</v>
      </c>
      <c r="AX161" s="8">
        <v>80</v>
      </c>
      <c r="AY161" s="6">
        <v>73</v>
      </c>
      <c r="AZ161" s="6">
        <v>6</v>
      </c>
      <c r="BA161" s="6">
        <v>42</v>
      </c>
      <c r="BB161" s="13"/>
    </row>
    <row r="162" spans="1:54" ht="45" x14ac:dyDescent="0.3">
      <c r="A162" s="9"/>
      <c r="AH162" s="5">
        <v>28</v>
      </c>
      <c r="AI162" s="5" t="s">
        <v>35</v>
      </c>
      <c r="AJ162" s="3" t="s">
        <v>53</v>
      </c>
      <c r="AK162" s="15">
        <v>1</v>
      </c>
      <c r="AL162" s="15">
        <v>1</v>
      </c>
      <c r="AM162" s="15">
        <v>1</v>
      </c>
      <c r="AN162" s="6">
        <v>44.1</v>
      </c>
      <c r="AO162" s="2" t="s">
        <v>90</v>
      </c>
      <c r="AP162" s="33"/>
      <c r="AQ162" s="27"/>
      <c r="AR162" s="24"/>
      <c r="AS162" s="28"/>
      <c r="AT162" s="13"/>
      <c r="AU162" s="8">
        <v>159</v>
      </c>
      <c r="AV162" s="8">
        <v>26</v>
      </c>
      <c r="AW162" s="8">
        <v>38</v>
      </c>
      <c r="AX162" s="8">
        <v>77</v>
      </c>
      <c r="AY162" s="6">
        <v>150</v>
      </c>
      <c r="AZ162" s="6">
        <v>9.1999999999999993</v>
      </c>
      <c r="BA162" s="6">
        <v>48</v>
      </c>
      <c r="BB162" s="13"/>
    </row>
    <row r="163" spans="1:54" ht="45" x14ac:dyDescent="0.3">
      <c r="A163" s="9"/>
      <c r="AH163" s="5">
        <v>29</v>
      </c>
      <c r="AI163" s="5" t="s">
        <v>36</v>
      </c>
      <c r="AJ163" s="3" t="s">
        <v>53</v>
      </c>
      <c r="AK163" s="15">
        <v>1</v>
      </c>
      <c r="AL163" s="15">
        <v>1</v>
      </c>
      <c r="AM163" s="15">
        <v>1</v>
      </c>
      <c r="AN163" s="6">
        <v>50</v>
      </c>
      <c r="AO163" s="2" t="s">
        <v>90</v>
      </c>
      <c r="AP163" s="33"/>
      <c r="AQ163" s="27"/>
      <c r="AR163" s="24"/>
      <c r="AS163" s="28"/>
      <c r="AT163" s="13"/>
      <c r="AU163" s="8">
        <v>160</v>
      </c>
      <c r="AV163" s="8">
        <v>27</v>
      </c>
      <c r="AW163" s="8">
        <v>35</v>
      </c>
      <c r="AX163" s="8">
        <v>85</v>
      </c>
      <c r="AY163" s="6">
        <v>120</v>
      </c>
      <c r="AZ163" s="6">
        <v>13.5</v>
      </c>
      <c r="BA163" s="6">
        <v>36</v>
      </c>
      <c r="BB163" s="13"/>
    </row>
    <row r="164" spans="1:54" ht="20.25" x14ac:dyDescent="0.3">
      <c r="A164" s="9"/>
      <c r="AH164" s="5">
        <v>30</v>
      </c>
      <c r="AI164" s="5" t="s">
        <v>37</v>
      </c>
      <c r="AJ164" s="3" t="s">
        <v>94</v>
      </c>
      <c r="AK164" s="15">
        <v>1</v>
      </c>
      <c r="AL164" s="15">
        <v>1</v>
      </c>
      <c r="AM164" s="15">
        <v>1</v>
      </c>
      <c r="AN164" s="6">
        <v>44.1</v>
      </c>
      <c r="AO164" s="2" t="s">
        <v>90</v>
      </c>
      <c r="AP164" s="33"/>
      <c r="AQ164" s="27"/>
      <c r="AR164" s="24"/>
      <c r="AS164" s="28"/>
      <c r="AT164" s="13"/>
      <c r="AU164" s="8">
        <v>161</v>
      </c>
      <c r="AV164" s="8">
        <v>26</v>
      </c>
      <c r="AW164" s="8">
        <v>38</v>
      </c>
      <c r="AX164" s="8">
        <v>58</v>
      </c>
      <c r="AY164" s="6">
        <v>98</v>
      </c>
      <c r="AZ164" s="6">
        <v>16</v>
      </c>
      <c r="BA164" s="6">
        <v>44</v>
      </c>
      <c r="BB164" s="13"/>
    </row>
    <row r="165" spans="1:54" ht="30" x14ac:dyDescent="0.3">
      <c r="A165" s="9"/>
      <c r="AH165" s="5">
        <v>31</v>
      </c>
      <c r="AI165" s="5" t="s">
        <v>38</v>
      </c>
      <c r="AJ165" s="3" t="s">
        <v>54</v>
      </c>
      <c r="AK165" s="15">
        <v>1</v>
      </c>
      <c r="AL165" s="15">
        <v>1</v>
      </c>
      <c r="AM165" s="15">
        <v>1</v>
      </c>
      <c r="AN165" s="6">
        <v>44.1</v>
      </c>
      <c r="AO165" s="2" t="s">
        <v>90</v>
      </c>
      <c r="AP165" s="33"/>
      <c r="AQ165" s="27"/>
      <c r="AR165" s="24"/>
      <c r="AS165" s="28"/>
      <c r="AT165" s="13"/>
      <c r="AU165" s="8">
        <v>162</v>
      </c>
      <c r="AV165" s="8">
        <v>32</v>
      </c>
      <c r="AW165" s="8">
        <v>40</v>
      </c>
      <c r="AX165" s="8">
        <v>80</v>
      </c>
      <c r="AY165" s="6">
        <v>114</v>
      </c>
      <c r="AZ165" s="6">
        <v>23</v>
      </c>
      <c r="BA165" s="6">
        <v>58</v>
      </c>
      <c r="BB165" s="13"/>
    </row>
    <row r="166" spans="1:54" ht="30" x14ac:dyDescent="0.3">
      <c r="A166" s="9"/>
      <c r="AH166" s="5">
        <v>32</v>
      </c>
      <c r="AI166" s="5" t="s">
        <v>39</v>
      </c>
      <c r="AJ166" s="3" t="s">
        <v>48</v>
      </c>
      <c r="AK166" s="15">
        <v>1</v>
      </c>
      <c r="AL166" s="15">
        <v>1</v>
      </c>
      <c r="AM166" s="15">
        <v>1</v>
      </c>
      <c r="AN166" s="6">
        <v>40</v>
      </c>
      <c r="AO166" s="2" t="s">
        <v>90</v>
      </c>
      <c r="AP166" s="33"/>
      <c r="AQ166" s="29"/>
      <c r="AR166" s="26"/>
      <c r="AS166" s="30"/>
      <c r="AT166" s="25"/>
      <c r="AU166" s="8">
        <v>163</v>
      </c>
      <c r="AV166" s="8">
        <v>30</v>
      </c>
      <c r="AW166" s="8">
        <v>37</v>
      </c>
      <c r="AX166" s="8">
        <v>82</v>
      </c>
      <c r="AY166" s="6">
        <v>95</v>
      </c>
      <c r="AZ166" s="6">
        <v>2</v>
      </c>
      <c r="BA166" s="6">
        <v>44.1</v>
      </c>
      <c r="BB166" s="13"/>
    </row>
    <row r="167" spans="1:54" ht="30" x14ac:dyDescent="0.3">
      <c r="A167" s="9"/>
      <c r="AH167" s="5">
        <v>33</v>
      </c>
      <c r="AI167" s="5" t="s">
        <v>40</v>
      </c>
      <c r="AJ167" s="3" t="s">
        <v>54</v>
      </c>
      <c r="AK167" s="15">
        <v>1</v>
      </c>
      <c r="AL167" s="15">
        <v>1</v>
      </c>
      <c r="AM167" s="15">
        <v>1</v>
      </c>
      <c r="AN167" s="6">
        <v>44.1</v>
      </c>
      <c r="AO167" s="2" t="s">
        <v>90</v>
      </c>
      <c r="AP167" s="33"/>
      <c r="AQ167" s="27"/>
      <c r="AR167" s="24"/>
      <c r="AS167" s="28"/>
      <c r="AT167" s="13"/>
      <c r="AU167" s="8">
        <v>164</v>
      </c>
      <c r="AV167" s="8">
        <v>28</v>
      </c>
      <c r="AW167" s="8">
        <v>39</v>
      </c>
      <c r="AX167" s="8">
        <v>83</v>
      </c>
      <c r="AY167" s="6">
        <v>105</v>
      </c>
      <c r="AZ167" s="6">
        <v>7</v>
      </c>
      <c r="BA167" s="6">
        <v>44.1</v>
      </c>
      <c r="BB167" s="13"/>
    </row>
    <row r="168" spans="1:54" ht="30" x14ac:dyDescent="0.3">
      <c r="A168" s="9"/>
      <c r="AH168" s="5">
        <v>34</v>
      </c>
      <c r="AI168" s="5" t="s">
        <v>41</v>
      </c>
      <c r="AJ168" s="3" t="s">
        <v>77</v>
      </c>
      <c r="AK168" s="15">
        <v>1</v>
      </c>
      <c r="AL168" s="15">
        <v>1</v>
      </c>
      <c r="AM168" s="15">
        <v>1</v>
      </c>
      <c r="AN168" s="6">
        <v>44.1</v>
      </c>
      <c r="AO168" s="2" t="s">
        <v>90</v>
      </c>
      <c r="AP168" s="33"/>
      <c r="AQ168" s="29"/>
      <c r="AR168" s="26"/>
      <c r="AS168" s="30"/>
      <c r="AT168" s="25"/>
      <c r="AU168" s="8">
        <v>165</v>
      </c>
      <c r="AV168" s="8">
        <v>23</v>
      </c>
      <c r="AW168" s="8">
        <v>35</v>
      </c>
      <c r="AX168" s="8">
        <v>98</v>
      </c>
      <c r="AY168" s="6">
        <v>110</v>
      </c>
      <c r="AZ168" s="6">
        <v>9</v>
      </c>
      <c r="BA168" s="6">
        <v>44.1</v>
      </c>
      <c r="BB168" s="13"/>
    </row>
    <row r="169" spans="1:54" ht="45" x14ac:dyDescent="0.3">
      <c r="A169" s="9"/>
      <c r="AH169" s="5">
        <v>35</v>
      </c>
      <c r="AI169" s="5" t="s">
        <v>42</v>
      </c>
      <c r="AJ169" s="3" t="s">
        <v>52</v>
      </c>
      <c r="AK169" s="15">
        <v>1</v>
      </c>
      <c r="AL169" s="15">
        <v>1</v>
      </c>
      <c r="AM169" s="15">
        <v>1</v>
      </c>
      <c r="AN169" s="6">
        <v>50</v>
      </c>
      <c r="AO169" s="2" t="s">
        <v>90</v>
      </c>
      <c r="AP169" s="33"/>
      <c r="AQ169" s="27"/>
      <c r="AR169" s="24"/>
      <c r="AS169" s="28"/>
      <c r="AT169" s="13"/>
      <c r="AU169" s="8">
        <v>166</v>
      </c>
      <c r="AV169" s="8">
        <v>26</v>
      </c>
      <c r="AW169" s="8">
        <v>36</v>
      </c>
      <c r="AX169" s="8">
        <v>84</v>
      </c>
      <c r="AY169" s="6">
        <v>92</v>
      </c>
      <c r="AZ169" s="6">
        <v>3</v>
      </c>
      <c r="BA169" s="6">
        <v>50</v>
      </c>
      <c r="BB169" s="13"/>
    </row>
    <row r="170" spans="1:54" ht="45" x14ac:dyDescent="0.3">
      <c r="A170" s="9"/>
      <c r="AH170" s="5">
        <v>36</v>
      </c>
      <c r="AI170" s="5" t="s">
        <v>43</v>
      </c>
      <c r="AJ170" s="3" t="s">
        <v>55</v>
      </c>
      <c r="AK170" s="15">
        <v>1</v>
      </c>
      <c r="AL170" s="15">
        <v>1</v>
      </c>
      <c r="AM170" s="15">
        <v>1</v>
      </c>
      <c r="AN170" s="6">
        <v>40</v>
      </c>
      <c r="AO170" s="2" t="s">
        <v>90</v>
      </c>
      <c r="AP170" s="33"/>
      <c r="AQ170" s="27"/>
      <c r="AR170" s="24"/>
      <c r="AS170" s="28"/>
      <c r="AT170" s="13"/>
      <c r="AU170" s="8">
        <v>167</v>
      </c>
      <c r="AV170" s="8">
        <v>27</v>
      </c>
      <c r="AW170" s="8">
        <v>37</v>
      </c>
      <c r="AX170" s="8">
        <v>80</v>
      </c>
      <c r="AY170" s="6">
        <v>136</v>
      </c>
      <c r="AZ170" s="6">
        <v>5.5</v>
      </c>
      <c r="BA170" s="6">
        <v>44.1</v>
      </c>
      <c r="BB170" s="13"/>
    </row>
    <row r="171" spans="1:54" x14ac:dyDescent="0.25">
      <c r="A171" s="9"/>
    </row>
    <row r="172" spans="1:54" x14ac:dyDescent="0.25">
      <c r="A172" s="9"/>
    </row>
    <row r="173" spans="1:54" x14ac:dyDescent="0.25">
      <c r="A173" s="9"/>
    </row>
    <row r="174" spans="1:54" x14ac:dyDescent="0.25">
      <c r="A174" s="9"/>
    </row>
    <row r="175" spans="1:54" x14ac:dyDescent="0.25">
      <c r="A175" s="9"/>
    </row>
    <row r="176" spans="1:54" x14ac:dyDescent="0.25">
      <c r="A176" s="9"/>
    </row>
    <row r="177" spans="1:63" x14ac:dyDescent="0.25">
      <c r="A177" s="9"/>
    </row>
    <row r="178" spans="1:63" x14ac:dyDescent="0.25">
      <c r="A178" s="9"/>
    </row>
    <row r="179" spans="1:63" x14ac:dyDescent="0.25">
      <c r="A179" s="9"/>
    </row>
    <row r="180" spans="1:63" x14ac:dyDescent="0.25">
      <c r="A180" s="9"/>
    </row>
    <row r="181" spans="1:63" x14ac:dyDescent="0.25">
      <c r="A181" s="9"/>
    </row>
    <row r="182" spans="1:63" x14ac:dyDescent="0.25">
      <c r="A182" s="9"/>
    </row>
    <row r="183" spans="1:63" x14ac:dyDescent="0.25">
      <c r="A183" s="9"/>
    </row>
    <row r="184" spans="1:63" x14ac:dyDescent="0.25">
      <c r="A184" s="9"/>
    </row>
    <row r="185" spans="1:63" x14ac:dyDescent="0.25">
      <c r="A185" s="9"/>
    </row>
    <row r="186" spans="1:63" x14ac:dyDescent="0.25">
      <c r="A186" s="9"/>
    </row>
    <row r="187" spans="1:63" x14ac:dyDescent="0.25">
      <c r="A187" s="9"/>
      <c r="AH187" s="9"/>
      <c r="AP187" s="9"/>
    </row>
    <row r="188" spans="1:63" x14ac:dyDescent="0.25">
      <c r="A188" s="9"/>
      <c r="AH188" s="9"/>
      <c r="AP188" s="9"/>
    </row>
    <row r="189" spans="1:63" x14ac:dyDescent="0.25">
      <c r="A189" s="9"/>
      <c r="AH189" s="9"/>
      <c r="AP189" s="9"/>
      <c r="AQ189" s="2" t="s">
        <v>79</v>
      </c>
      <c r="AR189" s="2" t="s">
        <v>92</v>
      </c>
      <c r="AS189" s="2" t="s">
        <v>80</v>
      </c>
      <c r="AT189" s="2" t="s">
        <v>81</v>
      </c>
      <c r="AU189" s="2"/>
      <c r="AV189" s="58" t="s">
        <v>82</v>
      </c>
      <c r="AW189" s="59"/>
      <c r="AX189" s="2" t="s">
        <v>83</v>
      </c>
      <c r="AY189" s="2" t="str">
        <f t="shared" ref="AY189:AY199" si="0">AQ189</f>
        <v>№</v>
      </c>
      <c r="AZ189" s="2" t="s">
        <v>84</v>
      </c>
      <c r="BA189" s="2" t="s">
        <v>3</v>
      </c>
      <c r="BB189" s="2" t="s">
        <v>85</v>
      </c>
      <c r="BC189" s="2" t="s">
        <v>84</v>
      </c>
      <c r="BD189" s="2" t="s">
        <v>3</v>
      </c>
      <c r="BE189" s="2" t="s">
        <v>86</v>
      </c>
      <c r="BF189" s="2" t="s">
        <v>84</v>
      </c>
      <c r="BG189" s="2" t="s">
        <v>3</v>
      </c>
      <c r="BH189" s="2" t="s">
        <v>86</v>
      </c>
      <c r="BI189" s="2" t="s">
        <v>84</v>
      </c>
      <c r="BJ189" s="2" t="s">
        <v>3</v>
      </c>
      <c r="BK189" s="2" t="s">
        <v>86</v>
      </c>
    </row>
    <row r="190" spans="1:63" x14ac:dyDescent="0.25">
      <c r="A190" s="9"/>
      <c r="AQ190" s="1"/>
      <c r="AR190" s="2" t="s">
        <v>91</v>
      </c>
      <c r="AS190" s="2" t="s">
        <v>87</v>
      </c>
      <c r="AT190" s="2" t="s">
        <v>88</v>
      </c>
      <c r="AU190" s="2" t="s">
        <v>89</v>
      </c>
      <c r="AV190" s="2" t="s">
        <v>5</v>
      </c>
      <c r="AW190" s="2" t="s">
        <v>6</v>
      </c>
      <c r="AX190" s="2" t="s">
        <v>60</v>
      </c>
      <c r="AY190" s="2">
        <f t="shared" si="0"/>
        <v>0</v>
      </c>
      <c r="AZ190" s="2" t="s">
        <v>2</v>
      </c>
      <c r="BA190" s="2"/>
      <c r="BB190" s="2"/>
      <c r="BC190" s="2" t="s">
        <v>2</v>
      </c>
      <c r="BD190" s="2"/>
      <c r="BE190" s="2"/>
      <c r="BF190" s="2" t="s">
        <v>2</v>
      </c>
      <c r="BG190" s="2"/>
      <c r="BH190" s="2"/>
      <c r="BI190" s="2" t="s">
        <v>2</v>
      </c>
      <c r="BJ190" s="2"/>
      <c r="BK190" s="2"/>
    </row>
    <row r="191" spans="1:63" x14ac:dyDescent="0.25">
      <c r="A191" s="9"/>
      <c r="AQ191" s="1" t="e">
        <f>#REF!</f>
        <v>#REF!</v>
      </c>
      <c r="AR191" s="2" t="e">
        <f>#REF!</f>
        <v>#REF!</v>
      </c>
      <c r="AS191" s="1" t="e">
        <f>#REF!</f>
        <v>#REF!</v>
      </c>
      <c r="AT191" s="1" t="e">
        <f>#REF!</f>
        <v>#REF!</v>
      </c>
      <c r="AU191" s="1" t="e">
        <f>#REF!</f>
        <v>#REF!</v>
      </c>
      <c r="AV191" s="1" t="e">
        <f>#REF!</f>
        <v>#REF!</v>
      </c>
      <c r="AW191" s="1" t="e">
        <f>#REF!</f>
        <v>#REF!</v>
      </c>
      <c r="AX191" s="1" t="e">
        <f>#REF!</f>
        <v>#REF!</v>
      </c>
      <c r="AY191" s="2" t="e">
        <f t="shared" si="0"/>
        <v>#REF!</v>
      </c>
      <c r="AZ191" s="1" t="e">
        <f>#REF!</f>
        <v>#REF!</v>
      </c>
      <c r="BA191" s="1" t="e">
        <f>#REF!</f>
        <v>#REF!</v>
      </c>
      <c r="BB191" s="22" t="e">
        <f>#REF!</f>
        <v>#REF!</v>
      </c>
      <c r="BC191" s="2"/>
      <c r="BD191" s="2"/>
      <c r="BE191" s="2"/>
      <c r="BF191" s="2"/>
      <c r="BG191" s="2"/>
      <c r="BH191" s="2"/>
      <c r="BI191" s="2"/>
      <c r="BJ191" s="2"/>
      <c r="BK191" s="2"/>
    </row>
    <row r="192" spans="1:63" x14ac:dyDescent="0.25">
      <c r="A192" s="9"/>
      <c r="AQ192" s="1" t="e">
        <f>#REF!</f>
        <v>#REF!</v>
      </c>
      <c r="AR192" s="2" t="e">
        <f>#REF!</f>
        <v>#REF!</v>
      </c>
      <c r="AS192" s="1" t="e">
        <f>#REF!</f>
        <v>#REF!</v>
      </c>
      <c r="AT192" s="1" t="e">
        <f>#REF!</f>
        <v>#REF!</v>
      </c>
      <c r="AU192" s="1" t="e">
        <f>#REF!</f>
        <v>#REF!</v>
      </c>
      <c r="AV192" s="1" t="e">
        <f>#REF!</f>
        <v>#REF!</v>
      </c>
      <c r="AW192" s="1" t="e">
        <f>#REF!</f>
        <v>#REF!</v>
      </c>
      <c r="AX192" s="1" t="e">
        <f>#REF!</f>
        <v>#REF!</v>
      </c>
      <c r="AY192" s="2" t="e">
        <f t="shared" si="0"/>
        <v>#REF!</v>
      </c>
      <c r="AZ192" s="1" t="e">
        <f>#REF!</f>
        <v>#REF!</v>
      </c>
      <c r="BA192" s="1" t="e">
        <f>#REF!</f>
        <v>#REF!</v>
      </c>
      <c r="BB192" s="22" t="e">
        <f>#REF!</f>
        <v>#REF!</v>
      </c>
      <c r="BC192" s="2"/>
      <c r="BD192" s="2"/>
      <c r="BE192" s="2"/>
      <c r="BF192" s="2"/>
      <c r="BG192" s="2"/>
      <c r="BH192" s="2"/>
      <c r="BI192" s="2"/>
      <c r="BJ192" s="2"/>
      <c r="BK192" s="2"/>
    </row>
    <row r="193" spans="1:63" x14ac:dyDescent="0.25">
      <c r="A193" s="9"/>
      <c r="AQ193" s="1" t="e">
        <f>#REF!</f>
        <v>#REF!</v>
      </c>
      <c r="AR193" s="2" t="e">
        <f>#REF!</f>
        <v>#REF!</v>
      </c>
      <c r="AS193" s="1" t="e">
        <f>#REF!</f>
        <v>#REF!</v>
      </c>
      <c r="AT193" s="1" t="e">
        <f>#REF!</f>
        <v>#REF!</v>
      </c>
      <c r="AU193" s="1" t="e">
        <f>#REF!</f>
        <v>#REF!</v>
      </c>
      <c r="AV193" s="1" t="e">
        <f>#REF!</f>
        <v>#REF!</v>
      </c>
      <c r="AW193" s="1" t="e">
        <f>#REF!</f>
        <v>#REF!</v>
      </c>
      <c r="AX193" s="1" t="e">
        <f>#REF!</f>
        <v>#REF!</v>
      </c>
      <c r="AY193" s="2" t="e">
        <f t="shared" si="0"/>
        <v>#REF!</v>
      </c>
      <c r="AZ193" s="1" t="e">
        <f>#REF!</f>
        <v>#REF!</v>
      </c>
      <c r="BA193" s="1" t="e">
        <f>#REF!</f>
        <v>#REF!</v>
      </c>
      <c r="BB193" s="22" t="e">
        <f>#REF!</f>
        <v>#REF!</v>
      </c>
      <c r="BC193" s="2"/>
      <c r="BD193" s="2"/>
      <c r="BE193" s="2"/>
      <c r="BF193" s="2"/>
      <c r="BG193" s="2"/>
      <c r="BH193" s="2"/>
      <c r="BI193" s="2"/>
      <c r="BJ193" s="2"/>
      <c r="BK193" s="2"/>
    </row>
    <row r="194" spans="1:63" x14ac:dyDescent="0.25">
      <c r="A194" s="9"/>
      <c r="AQ194" s="1" t="e">
        <f>#REF!</f>
        <v>#REF!</v>
      </c>
      <c r="AR194" s="2" t="e">
        <f>#REF!</f>
        <v>#REF!</v>
      </c>
      <c r="AS194" s="1" t="e">
        <f>#REF!</f>
        <v>#REF!</v>
      </c>
      <c r="AT194" s="1" t="e">
        <f>#REF!</f>
        <v>#REF!</v>
      </c>
      <c r="AU194" s="1" t="e">
        <f>#REF!</f>
        <v>#REF!</v>
      </c>
      <c r="AV194" s="1" t="e">
        <f>#REF!</f>
        <v>#REF!</v>
      </c>
      <c r="AW194" s="1" t="e">
        <f>#REF!</f>
        <v>#REF!</v>
      </c>
      <c r="AX194" s="1" t="e">
        <f>#REF!</f>
        <v>#REF!</v>
      </c>
      <c r="AY194" s="2" t="e">
        <f t="shared" si="0"/>
        <v>#REF!</v>
      </c>
      <c r="AZ194" s="1" t="e">
        <f>#REF!</f>
        <v>#REF!</v>
      </c>
      <c r="BA194" s="1" t="e">
        <f>#REF!</f>
        <v>#REF!</v>
      </c>
      <c r="BB194" s="22" t="e">
        <f>#REF!</f>
        <v>#REF!</v>
      </c>
      <c r="BC194" s="2"/>
      <c r="BD194" s="2"/>
      <c r="BE194" s="2"/>
      <c r="BF194" s="2"/>
      <c r="BG194" s="2"/>
      <c r="BH194" s="2"/>
      <c r="BI194" s="2"/>
      <c r="BJ194" s="2"/>
      <c r="BK194" s="2"/>
    </row>
    <row r="195" spans="1:63" x14ac:dyDescent="0.25">
      <c r="A195" s="9"/>
      <c r="AQ195" s="1" t="e">
        <f>#REF!</f>
        <v>#REF!</v>
      </c>
      <c r="AR195" s="2" t="e">
        <f>#REF!</f>
        <v>#REF!</v>
      </c>
      <c r="AS195" s="1" t="e">
        <f>#REF!</f>
        <v>#REF!</v>
      </c>
      <c r="AT195" s="1" t="e">
        <f>#REF!</f>
        <v>#REF!</v>
      </c>
      <c r="AU195" s="1" t="e">
        <f>#REF!</f>
        <v>#REF!</v>
      </c>
      <c r="AV195" s="1" t="e">
        <f>#REF!</f>
        <v>#REF!</v>
      </c>
      <c r="AW195" s="1" t="e">
        <f>#REF!</f>
        <v>#REF!</v>
      </c>
      <c r="AX195" s="1" t="e">
        <f>#REF!</f>
        <v>#REF!</v>
      </c>
      <c r="AY195" s="2" t="e">
        <f t="shared" si="0"/>
        <v>#REF!</v>
      </c>
      <c r="AZ195" s="1" t="e">
        <f>#REF!</f>
        <v>#REF!</v>
      </c>
      <c r="BA195" s="1" t="e">
        <f>#REF!</f>
        <v>#REF!</v>
      </c>
      <c r="BB195" s="22" t="e">
        <f>#REF!</f>
        <v>#REF!</v>
      </c>
      <c r="BC195" s="2"/>
      <c r="BD195" s="2"/>
      <c r="BE195" s="2"/>
      <c r="BF195" s="2"/>
      <c r="BG195" s="2"/>
      <c r="BH195" s="2"/>
      <c r="BI195" s="2"/>
      <c r="BJ195" s="2"/>
      <c r="BK195" s="2"/>
    </row>
    <row r="196" spans="1:63" x14ac:dyDescent="0.25">
      <c r="A196" s="9"/>
      <c r="AQ196" s="1" t="e">
        <f>#REF!</f>
        <v>#REF!</v>
      </c>
      <c r="AR196" s="2" t="e">
        <f>#REF!</f>
        <v>#REF!</v>
      </c>
      <c r="AS196" s="1" t="e">
        <f>#REF!</f>
        <v>#REF!</v>
      </c>
      <c r="AT196" s="1" t="e">
        <f>#REF!</f>
        <v>#REF!</v>
      </c>
      <c r="AU196" s="1" t="e">
        <f>#REF!</f>
        <v>#REF!</v>
      </c>
      <c r="AV196" s="1" t="e">
        <f>#REF!</f>
        <v>#REF!</v>
      </c>
      <c r="AW196" s="1" t="e">
        <f>#REF!</f>
        <v>#REF!</v>
      </c>
      <c r="AX196" s="1" t="e">
        <f>#REF!</f>
        <v>#REF!</v>
      </c>
      <c r="AY196" s="2" t="e">
        <f t="shared" si="0"/>
        <v>#REF!</v>
      </c>
      <c r="AZ196" s="1" t="e">
        <f>#REF!</f>
        <v>#REF!</v>
      </c>
      <c r="BA196" s="1" t="e">
        <f>#REF!</f>
        <v>#REF!</v>
      </c>
      <c r="BB196" s="22" t="e">
        <f>#REF!</f>
        <v>#REF!</v>
      </c>
      <c r="BC196" s="2"/>
      <c r="BD196" s="2"/>
      <c r="BE196" s="2"/>
      <c r="BF196" s="2"/>
      <c r="BG196" s="2"/>
      <c r="BH196" s="2"/>
      <c r="BI196" s="2"/>
      <c r="BJ196" s="2"/>
      <c r="BK196" s="2"/>
    </row>
    <row r="197" spans="1:63" x14ac:dyDescent="0.25">
      <c r="A197" s="9"/>
      <c r="AQ197" s="1" t="str">
        <f>AI135</f>
        <v>скважина 137</v>
      </c>
      <c r="AR197" s="2" t="str">
        <f>AO135</f>
        <v>пэ</v>
      </c>
      <c r="AS197" s="1">
        <f>AN135</f>
        <v>44</v>
      </c>
      <c r="AT197" s="1" t="e">
        <f>#REF!</f>
        <v>#REF!</v>
      </c>
      <c r="AU197" s="1" t="e">
        <f>#REF!</f>
        <v>#REF!</v>
      </c>
      <c r="AV197" s="1" t="e">
        <f>#REF!</f>
        <v>#REF!</v>
      </c>
      <c r="AW197" s="1" t="e">
        <f>#REF!</f>
        <v>#REF!</v>
      </c>
      <c r="AX197" s="1">
        <f>AK135</f>
        <v>1</v>
      </c>
      <c r="AY197" s="2" t="str">
        <f t="shared" si="0"/>
        <v>скважина 137</v>
      </c>
      <c r="AZ197" s="1" t="str">
        <f>AJ135</f>
        <v>PLP 10125/03</v>
      </c>
      <c r="BA197" s="1">
        <f>AL135</f>
        <v>1</v>
      </c>
      <c r="BB197" s="22" t="e">
        <f>#REF!</f>
        <v>#REF!</v>
      </c>
      <c r="BC197" s="2"/>
      <c r="BD197" s="2"/>
      <c r="BE197" s="2"/>
      <c r="BF197" s="2"/>
      <c r="BG197" s="2"/>
      <c r="BH197" s="2"/>
      <c r="BI197" s="2"/>
      <c r="BJ197" s="2"/>
      <c r="BK197" s="2"/>
    </row>
    <row r="198" spans="1:63" x14ac:dyDescent="0.25">
      <c r="A198" s="9"/>
      <c r="AQ198" s="1" t="str">
        <f>AI136</f>
        <v>скважина 138</v>
      </c>
      <c r="AR198" s="2" t="str">
        <f>AO136</f>
        <v>пэ</v>
      </c>
      <c r="AS198" s="1">
        <f>AN136</f>
        <v>49</v>
      </c>
      <c r="AT198" s="1" t="e">
        <f>#REF!</f>
        <v>#REF!</v>
      </c>
      <c r="AU198" s="1" t="e">
        <f>#REF!</f>
        <v>#REF!</v>
      </c>
      <c r="AV198" s="1" t="e">
        <f>#REF!</f>
        <v>#REF!</v>
      </c>
      <c r="AW198" s="1" t="e">
        <f>#REF!</f>
        <v>#REF!</v>
      </c>
      <c r="AX198" s="1">
        <f>AK136</f>
        <v>1</v>
      </c>
      <c r="AY198" s="2" t="str">
        <f t="shared" si="0"/>
        <v>скважина 138</v>
      </c>
      <c r="AZ198" s="1" t="str">
        <f>AJ136</f>
        <v>Caprari E8S64N-6/4K-V</v>
      </c>
      <c r="BA198" s="1">
        <f>AL136</f>
        <v>1</v>
      </c>
      <c r="BB198" s="22" t="e">
        <f>#REF!</f>
        <v>#REF!</v>
      </c>
      <c r="BC198" s="2"/>
      <c r="BD198" s="2"/>
      <c r="BE198" s="2"/>
      <c r="BF198" s="2"/>
      <c r="BG198" s="2"/>
      <c r="BH198" s="2"/>
      <c r="BI198" s="2"/>
      <c r="BJ198" s="2"/>
      <c r="BK198" s="2"/>
    </row>
    <row r="199" spans="1:63" ht="18.75" x14ac:dyDescent="0.3">
      <c r="A199" s="9"/>
      <c r="AI199" s="37">
        <v>1</v>
      </c>
      <c r="AJ199" s="38" t="s">
        <v>101</v>
      </c>
      <c r="AK199" s="39" t="s">
        <v>102</v>
      </c>
      <c r="AL199" s="39">
        <v>3</v>
      </c>
      <c r="AQ199" s="1" t="str">
        <f>AI137</f>
        <v>скважина 139</v>
      </c>
      <c r="AR199" s="2" t="str">
        <f>AO137</f>
        <v>пэ</v>
      </c>
      <c r="AS199" s="1">
        <f>AN137</f>
        <v>50.4</v>
      </c>
      <c r="AT199" s="1" t="e">
        <f>#REF!</f>
        <v>#REF!</v>
      </c>
      <c r="AU199" s="1" t="e">
        <f>#REF!</f>
        <v>#REF!</v>
      </c>
      <c r="AV199" s="1" t="e">
        <f>#REF!</f>
        <v>#REF!</v>
      </c>
      <c r="AW199" s="1" t="e">
        <f>#REF!</f>
        <v>#REF!</v>
      </c>
      <c r="AX199" s="1">
        <f>AK137</f>
        <v>1</v>
      </c>
      <c r="AY199" s="2" t="str">
        <f t="shared" si="0"/>
        <v>скважина 139</v>
      </c>
      <c r="AZ199" s="1" t="str">
        <f>AJ137</f>
        <v>DAB SS8A04</v>
      </c>
      <c r="BA199" s="1">
        <f>AL137</f>
        <v>1</v>
      </c>
      <c r="BB199" s="22" t="e">
        <f>#REF!</f>
        <v>#REF!</v>
      </c>
      <c r="BC199" s="2"/>
      <c r="BD199" s="2"/>
      <c r="BE199" s="2"/>
      <c r="BF199" s="2"/>
      <c r="BG199" s="2"/>
      <c r="BH199" s="2"/>
      <c r="BI199" s="2"/>
      <c r="BJ199" s="2"/>
      <c r="BK199" s="2"/>
    </row>
    <row r="200" spans="1:63" ht="18.75" x14ac:dyDescent="0.3">
      <c r="A200" s="9"/>
      <c r="AI200" s="40">
        <v>2</v>
      </c>
      <c r="AJ200" s="38" t="s">
        <v>103</v>
      </c>
      <c r="AK200" s="39" t="s">
        <v>102</v>
      </c>
      <c r="AL200" s="39">
        <v>26</v>
      </c>
      <c r="AZ200" s="9"/>
      <c r="BA200" s="9"/>
      <c r="BB200" s="9"/>
      <c r="BC200" s="9"/>
    </row>
    <row r="201" spans="1:63" ht="18.75" x14ac:dyDescent="0.3">
      <c r="A201" s="9"/>
      <c r="AI201" s="40">
        <v>3</v>
      </c>
      <c r="AJ201" s="38" t="s">
        <v>104</v>
      </c>
      <c r="AK201" s="39" t="s">
        <v>102</v>
      </c>
      <c r="AL201" s="39">
        <v>27</v>
      </c>
      <c r="AZ201" s="9"/>
      <c r="BA201" s="9"/>
      <c r="BB201" s="9"/>
      <c r="BC201" s="9"/>
    </row>
    <row r="202" spans="1:63" ht="18.75" x14ac:dyDescent="0.3">
      <c r="A202" s="9"/>
      <c r="AI202" s="37">
        <v>4</v>
      </c>
      <c r="AJ202" s="38" t="s">
        <v>105</v>
      </c>
      <c r="AK202" s="39" t="s">
        <v>102</v>
      </c>
      <c r="AL202" s="39">
        <v>6</v>
      </c>
      <c r="AZ202" s="9"/>
      <c r="BA202" s="9"/>
      <c r="BB202" s="9"/>
      <c r="BC202" s="9"/>
    </row>
    <row r="203" spans="1:63" ht="18.75" x14ac:dyDescent="0.3">
      <c r="A203" s="9"/>
      <c r="AI203" s="40">
        <v>5</v>
      </c>
      <c r="AJ203" s="38" t="s">
        <v>106</v>
      </c>
      <c r="AK203" s="39" t="s">
        <v>102</v>
      </c>
      <c r="AL203" s="39">
        <v>4</v>
      </c>
      <c r="AZ203" s="9"/>
      <c r="BA203" s="9"/>
      <c r="BB203" s="9"/>
      <c r="BC203" s="9"/>
    </row>
    <row r="204" spans="1:63" ht="18.75" x14ac:dyDescent="0.3">
      <c r="A204" s="9"/>
      <c r="AI204" s="40">
        <v>6</v>
      </c>
      <c r="AJ204" s="38" t="s">
        <v>107</v>
      </c>
      <c r="AK204" s="39" t="s">
        <v>102</v>
      </c>
      <c r="AL204" s="39">
        <v>4</v>
      </c>
      <c r="AZ204" s="9"/>
      <c r="BA204" s="9"/>
      <c r="BB204" s="9"/>
      <c r="BC204" s="9"/>
    </row>
    <row r="205" spans="1:63" ht="18.75" x14ac:dyDescent="0.3">
      <c r="A205" s="9"/>
      <c r="AI205" s="37">
        <v>7</v>
      </c>
      <c r="AJ205" s="38" t="s">
        <v>108</v>
      </c>
      <c r="AK205" s="39" t="s">
        <v>102</v>
      </c>
      <c r="AL205" s="39">
        <v>4</v>
      </c>
      <c r="AZ205" s="9"/>
      <c r="BA205" s="9"/>
      <c r="BB205" s="9"/>
      <c r="BC205" s="9"/>
    </row>
    <row r="206" spans="1:63" ht="18.75" x14ac:dyDescent="0.3">
      <c r="A206" s="9"/>
      <c r="AI206" s="40">
        <v>8</v>
      </c>
      <c r="AJ206" s="38" t="s">
        <v>109</v>
      </c>
      <c r="AK206" s="39" t="s">
        <v>102</v>
      </c>
      <c r="AL206" s="39">
        <v>4</v>
      </c>
      <c r="AZ206" s="9"/>
      <c r="BA206" s="9"/>
      <c r="BB206" s="9"/>
      <c r="BC206" s="9"/>
    </row>
    <row r="207" spans="1:63" ht="18.75" x14ac:dyDescent="0.3">
      <c r="A207" s="9"/>
      <c r="AI207" s="40">
        <v>9</v>
      </c>
      <c r="AJ207" s="38" t="s">
        <v>109</v>
      </c>
      <c r="AK207" s="39" t="s">
        <v>102</v>
      </c>
      <c r="AL207" s="39">
        <v>4</v>
      </c>
      <c r="AZ207" s="9"/>
      <c r="BA207" s="9"/>
      <c r="BB207" s="9"/>
      <c r="BC207" s="9"/>
    </row>
    <row r="208" spans="1:63" ht="18.75" x14ac:dyDescent="0.3">
      <c r="A208" s="9"/>
      <c r="AI208" s="37">
        <v>10</v>
      </c>
      <c r="AJ208" s="38" t="s">
        <v>110</v>
      </c>
      <c r="AK208" s="39" t="s">
        <v>102</v>
      </c>
      <c r="AL208" s="39">
        <v>4</v>
      </c>
      <c r="AZ208" s="9"/>
      <c r="BA208" s="9"/>
      <c r="BB208" s="9"/>
      <c r="BC208" s="9"/>
    </row>
    <row r="209" spans="1:55" ht="18.75" x14ac:dyDescent="0.3">
      <c r="A209" s="9"/>
      <c r="AI209" s="40">
        <v>11</v>
      </c>
      <c r="AJ209" s="38" t="s">
        <v>110</v>
      </c>
      <c r="AK209" s="39" t="s">
        <v>102</v>
      </c>
      <c r="AL209" s="39">
        <v>4</v>
      </c>
      <c r="AZ209" s="9"/>
      <c r="BA209" s="9"/>
      <c r="BB209" s="9"/>
      <c r="BC209" s="9"/>
    </row>
    <row r="210" spans="1:55" x14ac:dyDescent="0.25">
      <c r="A210" s="9"/>
      <c r="AI210" s="11"/>
      <c r="AJ210" s="14"/>
      <c r="AK210" s="9"/>
      <c r="AZ210" s="9"/>
      <c r="BA210" s="9"/>
      <c r="BB210" s="9"/>
      <c r="BC210" s="9"/>
    </row>
    <row r="211" spans="1:55" x14ac:dyDescent="0.25">
      <c r="A211" s="9"/>
      <c r="AI211" s="11"/>
      <c r="AJ211" s="14"/>
      <c r="AK211" s="9"/>
      <c r="AZ211" s="9"/>
      <c r="BA211" s="9"/>
      <c r="BB211" s="9"/>
      <c r="BC211" s="9"/>
    </row>
    <row r="212" spans="1:55" x14ac:dyDescent="0.25">
      <c r="A212" s="9"/>
    </row>
    <row r="213" spans="1:55" x14ac:dyDescent="0.25">
      <c r="A213" s="9"/>
    </row>
    <row r="214" spans="1:55" x14ac:dyDescent="0.25">
      <c r="A214" s="9"/>
    </row>
    <row r="215" spans="1:55" x14ac:dyDescent="0.25">
      <c r="A215" s="9"/>
    </row>
    <row r="216" spans="1:55" x14ac:dyDescent="0.25">
      <c r="A216" s="9"/>
    </row>
    <row r="217" spans="1:55" x14ac:dyDescent="0.25">
      <c r="A217" s="9"/>
    </row>
    <row r="218" spans="1:55" x14ac:dyDescent="0.25">
      <c r="A218" s="9"/>
    </row>
    <row r="219" spans="1:55" x14ac:dyDescent="0.25">
      <c r="A219" s="9"/>
    </row>
    <row r="220" spans="1:55" x14ac:dyDescent="0.25">
      <c r="A220" s="9"/>
    </row>
    <row r="221" spans="1:55" x14ac:dyDescent="0.25">
      <c r="A221" s="9"/>
    </row>
    <row r="222" spans="1:55" x14ac:dyDescent="0.25">
      <c r="A222" s="9"/>
    </row>
    <row r="223" spans="1:55" x14ac:dyDescent="0.25">
      <c r="A223" s="9"/>
    </row>
    <row r="224" spans="1:55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</sheetData>
  <mergeCells count="77">
    <mergeCell ref="A24:E24"/>
    <mergeCell ref="A25:E25"/>
    <mergeCell ref="A35:E35"/>
    <mergeCell ref="A36:E36"/>
    <mergeCell ref="A3:H3"/>
    <mergeCell ref="A9:H9"/>
    <mergeCell ref="A5:H5"/>
    <mergeCell ref="A4:E4"/>
    <mergeCell ref="A17:H17"/>
    <mergeCell ref="A13:E13"/>
    <mergeCell ref="A14:E14"/>
    <mergeCell ref="A16:E16"/>
    <mergeCell ref="A6:E6"/>
    <mergeCell ref="A7:E7"/>
    <mergeCell ref="A8:E8"/>
    <mergeCell ref="A10:E10"/>
    <mergeCell ref="A12:E12"/>
    <mergeCell ref="A15:E15"/>
    <mergeCell ref="A73:E73"/>
    <mergeCell ref="A74:E74"/>
    <mergeCell ref="A11:E11"/>
    <mergeCell ref="A68:E68"/>
    <mergeCell ref="A69:E69"/>
    <mergeCell ref="A70:E70"/>
    <mergeCell ref="A71:E71"/>
    <mergeCell ref="A72:E72"/>
    <mergeCell ref="A63:E63"/>
    <mergeCell ref="A64:E64"/>
    <mergeCell ref="A65:E65"/>
    <mergeCell ref="A66:E66"/>
    <mergeCell ref="A67:E67"/>
    <mergeCell ref="A58:E58"/>
    <mergeCell ref="A59:E59"/>
    <mergeCell ref="A60:E60"/>
    <mergeCell ref="A61:E61"/>
    <mergeCell ref="A62:E62"/>
    <mergeCell ref="A53:E53"/>
    <mergeCell ref="A54:E54"/>
    <mergeCell ref="A55:E55"/>
    <mergeCell ref="A56:E56"/>
    <mergeCell ref="A57:E57"/>
    <mergeCell ref="A48:E48"/>
    <mergeCell ref="A49:E49"/>
    <mergeCell ref="A50:E50"/>
    <mergeCell ref="A51:E51"/>
    <mergeCell ref="A52:E52"/>
    <mergeCell ref="A43:E43"/>
    <mergeCell ref="A44:E44"/>
    <mergeCell ref="A45:E45"/>
    <mergeCell ref="A46:E46"/>
    <mergeCell ref="A47:E47"/>
    <mergeCell ref="A39:E39"/>
    <mergeCell ref="A40:E40"/>
    <mergeCell ref="A41:E41"/>
    <mergeCell ref="A42:E42"/>
    <mergeCell ref="A38:H38"/>
    <mergeCell ref="A37:E37"/>
    <mergeCell ref="A28:E28"/>
    <mergeCell ref="A26:E26"/>
    <mergeCell ref="A27:E27"/>
    <mergeCell ref="A18:E18"/>
    <mergeCell ref="A19:E19"/>
    <mergeCell ref="A22:E22"/>
    <mergeCell ref="A34:E34"/>
    <mergeCell ref="A33:E33"/>
    <mergeCell ref="A30:E30"/>
    <mergeCell ref="A29:E29"/>
    <mergeCell ref="A31:E31"/>
    <mergeCell ref="A32:E32"/>
    <mergeCell ref="A20:E20"/>
    <mergeCell ref="A21:H21"/>
    <mergeCell ref="A23:E23"/>
    <mergeCell ref="BE132:BK132"/>
    <mergeCell ref="AV189:AW189"/>
    <mergeCell ref="AH132:AY132"/>
    <mergeCell ref="AV133:AW133"/>
    <mergeCell ref="AU133:AU134"/>
  </mergeCells>
  <pageMargins left="0.98425196850393704" right="0.19685039370078741" top="0.19685039370078741" bottom="0.19685039370078741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4"/>
  <sheetViews>
    <sheetView topLeftCell="A34" workbookViewId="0">
      <selection activeCell="G33" sqref="G33"/>
    </sheetView>
  </sheetViews>
  <sheetFormatPr defaultRowHeight="15" x14ac:dyDescent="0.25"/>
  <cols>
    <col min="4" max="5" width="9.140625" customWidth="1"/>
    <col min="6" max="6" width="3.42578125" customWidth="1"/>
    <col min="7" max="7" width="20" customWidth="1"/>
    <col min="8" max="8" width="24.28515625" customWidth="1"/>
    <col min="9" max="9" width="28.7109375" customWidth="1"/>
    <col min="10" max="10" width="48.28515625" customWidth="1"/>
    <col min="11" max="11" width="27.42578125" customWidth="1"/>
    <col min="12" max="12" width="79.7109375" customWidth="1"/>
  </cols>
  <sheetData>
    <row r="3" spans="2:12" ht="22.5" x14ac:dyDescent="0.25">
      <c r="B3" s="77" t="s">
        <v>111</v>
      </c>
      <c r="C3" s="78"/>
      <c r="D3" s="78"/>
      <c r="E3" s="78"/>
      <c r="F3" s="78"/>
      <c r="G3" s="78"/>
      <c r="H3" s="78"/>
      <c r="I3" s="79"/>
    </row>
    <row r="4" spans="2:12" ht="20.25" x14ac:dyDescent="0.25">
      <c r="B4" s="86" t="s">
        <v>138</v>
      </c>
      <c r="C4" s="87"/>
      <c r="D4" s="87"/>
      <c r="E4" s="87"/>
      <c r="F4" s="88"/>
      <c r="G4" s="48" t="s">
        <v>148</v>
      </c>
      <c r="H4" s="48" t="s">
        <v>149</v>
      </c>
      <c r="I4" s="53" t="s">
        <v>136</v>
      </c>
    </row>
    <row r="5" spans="2:12" ht="20.25" x14ac:dyDescent="0.25">
      <c r="B5" s="83" t="s">
        <v>125</v>
      </c>
      <c r="C5" s="84"/>
      <c r="D5" s="84"/>
      <c r="E5" s="84"/>
      <c r="F5" s="84"/>
      <c r="G5" s="84"/>
      <c r="H5" s="84"/>
      <c r="I5" s="85"/>
    </row>
    <row r="6" spans="2:12" ht="18.75" x14ac:dyDescent="0.3">
      <c r="B6" s="92" t="s">
        <v>112</v>
      </c>
      <c r="C6" s="92"/>
      <c r="D6" s="92"/>
      <c r="E6" s="92"/>
      <c r="F6" s="92"/>
      <c r="G6" s="46">
        <v>120</v>
      </c>
      <c r="H6" s="46" t="s">
        <v>113</v>
      </c>
      <c r="I6" s="46"/>
      <c r="J6" t="s">
        <v>164</v>
      </c>
      <c r="K6" t="s">
        <v>178</v>
      </c>
      <c r="L6" t="s">
        <v>165</v>
      </c>
    </row>
    <row r="7" spans="2:12" ht="18.75" x14ac:dyDescent="0.3">
      <c r="B7" s="92" t="s">
        <v>114</v>
      </c>
      <c r="C7" s="92"/>
      <c r="D7" s="92"/>
      <c r="E7" s="92"/>
      <c r="F7" s="92"/>
      <c r="G7" s="46">
        <v>30</v>
      </c>
      <c r="H7" s="46" t="s">
        <v>118</v>
      </c>
      <c r="I7" s="46"/>
      <c r="J7" t="s">
        <v>164</v>
      </c>
      <c r="K7" t="s">
        <v>178</v>
      </c>
    </row>
    <row r="8" spans="2:12" ht="18.75" x14ac:dyDescent="0.3">
      <c r="B8" s="92" t="s">
        <v>115</v>
      </c>
      <c r="C8" s="92"/>
      <c r="D8" s="92"/>
      <c r="E8" s="92"/>
      <c r="F8" s="92"/>
      <c r="G8" s="46">
        <v>45</v>
      </c>
      <c r="H8" s="46" t="s">
        <v>118</v>
      </c>
      <c r="I8" s="46"/>
      <c r="J8" t="s">
        <v>164</v>
      </c>
      <c r="K8" t="s">
        <v>178</v>
      </c>
    </row>
    <row r="9" spans="2:12" ht="20.25" x14ac:dyDescent="0.25">
      <c r="B9" s="80" t="s">
        <v>126</v>
      </c>
      <c r="C9" s="81"/>
      <c r="D9" s="81"/>
      <c r="E9" s="81"/>
      <c r="F9" s="81"/>
      <c r="G9" s="81"/>
      <c r="H9" s="81"/>
      <c r="I9" s="82"/>
    </row>
    <row r="10" spans="2:12" ht="18.75" x14ac:dyDescent="0.25">
      <c r="B10" s="73" t="s">
        <v>116</v>
      </c>
      <c r="C10" s="73"/>
      <c r="D10" s="73"/>
      <c r="E10" s="73"/>
      <c r="F10" s="73"/>
      <c r="G10" s="45">
        <v>46</v>
      </c>
      <c r="H10" s="45" t="s">
        <v>118</v>
      </c>
      <c r="I10" s="45"/>
      <c r="J10" t="s">
        <v>164</v>
      </c>
      <c r="K10" t="s">
        <v>178</v>
      </c>
      <c r="L10" t="s">
        <v>166</v>
      </c>
    </row>
    <row r="11" spans="2:12" ht="18.75" x14ac:dyDescent="0.25">
      <c r="B11" s="73" t="s">
        <v>119</v>
      </c>
      <c r="C11" s="73"/>
      <c r="D11" s="73"/>
      <c r="E11" s="73"/>
      <c r="F11" s="73"/>
      <c r="G11" s="45">
        <v>44</v>
      </c>
      <c r="H11" s="45" t="s">
        <v>118</v>
      </c>
      <c r="I11" s="45"/>
      <c r="J11" t="s">
        <v>164</v>
      </c>
      <c r="K11" t="s">
        <v>178</v>
      </c>
    </row>
    <row r="12" spans="2:12" ht="18.75" x14ac:dyDescent="0.25">
      <c r="B12" s="74" t="s">
        <v>159</v>
      </c>
      <c r="C12" s="75"/>
      <c r="D12" s="75"/>
      <c r="E12" s="75"/>
      <c r="F12" s="76"/>
      <c r="G12" s="45">
        <v>0</v>
      </c>
      <c r="H12" s="45" t="s">
        <v>118</v>
      </c>
      <c r="I12" s="45"/>
      <c r="J12" t="s">
        <v>164</v>
      </c>
      <c r="K12" t="s">
        <v>178</v>
      </c>
    </row>
    <row r="13" spans="2:12" ht="18.75" x14ac:dyDescent="0.25">
      <c r="B13" s="73" t="s">
        <v>145</v>
      </c>
      <c r="C13" s="73"/>
      <c r="D13" s="73"/>
      <c r="E13" s="73"/>
      <c r="F13" s="73"/>
      <c r="G13" s="45">
        <v>150</v>
      </c>
      <c r="H13" s="45" t="s">
        <v>146</v>
      </c>
      <c r="I13" s="45"/>
      <c r="J13" t="s">
        <v>164</v>
      </c>
      <c r="K13" t="s">
        <v>178</v>
      </c>
      <c r="L13" t="s">
        <v>167</v>
      </c>
    </row>
    <row r="14" spans="2:12" ht="18.75" x14ac:dyDescent="0.25">
      <c r="B14" s="73" t="s">
        <v>120</v>
      </c>
      <c r="C14" s="73"/>
      <c r="D14" s="73"/>
      <c r="E14" s="73"/>
      <c r="F14" s="73"/>
      <c r="G14" s="45">
        <v>3</v>
      </c>
      <c r="H14" s="45" t="s">
        <v>118</v>
      </c>
      <c r="I14" s="45"/>
      <c r="J14" t="s">
        <v>164</v>
      </c>
      <c r="K14" t="s">
        <v>178</v>
      </c>
    </row>
    <row r="15" spans="2:12" ht="18.75" x14ac:dyDescent="0.25">
      <c r="B15" s="74" t="s">
        <v>163</v>
      </c>
      <c r="C15" s="75"/>
      <c r="D15" s="75"/>
      <c r="E15" s="75"/>
      <c r="F15" s="76"/>
      <c r="G15" s="45">
        <v>5</v>
      </c>
      <c r="H15" s="45" t="s">
        <v>102</v>
      </c>
      <c r="I15" s="45"/>
      <c r="J15" t="s">
        <v>164</v>
      </c>
      <c r="K15" t="s">
        <v>178</v>
      </c>
    </row>
    <row r="16" spans="2:12" ht="18.75" x14ac:dyDescent="0.25">
      <c r="B16" s="74" t="s">
        <v>121</v>
      </c>
      <c r="C16" s="75"/>
      <c r="D16" s="75"/>
      <c r="E16" s="75"/>
      <c r="F16" s="76"/>
      <c r="G16" s="45">
        <v>0.7</v>
      </c>
      <c r="H16" s="45" t="s">
        <v>122</v>
      </c>
      <c r="I16" s="45"/>
      <c r="J16" t="s">
        <v>164</v>
      </c>
      <c r="K16" t="s">
        <v>178</v>
      </c>
    </row>
    <row r="17" spans="2:12" ht="20.25" x14ac:dyDescent="0.25">
      <c r="B17" s="89" t="s">
        <v>127</v>
      </c>
      <c r="C17" s="90"/>
      <c r="D17" s="90"/>
      <c r="E17" s="90"/>
      <c r="F17" s="90"/>
      <c r="G17" s="90"/>
      <c r="H17" s="90"/>
      <c r="I17" s="91"/>
    </row>
    <row r="18" spans="2:12" ht="18.75" x14ac:dyDescent="0.25">
      <c r="B18" s="61" t="s">
        <v>128</v>
      </c>
      <c r="C18" s="61"/>
      <c r="D18" s="61"/>
      <c r="E18" s="61"/>
      <c r="F18" s="61"/>
      <c r="G18" s="47">
        <v>377</v>
      </c>
      <c r="H18" s="47" t="s">
        <v>146</v>
      </c>
      <c r="I18" s="47"/>
      <c r="J18" t="s">
        <v>164</v>
      </c>
      <c r="K18" t="s">
        <v>178</v>
      </c>
      <c r="L18" t="s">
        <v>168</v>
      </c>
    </row>
    <row r="19" spans="2:12" ht="18.75" x14ac:dyDescent="0.25">
      <c r="B19" s="61" t="s">
        <v>129</v>
      </c>
      <c r="C19" s="61"/>
      <c r="D19" s="61"/>
      <c r="E19" s="61"/>
      <c r="F19" s="61"/>
      <c r="G19" s="47">
        <v>100</v>
      </c>
      <c r="H19" s="47" t="s">
        <v>146</v>
      </c>
      <c r="I19" s="47"/>
      <c r="J19" t="s">
        <v>164</v>
      </c>
      <c r="K19" t="s">
        <v>178</v>
      </c>
      <c r="L19" t="s">
        <v>169</v>
      </c>
    </row>
    <row r="20" spans="2:12" ht="18.75" x14ac:dyDescent="0.25">
      <c r="B20" s="61" t="s">
        <v>133</v>
      </c>
      <c r="C20" s="61"/>
      <c r="D20" s="61"/>
      <c r="E20" s="61"/>
      <c r="F20" s="61"/>
      <c r="G20" s="47">
        <v>0.1</v>
      </c>
      <c r="H20" s="47" t="s">
        <v>132</v>
      </c>
      <c r="I20" s="47"/>
      <c r="J20" t="s">
        <v>170</v>
      </c>
      <c r="K20" t="s">
        <v>178</v>
      </c>
      <c r="L20" t="s">
        <v>171</v>
      </c>
    </row>
    <row r="21" spans="2:12" ht="20.25" x14ac:dyDescent="0.25">
      <c r="B21" s="65" t="s">
        <v>139</v>
      </c>
      <c r="C21" s="66"/>
      <c r="D21" s="66"/>
      <c r="E21" s="66"/>
      <c r="F21" s="66"/>
      <c r="G21" s="66"/>
      <c r="H21" s="66"/>
      <c r="I21" s="67"/>
      <c r="K21" t="s">
        <v>178</v>
      </c>
    </row>
    <row r="22" spans="2:12" ht="18.75" x14ac:dyDescent="0.25">
      <c r="B22" s="60" t="s">
        <v>134</v>
      </c>
      <c r="C22" s="60"/>
      <c r="D22" s="60"/>
      <c r="E22" s="60"/>
      <c r="F22" s="60"/>
      <c r="G22" s="49">
        <v>4</v>
      </c>
      <c r="H22" s="49" t="s">
        <v>135</v>
      </c>
      <c r="I22" s="49"/>
    </row>
    <row r="23" spans="2:12" ht="18.75" x14ac:dyDescent="0.25">
      <c r="B23" s="60" t="s">
        <v>124</v>
      </c>
      <c r="C23" s="60"/>
      <c r="D23" s="60"/>
      <c r="E23" s="60"/>
      <c r="F23" s="60"/>
      <c r="G23" s="49">
        <v>0.75</v>
      </c>
      <c r="H23" s="49"/>
      <c r="I23" s="49"/>
    </row>
    <row r="24" spans="2:12" ht="18.75" x14ac:dyDescent="0.25">
      <c r="B24" s="60" t="s">
        <v>123</v>
      </c>
      <c r="C24" s="60"/>
      <c r="D24" s="60"/>
      <c r="E24" s="60"/>
      <c r="F24" s="60"/>
      <c r="G24" s="49">
        <v>1.05</v>
      </c>
      <c r="H24" s="49"/>
      <c r="I24" s="49"/>
    </row>
    <row r="25" spans="2:12" ht="18.75" x14ac:dyDescent="0.25">
      <c r="B25" s="60" t="s">
        <v>140</v>
      </c>
      <c r="C25" s="60"/>
      <c r="D25" s="60"/>
      <c r="E25" s="60"/>
      <c r="F25" s="60"/>
      <c r="G25" s="49">
        <v>9.81</v>
      </c>
      <c r="H25" s="49" t="s">
        <v>132</v>
      </c>
      <c r="I25" s="49"/>
    </row>
    <row r="26" spans="2:12" ht="18.75" x14ac:dyDescent="0.25">
      <c r="B26" s="60" t="s">
        <v>150</v>
      </c>
      <c r="C26" s="60"/>
      <c r="D26" s="60"/>
      <c r="E26" s="60"/>
      <c r="F26" s="60"/>
      <c r="G26" s="49">
        <v>0</v>
      </c>
      <c r="H26" s="49" t="s">
        <v>135</v>
      </c>
      <c r="I26" s="49"/>
    </row>
    <row r="27" spans="2:12" ht="18.75" x14ac:dyDescent="0.25">
      <c r="B27" s="60" t="s">
        <v>151</v>
      </c>
      <c r="C27" s="60"/>
      <c r="D27" s="60"/>
      <c r="E27" s="60"/>
      <c r="F27" s="60"/>
      <c r="G27" s="49">
        <v>30</v>
      </c>
      <c r="H27" s="49" t="s">
        <v>135</v>
      </c>
      <c r="I27" s="49"/>
    </row>
    <row r="28" spans="2:12" ht="18.75" x14ac:dyDescent="0.25">
      <c r="B28" s="60" t="s">
        <v>147</v>
      </c>
      <c r="C28" s="60"/>
      <c r="D28" s="60"/>
      <c r="E28" s="60"/>
      <c r="F28" s="60"/>
      <c r="G28" s="49">
        <v>0.1</v>
      </c>
      <c r="H28" s="49" t="s">
        <v>132</v>
      </c>
      <c r="I28" s="49"/>
    </row>
    <row r="29" spans="2:12" ht="18.75" x14ac:dyDescent="0.25">
      <c r="B29" s="62" t="s">
        <v>153</v>
      </c>
      <c r="C29" s="63"/>
      <c r="D29" s="63"/>
      <c r="E29" s="63"/>
      <c r="F29" s="64"/>
      <c r="G29" s="49">
        <v>1.5E-6</v>
      </c>
      <c r="H29" s="49" t="s">
        <v>154</v>
      </c>
      <c r="I29" s="49"/>
    </row>
    <row r="30" spans="2:12" ht="18.75" x14ac:dyDescent="0.25">
      <c r="B30" s="62" t="s">
        <v>155</v>
      </c>
      <c r="C30" s="63"/>
      <c r="D30" s="63"/>
      <c r="E30" s="63"/>
      <c r="F30" s="64"/>
      <c r="G30" s="49">
        <v>5.0000000000000001E-3</v>
      </c>
      <c r="H30" s="49" t="s">
        <v>146</v>
      </c>
      <c r="I30" s="49"/>
    </row>
    <row r="31" spans="2:12" ht="18.75" x14ac:dyDescent="0.25">
      <c r="B31" s="62" t="s">
        <v>156</v>
      </c>
      <c r="C31" s="63"/>
      <c r="D31" s="63"/>
      <c r="E31" s="63"/>
      <c r="F31" s="64"/>
      <c r="G31" s="49">
        <v>1</v>
      </c>
      <c r="H31" s="49" t="s">
        <v>146</v>
      </c>
      <c r="I31" s="49"/>
    </row>
    <row r="32" spans="2:12" ht="18.75" x14ac:dyDescent="0.25">
      <c r="B32" s="62" t="s">
        <v>141</v>
      </c>
      <c r="C32" s="63"/>
      <c r="D32" s="63"/>
      <c r="E32" s="63"/>
      <c r="F32" s="64"/>
      <c r="G32" s="55">
        <f>0.3164/(G33^0.25)</f>
        <v>1.5180281748820629E-2</v>
      </c>
      <c r="H32" s="49"/>
      <c r="I32" s="49"/>
    </row>
    <row r="33" spans="2:11" ht="18.75" x14ac:dyDescent="0.25">
      <c r="B33" s="62" t="s">
        <v>152</v>
      </c>
      <c r="C33" s="63"/>
      <c r="D33" s="63"/>
      <c r="E33" s="63"/>
      <c r="F33" s="64"/>
      <c r="G33" s="54">
        <f>(G42*G13/1000)/G29</f>
        <v>188723.75560273649</v>
      </c>
      <c r="H33" s="49"/>
      <c r="I33" s="49"/>
    </row>
    <row r="34" spans="2:11" ht="18.75" x14ac:dyDescent="0.25">
      <c r="B34" s="60" t="s">
        <v>137</v>
      </c>
      <c r="C34" s="60"/>
      <c r="D34" s="60"/>
      <c r="E34" s="60"/>
      <c r="F34" s="60"/>
      <c r="G34" s="56">
        <f>(G32*G10*G42^2)/(G13/1000*2*G25)</f>
        <v>0.84508529084948603</v>
      </c>
      <c r="H34" s="49" t="s">
        <v>117</v>
      </c>
      <c r="I34" s="49"/>
    </row>
    <row r="35" spans="2:11" ht="18.75" x14ac:dyDescent="0.25">
      <c r="B35" s="60" t="s">
        <v>161</v>
      </c>
      <c r="C35" s="60"/>
      <c r="D35" s="60"/>
      <c r="E35" s="60"/>
      <c r="F35" s="60"/>
      <c r="G35" s="56">
        <f>(0.05+0.2*(G13/(G13*0.666)))/5</f>
        <v>7.0060060060060061E-2</v>
      </c>
      <c r="H35" s="49"/>
      <c r="I35" s="49"/>
    </row>
    <row r="36" spans="2:11" ht="18.75" x14ac:dyDescent="0.25">
      <c r="B36" s="60" t="s">
        <v>162</v>
      </c>
      <c r="C36" s="60"/>
      <c r="D36" s="60"/>
      <c r="E36" s="60"/>
      <c r="F36" s="60"/>
      <c r="G36" s="56">
        <f>((G35*G42^2)/2*G25)*G15</f>
        <v>6.119735643734062</v>
      </c>
      <c r="H36" s="49" t="s">
        <v>117</v>
      </c>
      <c r="I36" s="49"/>
    </row>
    <row r="37" spans="2:11" ht="18.75" x14ac:dyDescent="0.25">
      <c r="B37" s="60" t="s">
        <v>158</v>
      </c>
      <c r="C37" s="60"/>
      <c r="D37" s="60"/>
      <c r="E37" s="60"/>
      <c r="F37" s="60"/>
      <c r="G37" s="49">
        <v>2</v>
      </c>
      <c r="H37" s="49" t="s">
        <v>130</v>
      </c>
      <c r="I37" s="49"/>
    </row>
    <row r="38" spans="2:11" ht="22.5" x14ac:dyDescent="0.3">
      <c r="B38" s="69" t="s">
        <v>131</v>
      </c>
      <c r="C38" s="70"/>
      <c r="D38" s="70"/>
      <c r="E38" s="70"/>
      <c r="F38" s="70"/>
      <c r="G38" s="70"/>
      <c r="H38" s="70"/>
      <c r="I38" s="71"/>
    </row>
    <row r="39" spans="2:11" ht="23.25" x14ac:dyDescent="0.25">
      <c r="B39" s="68" t="s">
        <v>144</v>
      </c>
      <c r="C39" s="68"/>
      <c r="D39" s="68"/>
      <c r="E39" s="68"/>
      <c r="F39" s="68"/>
      <c r="G39" s="50">
        <f>((G6/(G8-G7))*(G43-G7))*G23</f>
        <v>72</v>
      </c>
      <c r="H39" s="50" t="s">
        <v>113</v>
      </c>
      <c r="I39" s="50"/>
      <c r="J39" t="s">
        <v>175</v>
      </c>
      <c r="K39" t="s">
        <v>177</v>
      </c>
    </row>
    <row r="40" spans="2:11" ht="23.25" x14ac:dyDescent="0.25">
      <c r="B40" s="68" t="s">
        <v>143</v>
      </c>
      <c r="C40" s="68"/>
      <c r="D40" s="68"/>
      <c r="E40" s="68"/>
      <c r="F40" s="68"/>
      <c r="G40" s="51">
        <f>(G10+G36+G14+(G16*10)+G34)*G24</f>
        <v>66.113061981312725</v>
      </c>
      <c r="H40" s="50" t="s">
        <v>130</v>
      </c>
      <c r="I40" s="50"/>
      <c r="J40" t="s">
        <v>173</v>
      </c>
      <c r="K40" t="s">
        <v>177</v>
      </c>
    </row>
    <row r="41" spans="2:11" ht="23.25" x14ac:dyDescent="0.25">
      <c r="B41" s="68" t="s">
        <v>142</v>
      </c>
      <c r="C41" s="68"/>
      <c r="D41" s="68"/>
      <c r="E41" s="68"/>
      <c r="F41" s="68"/>
      <c r="G41" s="52">
        <f>G6/(3600*3.14*((((G18-G19)/1000)/2)^2))</f>
        <v>0.55341324675957848</v>
      </c>
      <c r="H41" s="50" t="s">
        <v>132</v>
      </c>
      <c r="I41" s="50"/>
      <c r="J41" t="s">
        <v>172</v>
      </c>
      <c r="K41" t="s">
        <v>177</v>
      </c>
    </row>
    <row r="42" spans="2:11" ht="23.25" x14ac:dyDescent="0.25">
      <c r="B42" s="68" t="s">
        <v>160</v>
      </c>
      <c r="C42" s="68"/>
      <c r="D42" s="68"/>
      <c r="E42" s="68"/>
      <c r="F42" s="68"/>
      <c r="G42" s="52">
        <f>G6/(3600*3.14*(((G13/1000)/2)^2))</f>
        <v>1.8872375560273649</v>
      </c>
      <c r="H42" s="50" t="s">
        <v>132</v>
      </c>
      <c r="I42" s="50"/>
      <c r="J42" t="s">
        <v>176</v>
      </c>
      <c r="K42" t="s">
        <v>177</v>
      </c>
    </row>
    <row r="43" spans="2:11" ht="23.25" x14ac:dyDescent="0.25">
      <c r="B43" s="68" t="s">
        <v>157</v>
      </c>
      <c r="C43" s="68"/>
      <c r="D43" s="68"/>
      <c r="E43" s="68"/>
      <c r="F43" s="68"/>
      <c r="G43" s="52">
        <f>G11-G37+G12</f>
        <v>42</v>
      </c>
      <c r="H43" s="50" t="s">
        <v>130</v>
      </c>
      <c r="I43" s="50"/>
      <c r="J43" t="s">
        <v>174</v>
      </c>
      <c r="K43" t="s">
        <v>177</v>
      </c>
    </row>
    <row r="44" spans="2:11" ht="23.25" x14ac:dyDescent="0.25">
      <c r="B44" s="68" t="s">
        <v>134</v>
      </c>
      <c r="C44" s="68"/>
      <c r="D44" s="68"/>
      <c r="E44" s="68"/>
      <c r="F44" s="68"/>
      <c r="G44" s="52">
        <f>G22</f>
        <v>4</v>
      </c>
      <c r="H44" s="50" t="s">
        <v>135</v>
      </c>
      <c r="I44" s="50"/>
      <c r="J44" t="s">
        <v>164</v>
      </c>
      <c r="K44" t="s">
        <v>177</v>
      </c>
    </row>
  </sheetData>
  <mergeCells count="42">
    <mergeCell ref="B8:F8"/>
    <mergeCell ref="B3:I3"/>
    <mergeCell ref="B4:F4"/>
    <mergeCell ref="B5:I5"/>
    <mergeCell ref="B6:F6"/>
    <mergeCell ref="B7:F7"/>
    <mergeCell ref="B9:I9"/>
    <mergeCell ref="B10:F10"/>
    <mergeCell ref="B11:F11"/>
    <mergeCell ref="B12:F12"/>
    <mergeCell ref="B13:F13"/>
    <mergeCell ref="B25:F25"/>
    <mergeCell ref="B14:F14"/>
    <mergeCell ref="B15:F15"/>
    <mergeCell ref="B16:F16"/>
    <mergeCell ref="B17:I17"/>
    <mergeCell ref="B18:F18"/>
    <mergeCell ref="B19:F19"/>
    <mergeCell ref="B20:F20"/>
    <mergeCell ref="B21:I21"/>
    <mergeCell ref="B22:F22"/>
    <mergeCell ref="B23:F23"/>
    <mergeCell ref="B24:F24"/>
    <mergeCell ref="B37:F37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44:F44"/>
    <mergeCell ref="B38:I38"/>
    <mergeCell ref="B39:F39"/>
    <mergeCell ref="B40:F40"/>
    <mergeCell ref="B41:F41"/>
    <mergeCell ref="B42:F42"/>
    <mergeCell ref="B43:F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Uzed</dc:creator>
  <cp:lastModifiedBy>Админ</cp:lastModifiedBy>
  <cp:lastPrinted>2021-12-24T12:03:49Z</cp:lastPrinted>
  <dcterms:created xsi:type="dcterms:W3CDTF">2018-01-03T05:48:10Z</dcterms:created>
  <dcterms:modified xsi:type="dcterms:W3CDTF">2021-12-28T13:19:33Z</dcterms:modified>
</cp:coreProperties>
</file>