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Y\Documents\subjects\Business financial profile\"/>
    </mc:Choice>
  </mc:AlternateContent>
  <xr:revisionPtr revIDLastSave="0" documentId="13_ncr:1_{EA6EB8CF-2F0D-4A26-83BD-E1A8EB632384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G24" i="1"/>
  <c r="C43" i="1"/>
  <c r="C50" i="1" s="1"/>
  <c r="D43" i="1"/>
  <c r="D50" i="1" s="1"/>
  <c r="B43" i="1"/>
  <c r="B50" i="1" s="1"/>
  <c r="C36" i="1"/>
  <c r="B36" i="1"/>
  <c r="G30" i="1"/>
  <c r="G44" i="1" s="1"/>
  <c r="G29" i="1"/>
  <c r="G43" i="1" s="1"/>
  <c r="G50" i="1" s="1"/>
  <c r="C29" i="1"/>
  <c r="D29" i="1"/>
  <c r="D36" i="1" s="1"/>
  <c r="E29" i="1"/>
  <c r="E43" i="1" s="1"/>
  <c r="F29" i="1"/>
  <c r="F43" i="1" s="1"/>
  <c r="F50" i="1" s="1"/>
  <c r="B29" i="1"/>
  <c r="E34" i="1"/>
  <c r="D20" i="1"/>
  <c r="G20" i="1"/>
  <c r="C19" i="1"/>
  <c r="C23" i="1" s="1"/>
  <c r="D19" i="1"/>
  <c r="D23" i="1" s="1"/>
  <c r="G19" i="1"/>
  <c r="G23" i="1" s="1"/>
  <c r="G10" i="1"/>
  <c r="G16" i="1" s="1"/>
  <c r="F6" i="1"/>
  <c r="F9" i="1" s="1"/>
  <c r="F15" i="1" s="1"/>
  <c r="G6" i="1"/>
  <c r="G9" i="1" s="1"/>
  <c r="G15" i="1" s="1"/>
  <c r="B6" i="1"/>
  <c r="B9" i="1" s="1"/>
  <c r="B15" i="1" s="1"/>
  <c r="E3" i="1"/>
  <c r="E19" i="1" s="1"/>
  <c r="E23" i="1" s="1"/>
  <c r="G3" i="1"/>
  <c r="F3" i="1"/>
  <c r="F30" i="1" s="1"/>
  <c r="F44" i="1" s="1"/>
  <c r="D3" i="1"/>
  <c r="D6" i="1" s="1"/>
  <c r="D9" i="1" s="1"/>
  <c r="D15" i="1" s="1"/>
  <c r="C3" i="1"/>
  <c r="C6" i="1" s="1"/>
  <c r="C9" i="1" s="1"/>
  <c r="C15" i="1" s="1"/>
  <c r="B3" i="1"/>
  <c r="B30" i="1" s="1"/>
  <c r="D30" i="1" l="1"/>
  <c r="D44" i="1" s="1"/>
  <c r="B10" i="1"/>
  <c r="B16" i="1" s="1"/>
  <c r="C30" i="1"/>
  <c r="C44" i="1" s="1"/>
  <c r="C20" i="1"/>
  <c r="F10" i="1"/>
  <c r="F16" i="1" s="1"/>
  <c r="F24" i="1" s="1"/>
  <c r="D10" i="1"/>
  <c r="D16" i="1" s="1"/>
  <c r="D24" i="1" s="1"/>
  <c r="B44" i="1"/>
  <c r="B45" i="1" s="1"/>
  <c r="B31" i="1"/>
  <c r="E48" i="1"/>
  <c r="E50" i="1"/>
  <c r="E30" i="1"/>
  <c r="E44" i="1" s="1"/>
  <c r="D48" i="1"/>
  <c r="E10" i="1"/>
  <c r="E16" i="1" s="1"/>
  <c r="E24" i="1" s="1"/>
  <c r="B19" i="1"/>
  <c r="B23" i="1" s="1"/>
  <c r="B24" i="1" s="1"/>
  <c r="E6" i="1"/>
  <c r="E9" i="1" s="1"/>
  <c r="E15" i="1" s="1"/>
  <c r="B20" i="1"/>
  <c r="G36" i="1"/>
  <c r="C10" i="1"/>
  <c r="C16" i="1" s="1"/>
  <c r="C24" i="1" s="1"/>
  <c r="F36" i="1"/>
  <c r="F20" i="1"/>
  <c r="E36" i="1"/>
  <c r="F19" i="1"/>
  <c r="F23" i="1" s="1"/>
  <c r="E20" i="1"/>
  <c r="B48" i="1"/>
  <c r="F48" i="1"/>
  <c r="C48" i="1"/>
  <c r="G48" i="1"/>
  <c r="B32" i="1"/>
  <c r="B35" i="1" s="1"/>
  <c r="B34" i="1"/>
  <c r="F34" i="1"/>
  <c r="D34" i="1"/>
  <c r="C34" i="1"/>
  <c r="G34" i="1"/>
  <c r="H3" i="1"/>
  <c r="B46" i="1" l="1"/>
  <c r="B49" i="1" s="1"/>
  <c r="C28" i="1"/>
  <c r="B33" i="1"/>
  <c r="C42" i="1"/>
  <c r="C46" i="1" s="1"/>
  <c r="C49" i="1" s="1"/>
  <c r="B47" i="1"/>
  <c r="B51" i="1" s="1"/>
  <c r="B37" i="1"/>
  <c r="C31" i="1" l="1"/>
  <c r="D28" i="1" s="1"/>
  <c r="C32" i="1"/>
  <c r="C35" i="1" s="1"/>
  <c r="C45" i="1"/>
  <c r="D42" i="1" s="1"/>
  <c r="D46" i="1" s="1"/>
  <c r="D49" i="1" s="1"/>
  <c r="D32" i="1" l="1"/>
  <c r="D31" i="1"/>
  <c r="D33" i="1" s="1"/>
  <c r="C47" i="1"/>
  <c r="C51" i="1" s="1"/>
  <c r="C33" i="1"/>
  <c r="C37" i="1" s="1"/>
  <c r="D45" i="1"/>
  <c r="E42" i="1" s="1"/>
  <c r="E46" i="1" s="1"/>
  <c r="E49" i="1" s="1"/>
  <c r="D35" i="1"/>
  <c r="D37" i="1" s="1"/>
  <c r="D47" i="1" l="1"/>
  <c r="D51" i="1" s="1"/>
  <c r="E28" i="1"/>
  <c r="E45" i="1"/>
  <c r="F42" i="1" s="1"/>
  <c r="F46" i="1" s="1"/>
  <c r="F49" i="1" s="1"/>
  <c r="E31" i="1" l="1"/>
  <c r="F28" i="1" s="1"/>
  <c r="E32" i="1"/>
  <c r="E47" i="1"/>
  <c r="F45" i="1"/>
  <c r="G42" i="1" s="1"/>
  <c r="G46" i="1" s="1"/>
  <c r="G49" i="1" s="1"/>
  <c r="E51" i="1"/>
  <c r="F31" i="1" l="1"/>
  <c r="G28" i="1" s="1"/>
  <c r="G31" i="1" s="1"/>
  <c r="G33" i="1" s="1"/>
  <c r="F32" i="1"/>
  <c r="E35" i="1"/>
  <c r="E37" i="1" s="1"/>
  <c r="E33" i="1"/>
  <c r="G45" i="1"/>
  <c r="G47" i="1" s="1"/>
  <c r="F47" i="1"/>
  <c r="F51" i="1" s="1"/>
  <c r="G32" i="1" l="1"/>
  <c r="G35" i="1" s="1"/>
  <c r="G37" i="1" s="1"/>
  <c r="F35" i="1"/>
  <c r="F33" i="1"/>
  <c r="G51" i="1"/>
  <c r="H51" i="1" s="1"/>
  <c r="F37" i="1" l="1"/>
</calcChain>
</file>

<file path=xl/sharedStrings.xml><?xml version="1.0" encoding="utf-8"?>
<sst xmlns="http://schemas.openxmlformats.org/spreadsheetml/2006/main" count="65" uniqueCount="39">
  <si>
    <t>Исходные данные</t>
  </si>
  <si>
    <t>Показатели</t>
  </si>
  <si>
    <t>Число рабочих дней в месяце</t>
  </si>
  <si>
    <t>Прогнозируемый спрос</t>
  </si>
  <si>
    <t>Январь</t>
  </si>
  <si>
    <t>Февраль</t>
  </si>
  <si>
    <t>Март</t>
  </si>
  <si>
    <t>Апрель</t>
  </si>
  <si>
    <t>Май</t>
  </si>
  <si>
    <t>Итого</t>
  </si>
  <si>
    <t>Июнь</t>
  </si>
  <si>
    <t>Количество рабочих</t>
  </si>
  <si>
    <t>Рабочие мин</t>
  </si>
  <si>
    <t>Рабочие макс</t>
  </si>
  <si>
    <t>ФОТ мин</t>
  </si>
  <si>
    <t>ФОТ макс</t>
  </si>
  <si>
    <t>Затраты на найм мин</t>
  </si>
  <si>
    <t>Затраты на найм макс</t>
  </si>
  <si>
    <t>Затраты на увольнение мин</t>
  </si>
  <si>
    <t>Итого на персонал мин</t>
  </si>
  <si>
    <t>Итого на персонал макс</t>
  </si>
  <si>
    <t>Затраты на увольнение макс</t>
  </si>
  <si>
    <t>Запас на начало</t>
  </si>
  <si>
    <t>Отгрузка</t>
  </si>
  <si>
    <t>Производство</t>
  </si>
  <si>
    <t>Запас на конец</t>
  </si>
  <si>
    <t>Затраты на хранение</t>
  </si>
  <si>
    <t>Материальные затраты</t>
  </si>
  <si>
    <t>янв</t>
  </si>
  <si>
    <t>февр</t>
  </si>
  <si>
    <t>март</t>
  </si>
  <si>
    <t>апр</t>
  </si>
  <si>
    <t>май</t>
  </si>
  <si>
    <t>июнь</t>
  </si>
  <si>
    <t>Спрос (отгрузка)</t>
  </si>
  <si>
    <t>Дефицит</t>
  </si>
  <si>
    <t>Затраты на дефицит</t>
  </si>
  <si>
    <t>Заработная плата</t>
  </si>
  <si>
    <t>Затраты на субподряд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</si>
</sst>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4" fillId="0" borderId="0" xfId="0" applyFont="1"/>
    <xf numFmtId="0" fontId="0" fillId="4" borderId="1" xfId="0" applyFill="1" applyBorder="1"/>
    <xf numFmtId="0" fontId="0" fillId="0" borderId="1" xfId="0" applyFill="1" applyBorder="1"/>
    <xf numFmtId="0" fontId="0" fillId="0" borderId="2" xfId="0" applyBorder="1"/>
    <xf numFmtId="0" fontId="0" fillId="0" borderId="0" xfId="0" applyFill="1" applyBorder="1"/>
    <xf numFmtId="0" fontId="0" fillId="4" borderId="0" xfId="0" applyFill="1" applyAlignment="1">
      <alignment horizontal="left"/>
    </xf>
    <xf numFmtId="0" fontId="0" fillId="0" borderId="2" xfId="0" applyFill="1" applyBorder="1"/>
    <xf numFmtId="0" fontId="0" fillId="0" borderId="3" xfId="0" applyFill="1" applyBorder="1"/>
    <xf numFmtId="0" fontId="3" fillId="0" borderId="0" xfId="0" applyFont="1"/>
    <xf numFmtId="0" fontId="4" fillId="5" borderId="0" xfId="2" applyFont="1" applyFill="1"/>
    <xf numFmtId="0" fontId="4" fillId="5" borderId="0" xfId="1" applyFon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J29" sqref="J29"/>
    </sheetView>
  </sheetViews>
  <sheetFormatPr defaultRowHeight="14.4" x14ac:dyDescent="0.3"/>
  <cols>
    <col min="1" max="1" width="28.5546875" bestFit="1" customWidth="1"/>
  </cols>
  <sheetData>
    <row r="1" spans="1:11" x14ac:dyDescent="0.3">
      <c r="A1" s="10" t="s">
        <v>0</v>
      </c>
    </row>
    <row r="2" spans="1:11" x14ac:dyDescent="0.3">
      <c r="A2" s="1" t="s">
        <v>1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10</v>
      </c>
      <c r="H2" s="1" t="s">
        <v>9</v>
      </c>
    </row>
    <row r="3" spans="1:11" x14ac:dyDescent="0.3">
      <c r="A3" s="1" t="s">
        <v>3</v>
      </c>
      <c r="B3" s="1">
        <f>500+K3</f>
        <v>660</v>
      </c>
      <c r="C3" s="1">
        <f>600+K3</f>
        <v>760</v>
      </c>
      <c r="D3" s="1">
        <f>650-K3</f>
        <v>490</v>
      </c>
      <c r="E3" s="1">
        <f>800-K3</f>
        <v>640</v>
      </c>
      <c r="F3" s="1">
        <f>900-K3</f>
        <v>740</v>
      </c>
      <c r="G3" s="1">
        <f>800-K3</f>
        <v>640</v>
      </c>
      <c r="H3" s="1">
        <f>B3+C3+D3+E3+F3+G3</f>
        <v>3930</v>
      </c>
      <c r="K3" s="1">
        <v>160</v>
      </c>
    </row>
    <row r="4" spans="1:11" x14ac:dyDescent="0.3">
      <c r="A4" s="1" t="s">
        <v>2</v>
      </c>
      <c r="B4" s="1">
        <v>22</v>
      </c>
      <c r="C4" s="1">
        <v>19</v>
      </c>
      <c r="D4" s="1">
        <v>21</v>
      </c>
      <c r="E4" s="1">
        <v>21</v>
      </c>
      <c r="F4" s="1">
        <v>22</v>
      </c>
      <c r="G4" s="1">
        <v>20</v>
      </c>
      <c r="H4" s="1">
        <v>125</v>
      </c>
    </row>
    <row r="6" spans="1:11" x14ac:dyDescent="0.3">
      <c r="A6" t="s">
        <v>11</v>
      </c>
      <c r="B6">
        <f>B3*4/B4/8</f>
        <v>15</v>
      </c>
      <c r="C6">
        <f t="shared" ref="C6:G6" si="0">C3*4/C4/8</f>
        <v>20</v>
      </c>
      <c r="D6">
        <f t="shared" si="0"/>
        <v>11.666666666666666</v>
      </c>
      <c r="E6">
        <f t="shared" si="0"/>
        <v>15.238095238095237</v>
      </c>
      <c r="F6">
        <f t="shared" si="0"/>
        <v>16.818181818181817</v>
      </c>
      <c r="G6">
        <f t="shared" si="0"/>
        <v>16</v>
      </c>
    </row>
    <row r="7" spans="1:11" x14ac:dyDescent="0.3">
      <c r="A7" t="s">
        <v>12</v>
      </c>
      <c r="B7" s="2">
        <v>12</v>
      </c>
      <c r="C7" s="11">
        <v>17</v>
      </c>
      <c r="D7" s="11">
        <v>13</v>
      </c>
      <c r="E7" s="11">
        <v>17</v>
      </c>
      <c r="F7" s="11">
        <v>18</v>
      </c>
      <c r="G7" s="11">
        <v>18</v>
      </c>
    </row>
    <row r="8" spans="1:11" x14ac:dyDescent="0.3">
      <c r="A8" t="s">
        <v>13</v>
      </c>
      <c r="B8" s="11">
        <v>13</v>
      </c>
      <c r="C8" s="2">
        <v>18</v>
      </c>
      <c r="D8" s="2">
        <v>14</v>
      </c>
      <c r="E8" s="2">
        <v>18</v>
      </c>
      <c r="F8" s="2">
        <v>19</v>
      </c>
      <c r="G8" s="2">
        <v>20</v>
      </c>
    </row>
    <row r="9" spans="1:11" x14ac:dyDescent="0.3">
      <c r="A9" t="s">
        <v>14</v>
      </c>
      <c r="B9" s="2">
        <f>B6*B3*8*12.5+(B6-B7)*B4*8*18.75</f>
        <v>999900</v>
      </c>
      <c r="C9" s="12">
        <f t="shared" ref="C9:G9" si="1">C6*C3*8*12.5+(C6-C7)*C4*8*18.75</f>
        <v>1528550</v>
      </c>
      <c r="D9" s="12">
        <f t="shared" si="1"/>
        <v>567466.66666666663</v>
      </c>
      <c r="E9" s="12">
        <f t="shared" si="1"/>
        <v>969688.09523809527</v>
      </c>
      <c r="F9" s="12">
        <f t="shared" si="1"/>
        <v>1240645.4545454544</v>
      </c>
      <c r="G9" s="12">
        <f t="shared" si="1"/>
        <v>1018000</v>
      </c>
    </row>
    <row r="10" spans="1:11" x14ac:dyDescent="0.3">
      <c r="A10" t="s">
        <v>15</v>
      </c>
      <c r="B10" s="12">
        <f>B8*B3 *8*12.5</f>
        <v>858000</v>
      </c>
      <c r="C10" s="2">
        <f t="shared" ref="C10:G10" si="2">C8*C3 *8*12.5</f>
        <v>1368000</v>
      </c>
      <c r="D10" s="2">
        <f t="shared" si="2"/>
        <v>686000</v>
      </c>
      <c r="E10" s="2">
        <f t="shared" si="2"/>
        <v>1152000</v>
      </c>
      <c r="F10" s="2">
        <f t="shared" si="2"/>
        <v>1406000</v>
      </c>
      <c r="G10" s="2">
        <f t="shared" si="2"/>
        <v>1280000</v>
      </c>
    </row>
    <row r="11" spans="1:11" x14ac:dyDescent="0.3">
      <c r="A11" t="s">
        <v>16</v>
      </c>
      <c r="B11">
        <v>0</v>
      </c>
      <c r="C11">
        <v>200</v>
      </c>
      <c r="D11">
        <v>0</v>
      </c>
      <c r="E11">
        <v>200</v>
      </c>
      <c r="F11">
        <v>50</v>
      </c>
      <c r="G11">
        <v>0</v>
      </c>
    </row>
    <row r="12" spans="1:11" x14ac:dyDescent="0.3">
      <c r="A12" t="s">
        <v>17</v>
      </c>
      <c r="B12">
        <v>0</v>
      </c>
      <c r="C12">
        <v>250</v>
      </c>
      <c r="D12">
        <v>0</v>
      </c>
      <c r="E12">
        <v>250</v>
      </c>
      <c r="F12">
        <v>100</v>
      </c>
      <c r="G12">
        <v>50</v>
      </c>
    </row>
    <row r="13" spans="1:11" x14ac:dyDescent="0.3">
      <c r="A13" t="s">
        <v>18</v>
      </c>
      <c r="B13">
        <v>0</v>
      </c>
      <c r="C13">
        <v>0</v>
      </c>
      <c r="D13">
        <v>400</v>
      </c>
      <c r="E13">
        <v>0</v>
      </c>
      <c r="F13">
        <v>0</v>
      </c>
      <c r="G13">
        <v>0</v>
      </c>
    </row>
    <row r="14" spans="1:11" x14ac:dyDescent="0.3">
      <c r="A14" t="s">
        <v>21</v>
      </c>
      <c r="B14">
        <v>0</v>
      </c>
      <c r="C14">
        <v>0</v>
      </c>
      <c r="D14">
        <v>400</v>
      </c>
      <c r="E14">
        <v>0</v>
      </c>
      <c r="F14">
        <v>0</v>
      </c>
      <c r="G14">
        <v>0</v>
      </c>
    </row>
    <row r="15" spans="1:11" x14ac:dyDescent="0.3">
      <c r="A15" t="s">
        <v>19</v>
      </c>
      <c r="B15">
        <f>B9+B11+B13</f>
        <v>999900</v>
      </c>
      <c r="C15">
        <f t="shared" ref="C15:F15" si="3">C9+C11+C13</f>
        <v>1528750</v>
      </c>
      <c r="D15">
        <f t="shared" si="3"/>
        <v>567866.66666666663</v>
      </c>
      <c r="E15">
        <f t="shared" si="3"/>
        <v>969888.09523809527</v>
      </c>
      <c r="F15">
        <f t="shared" si="3"/>
        <v>1240695.4545454544</v>
      </c>
      <c r="G15">
        <f>G9+G11+G13</f>
        <v>1018000</v>
      </c>
    </row>
    <row r="16" spans="1:11" x14ac:dyDescent="0.3">
      <c r="A16" t="s">
        <v>20</v>
      </c>
      <c r="B16">
        <f>B10+B12+B14</f>
        <v>858000</v>
      </c>
      <c r="C16">
        <f t="shared" ref="C16:G16" si="4">C10+C12+C14</f>
        <v>1368250</v>
      </c>
      <c r="D16">
        <f t="shared" si="4"/>
        <v>686400</v>
      </c>
      <c r="E16">
        <f t="shared" si="4"/>
        <v>1152250</v>
      </c>
      <c r="F16">
        <f t="shared" si="4"/>
        <v>1406100</v>
      </c>
      <c r="G16">
        <f t="shared" si="4"/>
        <v>1280050</v>
      </c>
    </row>
    <row r="17" spans="1:8" x14ac:dyDescent="0.3">
      <c r="A17" s="7">
        <v>1</v>
      </c>
    </row>
    <row r="18" spans="1:8" x14ac:dyDescent="0.3">
      <c r="A18" s="1" t="s">
        <v>22</v>
      </c>
      <c r="B18" s="1">
        <v>200</v>
      </c>
      <c r="C18" s="1">
        <v>200</v>
      </c>
      <c r="D18" s="1">
        <v>200</v>
      </c>
      <c r="E18" s="1">
        <v>200</v>
      </c>
      <c r="F18" s="1">
        <v>200</v>
      </c>
      <c r="G18" s="1">
        <v>200</v>
      </c>
    </row>
    <row r="19" spans="1:8" x14ac:dyDescent="0.3">
      <c r="A19" s="1" t="s">
        <v>24</v>
      </c>
      <c r="B19" s="1">
        <f>B3</f>
        <v>660</v>
      </c>
      <c r="C19" s="1">
        <f t="shared" ref="C19:G19" si="5">C3</f>
        <v>760</v>
      </c>
      <c r="D19" s="1">
        <f t="shared" si="5"/>
        <v>490</v>
      </c>
      <c r="E19" s="1">
        <f t="shared" si="5"/>
        <v>640</v>
      </c>
      <c r="F19" s="1">
        <f t="shared" si="5"/>
        <v>740</v>
      </c>
      <c r="G19" s="1">
        <f t="shared" si="5"/>
        <v>640</v>
      </c>
    </row>
    <row r="20" spans="1:8" x14ac:dyDescent="0.3">
      <c r="A20" s="1" t="s">
        <v>23</v>
      </c>
      <c r="B20" s="1">
        <f>B3</f>
        <v>660</v>
      </c>
      <c r="C20" s="1">
        <f t="shared" ref="C20:G20" si="6">C3</f>
        <v>760</v>
      </c>
      <c r="D20" s="1">
        <f t="shared" si="6"/>
        <v>490</v>
      </c>
      <c r="E20" s="1">
        <f t="shared" si="6"/>
        <v>640</v>
      </c>
      <c r="F20" s="1">
        <f t="shared" si="6"/>
        <v>740</v>
      </c>
      <c r="G20" s="1">
        <f t="shared" si="6"/>
        <v>640</v>
      </c>
    </row>
    <row r="21" spans="1:8" x14ac:dyDescent="0.3">
      <c r="A21" s="1" t="s">
        <v>25</v>
      </c>
      <c r="B21" s="1">
        <v>200</v>
      </c>
      <c r="C21" s="1">
        <v>200</v>
      </c>
      <c r="D21" s="1">
        <v>200</v>
      </c>
      <c r="E21" s="1">
        <v>200</v>
      </c>
      <c r="F21" s="1">
        <v>200</v>
      </c>
      <c r="G21" s="1">
        <v>200</v>
      </c>
    </row>
    <row r="22" spans="1:8" x14ac:dyDescent="0.3">
      <c r="A22" s="1" t="s">
        <v>26</v>
      </c>
      <c r="B22" s="1">
        <v>2000</v>
      </c>
      <c r="C22" s="1">
        <v>2000</v>
      </c>
      <c r="D22" s="1">
        <v>2000</v>
      </c>
      <c r="E22" s="1">
        <v>2000</v>
      </c>
      <c r="F22" s="1">
        <v>2000</v>
      </c>
      <c r="G22" s="1">
        <v>2000</v>
      </c>
    </row>
    <row r="23" spans="1:8" x14ac:dyDescent="0.3">
      <c r="A23" s="1" t="s">
        <v>27</v>
      </c>
      <c r="B23" s="1">
        <f>B19*100</f>
        <v>66000</v>
      </c>
      <c r="C23" s="1">
        <f t="shared" ref="C23:G23" si="7">C19*100</f>
        <v>76000</v>
      </c>
      <c r="D23" s="1">
        <f t="shared" si="7"/>
        <v>49000</v>
      </c>
      <c r="E23" s="1">
        <f t="shared" si="7"/>
        <v>64000</v>
      </c>
      <c r="F23" s="1">
        <f t="shared" si="7"/>
        <v>74000</v>
      </c>
      <c r="G23" s="1">
        <f t="shared" si="7"/>
        <v>64000</v>
      </c>
    </row>
    <row r="24" spans="1:8" x14ac:dyDescent="0.3">
      <c r="A24" s="1" t="s">
        <v>9</v>
      </c>
      <c r="B24" s="1">
        <f>B16+B22+B23</f>
        <v>926000</v>
      </c>
      <c r="C24" s="1">
        <f t="shared" ref="C24:G24" si="8">C16+C22+C23</f>
        <v>1446250</v>
      </c>
      <c r="D24" s="1">
        <f t="shared" si="8"/>
        <v>737400</v>
      </c>
      <c r="E24" s="1">
        <f t="shared" si="8"/>
        <v>1218250</v>
      </c>
      <c r="F24" s="1">
        <f t="shared" si="8"/>
        <v>1482100</v>
      </c>
      <c r="G24" s="1">
        <f>G16+G22+G23</f>
        <v>1346050</v>
      </c>
      <c r="H24" s="9"/>
    </row>
    <row r="25" spans="1:8" x14ac:dyDescent="0.3">
      <c r="A25" s="7">
        <v>2</v>
      </c>
    </row>
    <row r="26" spans="1:8" x14ac:dyDescent="0.3">
      <c r="A26" s="1" t="s">
        <v>1</v>
      </c>
      <c r="B26" s="1" t="s">
        <v>28</v>
      </c>
      <c r="C26" s="1" t="s">
        <v>29</v>
      </c>
      <c r="D26" s="1" t="s">
        <v>30</v>
      </c>
      <c r="E26" s="1" t="s">
        <v>31</v>
      </c>
      <c r="F26" s="5" t="s">
        <v>32</v>
      </c>
      <c r="G26" s="1" t="s">
        <v>33</v>
      </c>
      <c r="H26" s="6"/>
    </row>
    <row r="27" spans="1:8" x14ac:dyDescent="0.3">
      <c r="A27" s="1" t="s">
        <v>11</v>
      </c>
      <c r="B27" s="1">
        <v>10</v>
      </c>
      <c r="C27" s="1">
        <v>10</v>
      </c>
      <c r="D27" s="1">
        <v>10</v>
      </c>
      <c r="E27" s="1">
        <v>10</v>
      </c>
      <c r="F27" s="5">
        <v>10</v>
      </c>
      <c r="G27" s="1">
        <v>10</v>
      </c>
      <c r="H27" s="6"/>
    </row>
    <row r="28" spans="1:8" x14ac:dyDescent="0.3">
      <c r="A28" s="1" t="s">
        <v>22</v>
      </c>
      <c r="B28" s="1">
        <v>200</v>
      </c>
      <c r="C28" s="1">
        <f>B31</f>
        <v>0</v>
      </c>
      <c r="D28" s="1">
        <f t="shared" ref="D28:G28" si="9">C31</f>
        <v>0</v>
      </c>
      <c r="E28" s="1">
        <f t="shared" si="9"/>
        <v>0</v>
      </c>
      <c r="F28" s="5">
        <f t="shared" si="9"/>
        <v>0</v>
      </c>
      <c r="G28" s="1">
        <f t="shared" si="9"/>
        <v>0</v>
      </c>
      <c r="H28" s="6"/>
    </row>
    <row r="29" spans="1:8" x14ac:dyDescent="0.3">
      <c r="A29" s="1" t="s">
        <v>24</v>
      </c>
      <c r="B29" s="1">
        <f>B27*2*B4</f>
        <v>440</v>
      </c>
      <c r="C29" s="1">
        <f t="shared" ref="C29:F29" si="10">C27*2*C4</f>
        <v>380</v>
      </c>
      <c r="D29" s="1">
        <f t="shared" si="10"/>
        <v>420</v>
      </c>
      <c r="E29" s="1">
        <f t="shared" si="10"/>
        <v>420</v>
      </c>
      <c r="F29" s="5">
        <f t="shared" si="10"/>
        <v>440</v>
      </c>
      <c r="G29" s="1">
        <f>G27*2*G4</f>
        <v>400</v>
      </c>
      <c r="H29" s="6"/>
    </row>
    <row r="30" spans="1:8" x14ac:dyDescent="0.3">
      <c r="A30" s="1" t="s">
        <v>34</v>
      </c>
      <c r="B30" s="1">
        <f>B3</f>
        <v>660</v>
      </c>
      <c r="C30" s="1">
        <f t="shared" ref="C30:G30" si="11">C3</f>
        <v>760</v>
      </c>
      <c r="D30" s="1">
        <f t="shared" si="11"/>
        <v>490</v>
      </c>
      <c r="E30" s="1">
        <f t="shared" si="11"/>
        <v>640</v>
      </c>
      <c r="F30" s="5">
        <f t="shared" si="11"/>
        <v>740</v>
      </c>
      <c r="G30" s="1">
        <f t="shared" si="11"/>
        <v>640</v>
      </c>
      <c r="H30" s="6"/>
    </row>
    <row r="31" spans="1:8" x14ac:dyDescent="0.3">
      <c r="A31" s="1" t="s">
        <v>25</v>
      </c>
      <c r="B31" s="1">
        <f>IF(B28+B29-B30&lt;0,0, (B28+B29-B30))</f>
        <v>0</v>
      </c>
      <c r="C31" s="1">
        <f>IF(C28+C29-C30&lt;0,0, (C28+C29-C30))</f>
        <v>0</v>
      </c>
      <c r="D31" s="1">
        <f t="shared" ref="D31:G31" si="12">IF(D28+D29-D30&lt;0,0, (D28+D29-D30))</f>
        <v>0</v>
      </c>
      <c r="E31" s="1">
        <f t="shared" si="12"/>
        <v>0</v>
      </c>
      <c r="F31" s="5">
        <f t="shared" si="12"/>
        <v>0</v>
      </c>
      <c r="G31" s="1">
        <f t="shared" si="12"/>
        <v>0</v>
      </c>
      <c r="H31" s="6"/>
    </row>
    <row r="32" spans="1:8" x14ac:dyDescent="0.3">
      <c r="A32" s="1" t="s">
        <v>35</v>
      </c>
      <c r="B32" s="1">
        <f>IF(B28+B29-B30&gt;=0,0, (B28+B29-B30)*(-1))</f>
        <v>20</v>
      </c>
      <c r="C32" s="1">
        <f>IF(C28+C29-C30&gt;0,0, (C28+C29-C30)*(-1))+B32</f>
        <v>400</v>
      </c>
      <c r="D32" s="1">
        <f t="shared" ref="D32:G32" si="13">IF(D28+D29-D30&gt;0,0, (D28+D29-D30)*(-1))+C32</f>
        <v>470</v>
      </c>
      <c r="E32" s="1">
        <f t="shared" si="13"/>
        <v>690</v>
      </c>
      <c r="F32" s="5">
        <f t="shared" si="13"/>
        <v>990</v>
      </c>
      <c r="G32" s="1">
        <f t="shared" si="13"/>
        <v>1230</v>
      </c>
      <c r="H32" s="6"/>
    </row>
    <row r="33" spans="1:8" x14ac:dyDescent="0.3">
      <c r="A33" s="1" t="s">
        <v>26</v>
      </c>
      <c r="B33" s="1">
        <f>(B28+B31)/2*10</f>
        <v>1000</v>
      </c>
      <c r="C33" s="1">
        <f t="shared" ref="C33:G33" si="14">(C28+C31)/2*10</f>
        <v>0</v>
      </c>
      <c r="D33" s="1">
        <f t="shared" si="14"/>
        <v>0</v>
      </c>
      <c r="E33" s="1">
        <f t="shared" si="14"/>
        <v>0</v>
      </c>
      <c r="F33" s="5">
        <f t="shared" si="14"/>
        <v>0</v>
      </c>
      <c r="G33" s="1">
        <f t="shared" si="14"/>
        <v>0</v>
      </c>
      <c r="H33" s="6"/>
    </row>
    <row r="34" spans="1:8" x14ac:dyDescent="0.3">
      <c r="A34" s="1" t="s">
        <v>27</v>
      </c>
      <c r="B34" s="1">
        <f>B29*100</f>
        <v>44000</v>
      </c>
      <c r="C34" s="1">
        <f t="shared" ref="C34:G34" si="15">C29*100</f>
        <v>38000</v>
      </c>
      <c r="D34" s="1">
        <f t="shared" si="15"/>
        <v>42000</v>
      </c>
      <c r="E34" s="1">
        <f t="shared" si="15"/>
        <v>42000</v>
      </c>
      <c r="F34" s="5">
        <f t="shared" si="15"/>
        <v>44000</v>
      </c>
      <c r="G34" s="1">
        <f t="shared" si="15"/>
        <v>40000</v>
      </c>
      <c r="H34" s="6"/>
    </row>
    <row r="35" spans="1:8" x14ac:dyDescent="0.3">
      <c r="A35" s="1" t="s">
        <v>36</v>
      </c>
      <c r="B35" s="1">
        <f>B32*20</f>
        <v>400</v>
      </c>
      <c r="C35" s="1">
        <f t="shared" ref="C35:F35" si="16">C32*20</f>
        <v>8000</v>
      </c>
      <c r="D35" s="1">
        <f t="shared" si="16"/>
        <v>9400</v>
      </c>
      <c r="E35" s="1">
        <f t="shared" si="16"/>
        <v>13800</v>
      </c>
      <c r="F35" s="5">
        <f t="shared" si="16"/>
        <v>19800</v>
      </c>
      <c r="G35" s="1">
        <f>G32*20</f>
        <v>24600</v>
      </c>
      <c r="H35" s="6"/>
    </row>
    <row r="36" spans="1:8" x14ac:dyDescent="0.3">
      <c r="A36" s="1" t="s">
        <v>37</v>
      </c>
      <c r="B36" s="1">
        <f>B29*4*12.5</f>
        <v>22000</v>
      </c>
      <c r="C36" s="1">
        <f t="shared" ref="C36:G36" si="17">C29*4*12.5</f>
        <v>19000</v>
      </c>
      <c r="D36" s="1">
        <f t="shared" si="17"/>
        <v>21000</v>
      </c>
      <c r="E36" s="1">
        <f t="shared" si="17"/>
        <v>21000</v>
      </c>
      <c r="F36" s="5">
        <f t="shared" si="17"/>
        <v>22000</v>
      </c>
      <c r="G36" s="1">
        <f t="shared" si="17"/>
        <v>20000</v>
      </c>
      <c r="H36" s="6"/>
    </row>
    <row r="37" spans="1:8" x14ac:dyDescent="0.3">
      <c r="A37" s="4" t="s">
        <v>9</v>
      </c>
      <c r="B37" s="4">
        <f>B36+B35+B34+B33</f>
        <v>67400</v>
      </c>
      <c r="C37" s="4">
        <f t="shared" ref="C37:G37" si="18">C36+C35+C34+C33</f>
        <v>65000</v>
      </c>
      <c r="D37" s="4">
        <f t="shared" si="18"/>
        <v>72400</v>
      </c>
      <c r="E37" s="4">
        <f t="shared" si="18"/>
        <v>76800</v>
      </c>
      <c r="F37" s="8">
        <f t="shared" si="18"/>
        <v>85800</v>
      </c>
      <c r="G37" s="4">
        <f t="shared" si="18"/>
        <v>84600</v>
      </c>
      <c r="H37" s="3">
        <f>SUM(B37:G37)</f>
        <v>452000</v>
      </c>
    </row>
    <row r="39" spans="1:8" x14ac:dyDescent="0.3">
      <c r="A39" s="7">
        <v>3</v>
      </c>
    </row>
    <row r="40" spans="1:8" x14ac:dyDescent="0.3">
      <c r="A40" s="1" t="s">
        <v>1</v>
      </c>
      <c r="B40" s="1" t="s">
        <v>28</v>
      </c>
      <c r="C40" s="1" t="s">
        <v>29</v>
      </c>
      <c r="D40" s="1" t="s">
        <v>30</v>
      </c>
      <c r="E40" s="1" t="s">
        <v>31</v>
      </c>
      <c r="F40" s="1" t="s">
        <v>32</v>
      </c>
      <c r="G40" s="1" t="s">
        <v>33</v>
      </c>
      <c r="H40" s="6"/>
    </row>
    <row r="41" spans="1:8" x14ac:dyDescent="0.3">
      <c r="A41" s="1" t="s">
        <v>11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6"/>
    </row>
    <row r="42" spans="1:8" x14ac:dyDescent="0.3">
      <c r="A42" s="1" t="s">
        <v>22</v>
      </c>
      <c r="B42" s="1">
        <v>200</v>
      </c>
      <c r="C42" s="1">
        <f>B45</f>
        <v>0</v>
      </c>
      <c r="D42" s="1">
        <f t="shared" ref="D42:G42" si="19">C45</f>
        <v>0</v>
      </c>
      <c r="E42" s="1">
        <f t="shared" si="19"/>
        <v>0</v>
      </c>
      <c r="F42" s="1">
        <f t="shared" si="19"/>
        <v>0</v>
      </c>
      <c r="G42" s="1">
        <f t="shared" si="19"/>
        <v>0</v>
      </c>
      <c r="H42" s="6"/>
    </row>
    <row r="43" spans="1:8" x14ac:dyDescent="0.3">
      <c r="A43" s="1" t="s">
        <v>24</v>
      </c>
      <c r="B43" s="1">
        <f>B29</f>
        <v>440</v>
      </c>
      <c r="C43" s="1">
        <f t="shared" ref="C43:G43" si="20">C29</f>
        <v>380</v>
      </c>
      <c r="D43" s="1">
        <f t="shared" si="20"/>
        <v>420</v>
      </c>
      <c r="E43" s="1">
        <f t="shared" si="20"/>
        <v>420</v>
      </c>
      <c r="F43" s="1">
        <f t="shared" si="20"/>
        <v>440</v>
      </c>
      <c r="G43" s="1">
        <f t="shared" si="20"/>
        <v>400</v>
      </c>
      <c r="H43" s="6"/>
    </row>
    <row r="44" spans="1:8" x14ac:dyDescent="0.3">
      <c r="A44" s="1" t="s">
        <v>34</v>
      </c>
      <c r="B44" s="1">
        <f>B30</f>
        <v>660</v>
      </c>
      <c r="C44" s="1">
        <f t="shared" ref="C44:G44" si="21">C30</f>
        <v>760</v>
      </c>
      <c r="D44" s="1">
        <f t="shared" si="21"/>
        <v>490</v>
      </c>
      <c r="E44" s="1">
        <f t="shared" si="21"/>
        <v>640</v>
      </c>
      <c r="F44" s="1">
        <f t="shared" si="21"/>
        <v>740</v>
      </c>
      <c r="G44" s="1">
        <f t="shared" si="21"/>
        <v>640</v>
      </c>
      <c r="H44" s="6"/>
    </row>
    <row r="45" spans="1:8" x14ac:dyDescent="0.3">
      <c r="A45" s="1" t="s">
        <v>25</v>
      </c>
      <c r="B45" s="1">
        <f>IF(B42+B43-B44&lt;0,0, (B42+B43-B44))</f>
        <v>0</v>
      </c>
      <c r="C45" s="1">
        <f>IF(C42+C43-C44&lt;0,0, (C42+C43-C44))</f>
        <v>0</v>
      </c>
      <c r="D45" s="1">
        <f t="shared" ref="D45" si="22">IF(D42+D43-D44&lt;0,0, (D42+D43-D44))</f>
        <v>0</v>
      </c>
      <c r="E45" s="1">
        <f t="shared" ref="E45" si="23">IF(E42+E43-E44&lt;0,0, (E42+E43-E44))</f>
        <v>0</v>
      </c>
      <c r="F45" s="1">
        <f t="shared" ref="F45" si="24">IF(F42+F43-F44&lt;0,0, (F42+F43-F44))</f>
        <v>0</v>
      </c>
      <c r="G45" s="1">
        <f t="shared" ref="G45" si="25">IF(G42+G43-G44&lt;0,0, (G42+G43-G44))</f>
        <v>0</v>
      </c>
      <c r="H45" s="6"/>
    </row>
    <row r="46" spans="1:8" x14ac:dyDescent="0.3">
      <c r="A46" s="1" t="s">
        <v>35</v>
      </c>
      <c r="B46" s="1">
        <f>IF(B42+B43-B44&gt;=0,0, (B42+B43-B44)*(-1))</f>
        <v>20</v>
      </c>
      <c r="C46" s="1">
        <f>IF(C42+C43-C44&gt;0,0, (C42+C43-C44)*(-1))</f>
        <v>380</v>
      </c>
      <c r="D46" s="1">
        <f t="shared" ref="D46:G46" si="26">IF(D42+D43-D44&gt;0,0, (D42+D43-D44)*(-1))</f>
        <v>70</v>
      </c>
      <c r="E46" s="1">
        <f t="shared" si="26"/>
        <v>220</v>
      </c>
      <c r="F46" s="1">
        <f t="shared" si="26"/>
        <v>300</v>
      </c>
      <c r="G46" s="1">
        <f t="shared" si="26"/>
        <v>240</v>
      </c>
      <c r="H46" s="6"/>
    </row>
    <row r="47" spans="1:8" x14ac:dyDescent="0.3">
      <c r="A47" s="1" t="s">
        <v>26</v>
      </c>
      <c r="B47" s="1">
        <f>(B42+B45)/2*10</f>
        <v>1000</v>
      </c>
      <c r="C47" s="1">
        <f t="shared" ref="C47:G47" si="27">(C42+C45)/2*10</f>
        <v>0</v>
      </c>
      <c r="D47" s="1">
        <f t="shared" si="27"/>
        <v>0</v>
      </c>
      <c r="E47" s="1">
        <f t="shared" si="27"/>
        <v>0</v>
      </c>
      <c r="F47" s="1">
        <f t="shared" si="27"/>
        <v>0</v>
      </c>
      <c r="G47" s="1">
        <f t="shared" si="27"/>
        <v>0</v>
      </c>
      <c r="H47" s="6"/>
    </row>
    <row r="48" spans="1:8" x14ac:dyDescent="0.3">
      <c r="A48" s="1" t="s">
        <v>27</v>
      </c>
      <c r="B48" s="1">
        <f>B43*100</f>
        <v>44000</v>
      </c>
      <c r="C48" s="1">
        <f t="shared" ref="C48:G48" si="28">C43*100</f>
        <v>38000</v>
      </c>
      <c r="D48" s="1">
        <f t="shared" si="28"/>
        <v>42000</v>
      </c>
      <c r="E48" s="1">
        <f t="shared" si="28"/>
        <v>42000</v>
      </c>
      <c r="F48" s="1">
        <f t="shared" si="28"/>
        <v>44000</v>
      </c>
      <c r="G48" s="1">
        <f t="shared" si="28"/>
        <v>40000</v>
      </c>
      <c r="H48" s="6"/>
    </row>
    <row r="49" spans="1:8" x14ac:dyDescent="0.3">
      <c r="A49" s="1" t="s">
        <v>38</v>
      </c>
      <c r="B49" s="1">
        <f>B46*200</f>
        <v>4000</v>
      </c>
      <c r="C49" s="1">
        <f t="shared" ref="C49:G49" si="29">C46*200</f>
        <v>76000</v>
      </c>
      <c r="D49" s="1">
        <f t="shared" si="29"/>
        <v>14000</v>
      </c>
      <c r="E49" s="1">
        <f t="shared" si="29"/>
        <v>44000</v>
      </c>
      <c r="F49" s="1">
        <f t="shared" si="29"/>
        <v>60000</v>
      </c>
      <c r="G49" s="1">
        <f t="shared" si="29"/>
        <v>48000</v>
      </c>
      <c r="H49" s="6"/>
    </row>
    <row r="50" spans="1:8" x14ac:dyDescent="0.3">
      <c r="A50" s="1" t="s">
        <v>37</v>
      </c>
      <c r="B50" s="1">
        <f>B43*4*12.5</f>
        <v>22000</v>
      </c>
      <c r="C50" s="1">
        <f t="shared" ref="C50:G50" si="30">C43*4*12.5</f>
        <v>19000</v>
      </c>
      <c r="D50" s="1">
        <f t="shared" si="30"/>
        <v>21000</v>
      </c>
      <c r="E50" s="1">
        <f t="shared" si="30"/>
        <v>21000</v>
      </c>
      <c r="F50" s="1">
        <f t="shared" si="30"/>
        <v>22000</v>
      </c>
      <c r="G50" s="1">
        <f t="shared" si="30"/>
        <v>20000</v>
      </c>
      <c r="H50" s="6"/>
    </row>
    <row r="51" spans="1:8" x14ac:dyDescent="0.3">
      <c r="A51" s="4" t="s">
        <v>9</v>
      </c>
      <c r="B51" s="4">
        <f>B50+B49+B48+B47</f>
        <v>71000</v>
      </c>
      <c r="C51" s="4">
        <f t="shared" ref="C51:G51" si="31">C50+C49+C48+C47</f>
        <v>133000</v>
      </c>
      <c r="D51" s="4">
        <f t="shared" si="31"/>
        <v>77000</v>
      </c>
      <c r="E51" s="4">
        <f t="shared" si="31"/>
        <v>107000</v>
      </c>
      <c r="F51" s="4">
        <f t="shared" si="31"/>
        <v>126000</v>
      </c>
      <c r="G51" s="4">
        <f t="shared" si="31"/>
        <v>108000</v>
      </c>
      <c r="H51" s="3">
        <f>SUM(B51:G51)</f>
        <v>622000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Калюшик Катя</dc:creator>
  <cp:lastModifiedBy>ARTY</cp:lastModifiedBy>
  <dcterms:created xsi:type="dcterms:W3CDTF">2023-09-25T04:57:41Z</dcterms:created>
  <dcterms:modified xsi:type="dcterms:W3CDTF">2023-10-21T06:56:49Z</dcterms:modified>
</cp:coreProperties>
</file>