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\Documents\subjects\Business financial profile\"/>
    </mc:Choice>
  </mc:AlternateContent>
  <xr:revisionPtr revIDLastSave="0" documentId="13_ncr:1_{41D5F5A9-6EC1-4476-B3E3-F407F028D32D}" xr6:coauthVersionLast="47" xr6:coauthVersionMax="47" xr10:uidLastSave="{00000000-0000-0000-0000-000000000000}"/>
  <bookViews>
    <workbookView xWindow="-108" yWindow="348" windowWidth="23256" windowHeight="12720" xr2:uid="{085AD8FC-A491-4D9B-9159-753CD0B3A8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G2" i="2"/>
  <c r="F2" i="2"/>
  <c r="E2" i="2"/>
  <c r="D2" i="2"/>
  <c r="C2" i="2"/>
  <c r="B2" i="2"/>
  <c r="H10" i="1"/>
  <c r="B8" i="1"/>
  <c r="H8" i="1" s="1"/>
  <c r="C8" i="1"/>
  <c r="D8" i="1"/>
  <c r="E8" i="1"/>
  <c r="F8" i="1"/>
  <c r="G8" i="1"/>
  <c r="B2" i="1"/>
  <c r="B12" i="1" s="1"/>
  <c r="B16" i="1" s="1"/>
  <c r="B15" i="1" s="1"/>
  <c r="H3" i="1"/>
  <c r="G2" i="1"/>
  <c r="G7" i="1" s="1"/>
  <c r="F2" i="1"/>
  <c r="F24" i="1" s="1"/>
  <c r="F27" i="1" s="1"/>
  <c r="E2" i="1"/>
  <c r="E7" i="1" s="1"/>
  <c r="D2" i="1"/>
  <c r="D7" i="1" s="1"/>
  <c r="C2" i="1"/>
  <c r="C12" i="1" s="1"/>
  <c r="C16" i="1" s="1"/>
  <c r="C15" i="1" s="1"/>
  <c r="C17" i="1" s="1"/>
  <c r="C7" i="1" l="1"/>
  <c r="F12" i="1"/>
  <c r="F16" i="1" s="1"/>
  <c r="F15" i="1" s="1"/>
  <c r="F17" i="1" s="1"/>
  <c r="C24" i="1"/>
  <c r="B7" i="1"/>
  <c r="G12" i="1"/>
  <c r="G16" i="1" s="1"/>
  <c r="G15" i="1" s="1"/>
  <c r="C20" i="1"/>
  <c r="H7" i="1"/>
  <c r="D24" i="1"/>
  <c r="E12" i="1"/>
  <c r="E16" i="1" s="1"/>
  <c r="E15" i="1" s="1"/>
  <c r="F7" i="1"/>
  <c r="B24" i="1"/>
  <c r="B27" i="1" s="1"/>
  <c r="B28" i="1" s="1"/>
  <c r="G24" i="1"/>
  <c r="G27" i="1" s="1"/>
  <c r="D12" i="1"/>
  <c r="D16" i="1" s="1"/>
  <c r="D15" i="1" s="1"/>
  <c r="D17" i="1" s="1"/>
  <c r="H2" i="1"/>
  <c r="E24" i="1"/>
  <c r="F26" i="1" s="1"/>
  <c r="F28" i="1" s="1"/>
  <c r="F18" i="1"/>
  <c r="B18" i="1"/>
  <c r="B17" i="1"/>
  <c r="C18" i="1"/>
  <c r="C21" i="1" s="1"/>
  <c r="C9" i="1" s="1"/>
  <c r="G19" i="1" l="1"/>
  <c r="G20" i="1"/>
  <c r="G18" i="1"/>
  <c r="G17" i="1"/>
  <c r="G25" i="1"/>
  <c r="G28" i="1"/>
  <c r="D19" i="1"/>
  <c r="D27" i="1"/>
  <c r="D26" i="1"/>
  <c r="E27" i="1"/>
  <c r="E26" i="1"/>
  <c r="C27" i="1"/>
  <c r="C26" i="1"/>
  <c r="D25" i="1"/>
  <c r="E17" i="1"/>
  <c r="H17" i="1" s="1"/>
  <c r="E20" i="1"/>
  <c r="E18" i="1"/>
  <c r="F20" i="1"/>
  <c r="F21" i="1" s="1"/>
  <c r="F9" i="1" s="1"/>
  <c r="B21" i="1"/>
  <c r="B9" i="1" s="1"/>
  <c r="D18" i="1"/>
  <c r="D21" i="1" s="1"/>
  <c r="D9" i="1" s="1"/>
  <c r="H27" i="1" l="1"/>
  <c r="C28" i="1"/>
  <c r="G21" i="1"/>
  <c r="G9" i="1" s="1"/>
  <c r="D28" i="1"/>
  <c r="H18" i="1"/>
  <c r="H21" i="1" s="1"/>
  <c r="E28" i="1"/>
  <c r="E21" i="1"/>
  <c r="E9" i="1" s="1"/>
  <c r="H9" i="1" s="1"/>
  <c r="H28" i="1" l="1"/>
</calcChain>
</file>

<file path=xl/sharedStrings.xml><?xml version="1.0" encoding="utf-8"?>
<sst xmlns="http://schemas.openxmlformats.org/spreadsheetml/2006/main" count="74" uniqueCount="37">
  <si>
    <t>показатели</t>
  </si>
  <si>
    <t xml:space="preserve">прогнозируемый спрос </t>
  </si>
  <si>
    <t>число рабочих дней</t>
  </si>
  <si>
    <t>январь</t>
  </si>
  <si>
    <t>февраль</t>
  </si>
  <si>
    <t xml:space="preserve">март </t>
  </si>
  <si>
    <t>апрель</t>
  </si>
  <si>
    <t>май</t>
  </si>
  <si>
    <t>июь</t>
  </si>
  <si>
    <t>итого</t>
  </si>
  <si>
    <t xml:space="preserve">затраты </t>
  </si>
  <si>
    <t>на материалы</t>
  </si>
  <si>
    <t>на хранение запасов</t>
  </si>
  <si>
    <t>затраты</t>
  </si>
  <si>
    <t>материалы</t>
  </si>
  <si>
    <t>хранение</t>
  </si>
  <si>
    <t>предельная стоимость дефицита</t>
  </si>
  <si>
    <t>стоимость субподряда</t>
  </si>
  <si>
    <t xml:space="preserve">найм и обучение сотрудников </t>
  </si>
  <si>
    <t>увольнение</t>
  </si>
  <si>
    <t>трудоемкость на 1ед продукции</t>
  </si>
  <si>
    <t>ЗП</t>
  </si>
  <si>
    <t>сверхурочная ЗП</t>
  </si>
  <si>
    <t>n</t>
  </si>
  <si>
    <t>рабочий день в часах</t>
  </si>
  <si>
    <t>сверхурочные типы</t>
  </si>
  <si>
    <t>типы на ЗП</t>
  </si>
  <si>
    <t xml:space="preserve"> предварительный расчет типов</t>
  </si>
  <si>
    <t>ФОТ</t>
  </si>
  <si>
    <t>на складе продукции</t>
  </si>
  <si>
    <t>оплата сверх типов</t>
  </si>
  <si>
    <t>оплата ЗП типов</t>
  </si>
  <si>
    <t>добор сверх типами</t>
  </si>
  <si>
    <t>все на ЗП</t>
  </si>
  <si>
    <t>обучение и найм</t>
  </si>
  <si>
    <t xml:space="preserve">итог : </t>
  </si>
  <si>
    <t>постоянная численность рабочей силы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</si>
</sst>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2" fontId="0" fillId="0" borderId="1" xfId="1" applyNumberFormat="1" applyFont="1" applyBorder="1"/>
    <xf numFmtId="0" fontId="0" fillId="0" borderId="0" xfId="0" applyFill="1" applyBorder="1"/>
    <xf numFmtId="44" fontId="0" fillId="0" borderId="1" xfId="1" applyNumberFormat="1" applyFont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44" fontId="0" fillId="0" borderId="1" xfId="0" applyNumberFormat="1" applyBorder="1"/>
    <xf numFmtId="0" fontId="2" fillId="0" borderId="0" xfId="0" applyFont="1"/>
    <xf numFmtId="44" fontId="0" fillId="0" borderId="1" xfId="0" applyNumberFormat="1" applyFill="1" applyBorder="1"/>
    <xf numFmtId="164" fontId="0" fillId="0" borderId="1" xfId="0" applyNumberFormat="1" applyFill="1" applyBorder="1"/>
    <xf numFmtId="42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44" fontId="0" fillId="0" borderId="0" xfId="0" applyNumberFormat="1" applyFill="1" applyBorder="1"/>
    <xf numFmtId="44" fontId="0" fillId="0" borderId="1" xfId="1" applyFont="1" applyBorder="1"/>
    <xf numFmtId="44" fontId="0" fillId="0" borderId="2" xfId="0" applyNumberFormat="1" applyBorder="1"/>
    <xf numFmtId="0" fontId="2" fillId="2" borderId="3" xfId="0" applyFont="1" applyFill="1" applyBorder="1"/>
    <xf numFmtId="42" fontId="0" fillId="2" borderId="4" xfId="0" applyNumberFormat="1" applyFill="1" applyBorder="1"/>
    <xf numFmtId="42" fontId="0" fillId="0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4CFC-2E58-4E13-8F43-12945181460B}">
  <dimension ref="A1:O28"/>
  <sheetViews>
    <sheetView tabSelected="1" workbookViewId="0">
      <selection activeCell="K19" sqref="K19"/>
    </sheetView>
  </sheetViews>
  <sheetFormatPr defaultRowHeight="14.4" x14ac:dyDescent="0.3"/>
  <cols>
    <col min="1" max="1" width="21.5546875" customWidth="1"/>
    <col min="2" max="7" width="11.109375" bestFit="1" customWidth="1"/>
    <col min="8" max="8" width="12.109375" bestFit="1" customWidth="1"/>
    <col min="11" max="11" width="29.77734375" customWidth="1"/>
    <col min="15" max="15" width="13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15" x14ac:dyDescent="0.3">
      <c r="A2" s="1" t="s">
        <v>1</v>
      </c>
      <c r="B2" s="1">
        <f>500+O2</f>
        <v>660</v>
      </c>
      <c r="C2" s="1">
        <f>600+O2</f>
        <v>760</v>
      </c>
      <c r="D2" s="1">
        <f>650+O2</f>
        <v>810</v>
      </c>
      <c r="E2" s="1">
        <f>800+O2</f>
        <v>960</v>
      </c>
      <c r="F2" s="1">
        <f>900+O2</f>
        <v>1060</v>
      </c>
      <c r="G2" s="1">
        <f>800+O2</f>
        <v>960</v>
      </c>
      <c r="H2" s="1">
        <f>SUM(B2:G2)</f>
        <v>5210</v>
      </c>
      <c r="K2" s="5" t="s">
        <v>13</v>
      </c>
      <c r="L2" s="1"/>
      <c r="N2" s="1" t="s">
        <v>23</v>
      </c>
      <c r="O2" s="1">
        <v>160</v>
      </c>
    </row>
    <row r="3" spans="1:15" x14ac:dyDescent="0.3">
      <c r="A3" s="1" t="s">
        <v>2</v>
      </c>
      <c r="B3" s="1">
        <v>22</v>
      </c>
      <c r="C3" s="1">
        <v>19</v>
      </c>
      <c r="D3" s="1">
        <v>21</v>
      </c>
      <c r="E3" s="1">
        <v>21</v>
      </c>
      <c r="F3" s="1">
        <v>22</v>
      </c>
      <c r="G3" s="1">
        <v>20</v>
      </c>
      <c r="H3" s="1">
        <f>SUM(B3:G3)</f>
        <v>125</v>
      </c>
      <c r="K3" s="1" t="s">
        <v>14</v>
      </c>
      <c r="L3" s="2">
        <v>100</v>
      </c>
    </row>
    <row r="4" spans="1:15" x14ac:dyDescent="0.3">
      <c r="K4" s="1" t="s">
        <v>15</v>
      </c>
      <c r="L4" s="2">
        <v>10</v>
      </c>
      <c r="N4" s="1" t="s">
        <v>24</v>
      </c>
      <c r="O4" s="1"/>
    </row>
    <row r="5" spans="1:15" x14ac:dyDescent="0.3">
      <c r="K5" s="1" t="s">
        <v>16</v>
      </c>
      <c r="L5" s="2">
        <v>20</v>
      </c>
      <c r="N5" s="1">
        <v>1</v>
      </c>
      <c r="O5" s="1">
        <v>8</v>
      </c>
    </row>
    <row r="6" spans="1:15" x14ac:dyDescent="0.3">
      <c r="A6" s="1" t="s">
        <v>10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  <c r="K6" s="1" t="s">
        <v>17</v>
      </c>
      <c r="L6" s="2">
        <v>100</v>
      </c>
    </row>
    <row r="7" spans="1:15" x14ac:dyDescent="0.3">
      <c r="A7" s="1" t="s">
        <v>11</v>
      </c>
      <c r="B7" s="2">
        <f>B2*$L$3</f>
        <v>66000</v>
      </c>
      <c r="C7" s="2">
        <f>C2*$L$3</f>
        <v>76000</v>
      </c>
      <c r="D7" s="2">
        <f t="shared" ref="D7:G7" si="0">D2*$L$3</f>
        <v>81000</v>
      </c>
      <c r="E7" s="2">
        <f t="shared" si="0"/>
        <v>96000</v>
      </c>
      <c r="F7" s="2">
        <f t="shared" si="0"/>
        <v>106000</v>
      </c>
      <c r="G7" s="2">
        <f t="shared" si="0"/>
        <v>96000</v>
      </c>
      <c r="H7" s="2">
        <f>SUM(B7:G7)</f>
        <v>521000</v>
      </c>
      <c r="K7" s="1" t="s">
        <v>18</v>
      </c>
      <c r="L7" s="2">
        <v>50</v>
      </c>
    </row>
    <row r="8" spans="1:15" x14ac:dyDescent="0.3">
      <c r="A8" s="1" t="s">
        <v>12</v>
      </c>
      <c r="B8" s="2">
        <f>200*$L$4</f>
        <v>2000</v>
      </c>
      <c r="C8" s="2">
        <f t="shared" ref="C8:G8" si="1">200*$L$4</f>
        <v>2000</v>
      </c>
      <c r="D8" s="2">
        <f t="shared" si="1"/>
        <v>2000</v>
      </c>
      <c r="E8" s="2">
        <f t="shared" si="1"/>
        <v>2000</v>
      </c>
      <c r="F8" s="2">
        <f t="shared" si="1"/>
        <v>2000</v>
      </c>
      <c r="G8" s="2">
        <f t="shared" si="1"/>
        <v>2000</v>
      </c>
      <c r="H8" s="2">
        <f>SUM(B8:G8)</f>
        <v>12000</v>
      </c>
      <c r="K8" s="1" t="s">
        <v>19</v>
      </c>
      <c r="L8" s="2">
        <v>100</v>
      </c>
    </row>
    <row r="9" spans="1:15" ht="15" thickBot="1" x14ac:dyDescent="0.35">
      <c r="A9" s="12" t="s">
        <v>28</v>
      </c>
      <c r="B9" s="7">
        <f t="shared" ref="B9:G9" si="2">B21</f>
        <v>33000</v>
      </c>
      <c r="C9" s="7">
        <f t="shared" si="2"/>
        <v>38250</v>
      </c>
      <c r="D9" s="7">
        <f t="shared" si="2"/>
        <v>40013.714285714283</v>
      </c>
      <c r="E9" s="7">
        <f t="shared" si="2"/>
        <v>46473.428571428572</v>
      </c>
      <c r="F9" s="7">
        <f t="shared" si="2"/>
        <v>52901.454545454544</v>
      </c>
      <c r="G9" s="16">
        <f t="shared" si="2"/>
        <v>48000</v>
      </c>
      <c r="H9" s="16">
        <f>SUM(B9:G9)</f>
        <v>258638.59740259743</v>
      </c>
      <c r="K9" s="1" t="s">
        <v>20</v>
      </c>
      <c r="L9" s="1">
        <v>4</v>
      </c>
    </row>
    <row r="10" spans="1:15" ht="15" thickBot="1" x14ac:dyDescent="0.35">
      <c r="A10" s="3"/>
      <c r="B10" s="13"/>
      <c r="C10" s="13"/>
      <c r="D10" s="13"/>
      <c r="E10" s="13"/>
      <c r="F10" s="13"/>
      <c r="G10" s="17" t="s">
        <v>35</v>
      </c>
      <c r="H10" s="18">
        <f>SUM(H7:H9)</f>
        <v>791638.59740259743</v>
      </c>
      <c r="K10" s="1" t="s">
        <v>21</v>
      </c>
      <c r="L10" s="4">
        <v>12.5</v>
      </c>
    </row>
    <row r="11" spans="1:15" x14ac:dyDescent="0.3">
      <c r="A11" s="13"/>
      <c r="B11" s="14"/>
      <c r="C11" s="14"/>
      <c r="D11" s="14"/>
      <c r="E11" s="14"/>
      <c r="F11" s="14"/>
      <c r="G11" s="14"/>
      <c r="H11" s="14"/>
      <c r="K11" s="1" t="s">
        <v>22</v>
      </c>
      <c r="L11" s="4">
        <v>18.75</v>
      </c>
    </row>
    <row r="12" spans="1:15" ht="28.8" x14ac:dyDescent="0.3">
      <c r="A12" s="6" t="s">
        <v>27</v>
      </c>
      <c r="B12" s="1">
        <f t="shared" ref="B12:G12" si="3">(B2*4)/(B3*$O$5)</f>
        <v>15</v>
      </c>
      <c r="C12" s="1">
        <f t="shared" si="3"/>
        <v>20</v>
      </c>
      <c r="D12" s="1">
        <f t="shared" si="3"/>
        <v>19.285714285714285</v>
      </c>
      <c r="E12" s="1">
        <f t="shared" si="3"/>
        <v>22.857142857142858</v>
      </c>
      <c r="F12" s="1">
        <f t="shared" si="3"/>
        <v>24.09090909090909</v>
      </c>
      <c r="G12" s="1">
        <f t="shared" si="3"/>
        <v>24</v>
      </c>
      <c r="H12" s="1"/>
    </row>
    <row r="13" spans="1:15" x14ac:dyDescent="0.3">
      <c r="K13" s="1" t="s">
        <v>29</v>
      </c>
      <c r="L13" s="1">
        <v>200</v>
      </c>
    </row>
    <row r="14" spans="1:15" x14ac:dyDescent="0.3">
      <c r="A14" s="8" t="s">
        <v>32</v>
      </c>
    </row>
    <row r="15" spans="1:15" x14ac:dyDescent="0.3">
      <c r="A15" s="6" t="s">
        <v>26</v>
      </c>
      <c r="B15" s="1">
        <f t="shared" ref="B15:G15" si="4">IF(B16=0,B12,INT(B12))</f>
        <v>15</v>
      </c>
      <c r="C15" s="1">
        <f t="shared" si="4"/>
        <v>20</v>
      </c>
      <c r="D15" s="1">
        <f t="shared" si="4"/>
        <v>19</v>
      </c>
      <c r="E15" s="1">
        <f t="shared" si="4"/>
        <v>22</v>
      </c>
      <c r="F15" s="1">
        <f t="shared" si="4"/>
        <v>24</v>
      </c>
      <c r="G15" s="1">
        <f t="shared" si="4"/>
        <v>24</v>
      </c>
      <c r="H15" s="1"/>
    </row>
    <row r="16" spans="1:15" x14ac:dyDescent="0.3">
      <c r="A16" s="1" t="s">
        <v>25</v>
      </c>
      <c r="B16" s="1">
        <f t="shared" ref="B16:G16" si="5">MOD(B12,1)</f>
        <v>0</v>
      </c>
      <c r="C16" s="1">
        <f t="shared" si="5"/>
        <v>0</v>
      </c>
      <c r="D16" s="1">
        <f t="shared" si="5"/>
        <v>0.2857142857142847</v>
      </c>
      <c r="E16" s="1">
        <f t="shared" si="5"/>
        <v>0.85714285714285765</v>
      </c>
      <c r="F16" s="1">
        <f t="shared" si="5"/>
        <v>9.090909090908994E-2</v>
      </c>
      <c r="G16" s="1">
        <f t="shared" si="5"/>
        <v>0</v>
      </c>
      <c r="H16" s="1"/>
    </row>
    <row r="17" spans="1:10" x14ac:dyDescent="0.3">
      <c r="A17" s="1" t="s">
        <v>30</v>
      </c>
      <c r="B17" s="7">
        <f t="shared" ref="B17:G17" si="6">((B2*4)-(B15*B3*$O$5))*B16</f>
        <v>0</v>
      </c>
      <c r="C17" s="7">
        <f t="shared" si="6"/>
        <v>0</v>
      </c>
      <c r="D17" s="7">
        <f t="shared" si="6"/>
        <v>13.714285714285666</v>
      </c>
      <c r="E17" s="7">
        <f t="shared" si="6"/>
        <v>123.4285714285715</v>
      </c>
      <c r="F17" s="7">
        <f t="shared" si="6"/>
        <v>1.454545454545439</v>
      </c>
      <c r="G17" s="7">
        <f t="shared" si="6"/>
        <v>0</v>
      </c>
      <c r="H17" s="7">
        <f>SUM(B17:G17)</f>
        <v>138.59740259740261</v>
      </c>
    </row>
    <row r="18" spans="1:10" x14ac:dyDescent="0.3">
      <c r="A18" s="1" t="s">
        <v>31</v>
      </c>
      <c r="B18" s="7">
        <f t="shared" ref="B18:G18" si="7">B15*$L$10*$O$5*B3</f>
        <v>33000</v>
      </c>
      <c r="C18" s="7">
        <f t="shared" si="7"/>
        <v>38000</v>
      </c>
      <c r="D18" s="7">
        <f t="shared" si="7"/>
        <v>39900</v>
      </c>
      <c r="E18" s="7">
        <f t="shared" si="7"/>
        <v>46200</v>
      </c>
      <c r="F18" s="7">
        <f t="shared" si="7"/>
        <v>52800</v>
      </c>
      <c r="G18" s="7">
        <f t="shared" si="7"/>
        <v>48000</v>
      </c>
      <c r="H18" s="7">
        <f>SUM(B18:G18)</f>
        <v>257900</v>
      </c>
    </row>
    <row r="19" spans="1:10" x14ac:dyDescent="0.3">
      <c r="A19" s="12" t="s">
        <v>19</v>
      </c>
      <c r="B19" s="15">
        <v>0</v>
      </c>
      <c r="C19" s="15">
        <v>0</v>
      </c>
      <c r="D19" s="15">
        <f t="shared" ref="D19:G19" si="8">(C15-D15)*$L$8</f>
        <v>100</v>
      </c>
      <c r="E19" s="15">
        <v>0</v>
      </c>
      <c r="F19" s="15">
        <v>0</v>
      </c>
      <c r="G19" s="15">
        <f t="shared" si="8"/>
        <v>0</v>
      </c>
      <c r="H19" s="1"/>
      <c r="J19" s="13"/>
    </row>
    <row r="20" spans="1:10" x14ac:dyDescent="0.3">
      <c r="A20" s="12" t="s">
        <v>34</v>
      </c>
      <c r="B20" s="15">
        <v>0</v>
      </c>
      <c r="C20" s="15">
        <f>(C15-B15)*$L$7</f>
        <v>250</v>
      </c>
      <c r="D20" s="15">
        <v>0</v>
      </c>
      <c r="E20" s="15">
        <f t="shared" ref="E20:G20" si="9">(E15-D15)*$L$7</f>
        <v>150</v>
      </c>
      <c r="F20" s="15">
        <f t="shared" si="9"/>
        <v>100</v>
      </c>
      <c r="G20" s="15">
        <f t="shared" si="9"/>
        <v>0</v>
      </c>
      <c r="H20" s="1"/>
    </row>
    <row r="21" spans="1:10" x14ac:dyDescent="0.3">
      <c r="A21" s="1" t="s">
        <v>28</v>
      </c>
      <c r="B21" s="9">
        <f>SUM(B17:B20)</f>
        <v>33000</v>
      </c>
      <c r="C21" s="9">
        <f t="shared" ref="C21:G21" si="10">SUM(C17:C20)</f>
        <v>38250</v>
      </c>
      <c r="D21" s="9">
        <f t="shared" si="10"/>
        <v>40013.714285714283</v>
      </c>
      <c r="E21" s="9">
        <f t="shared" si="10"/>
        <v>46473.428571428572</v>
      </c>
      <c r="F21" s="9">
        <f t="shared" si="10"/>
        <v>52901.454545454544</v>
      </c>
      <c r="G21" s="9">
        <f t="shared" si="10"/>
        <v>48000</v>
      </c>
      <c r="H21" s="9">
        <f>SUM(H17:H18)</f>
        <v>258038.5974025974</v>
      </c>
    </row>
    <row r="23" spans="1:10" x14ac:dyDescent="0.3">
      <c r="A23" s="8" t="s">
        <v>33</v>
      </c>
    </row>
    <row r="24" spans="1:10" x14ac:dyDescent="0.3">
      <c r="A24" s="1" t="s">
        <v>26</v>
      </c>
      <c r="B24" s="1">
        <f t="shared" ref="B24:G24" si="11">_xlfn.CEILING.MATH((B2*4)/(B3*$O$5),1)</f>
        <v>15</v>
      </c>
      <c r="C24" s="1">
        <f t="shared" si="11"/>
        <v>20</v>
      </c>
      <c r="D24" s="1">
        <f t="shared" si="11"/>
        <v>20</v>
      </c>
      <c r="E24" s="1">
        <f t="shared" si="11"/>
        <v>23</v>
      </c>
      <c r="F24" s="1">
        <f t="shared" si="11"/>
        <v>25</v>
      </c>
      <c r="G24" s="1">
        <f t="shared" si="11"/>
        <v>24</v>
      </c>
      <c r="H24" s="1"/>
    </row>
    <row r="25" spans="1:10" x14ac:dyDescent="0.3">
      <c r="A25" s="1" t="s">
        <v>19</v>
      </c>
      <c r="B25" s="11">
        <v>0</v>
      </c>
      <c r="C25" s="11">
        <v>0</v>
      </c>
      <c r="D25" s="11">
        <f t="shared" ref="D25:G25" si="12">(C24-D24)*$L$8</f>
        <v>0</v>
      </c>
      <c r="E25" s="11">
        <v>0</v>
      </c>
      <c r="F25" s="11">
        <v>0</v>
      </c>
      <c r="G25" s="11">
        <f t="shared" si="12"/>
        <v>100</v>
      </c>
      <c r="H25" s="1"/>
    </row>
    <row r="26" spans="1:10" x14ac:dyDescent="0.3">
      <c r="A26" s="1" t="s">
        <v>34</v>
      </c>
      <c r="B26" s="11">
        <v>0</v>
      </c>
      <c r="C26" s="11">
        <f>(C24-B24)*$L$7</f>
        <v>250</v>
      </c>
      <c r="D26" s="11">
        <f>(D24-C24)*$L$7</f>
        <v>0</v>
      </c>
      <c r="E26" s="11">
        <f t="shared" ref="E26:F26" si="13">(E24-D24)*$L$7</f>
        <v>150</v>
      </c>
      <c r="F26" s="11">
        <f t="shared" si="13"/>
        <v>100</v>
      </c>
      <c r="G26" s="11">
        <v>0</v>
      </c>
      <c r="H26" s="1"/>
    </row>
    <row r="27" spans="1:10" x14ac:dyDescent="0.3">
      <c r="A27" s="1" t="s">
        <v>31</v>
      </c>
      <c r="B27" s="10">
        <f t="shared" ref="B27:G27" si="14">B24*$O$5*B3*$L$10</f>
        <v>33000</v>
      </c>
      <c r="C27" s="10">
        <f t="shared" si="14"/>
        <v>38000</v>
      </c>
      <c r="D27" s="10">
        <f t="shared" si="14"/>
        <v>42000</v>
      </c>
      <c r="E27" s="10">
        <f t="shared" si="14"/>
        <v>48300</v>
      </c>
      <c r="F27" s="10">
        <f t="shared" si="14"/>
        <v>55000</v>
      </c>
      <c r="G27" s="10">
        <f t="shared" si="14"/>
        <v>48000</v>
      </c>
      <c r="H27" s="10">
        <f>SUM(B27:G27)</f>
        <v>264300</v>
      </c>
    </row>
    <row r="28" spans="1:10" x14ac:dyDescent="0.3">
      <c r="A28" s="12" t="s">
        <v>28</v>
      </c>
      <c r="B28" s="11">
        <f>SUM(B25:B27)</f>
        <v>33000</v>
      </c>
      <c r="C28" s="11">
        <f t="shared" ref="C28:G28" si="15">SUM(C25:C27)</f>
        <v>38250</v>
      </c>
      <c r="D28" s="11">
        <f t="shared" si="15"/>
        <v>42000</v>
      </c>
      <c r="E28" s="11">
        <f t="shared" si="15"/>
        <v>48450</v>
      </c>
      <c r="F28" s="11">
        <f t="shared" si="15"/>
        <v>55100</v>
      </c>
      <c r="G28" s="11">
        <f t="shared" si="15"/>
        <v>48100</v>
      </c>
      <c r="H28" s="19">
        <f>SUM(B28:G28)</f>
        <v>264900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EDF3-0483-4492-A4E6-E878CC665937}">
  <dimension ref="A1:O15"/>
  <sheetViews>
    <sheetView workbookViewId="0">
      <selection activeCell="A6" sqref="A6"/>
    </sheetView>
  </sheetViews>
  <sheetFormatPr defaultRowHeight="14.4" x14ac:dyDescent="0.3"/>
  <cols>
    <col min="1" max="1" width="25.109375" customWidth="1"/>
    <col min="11" max="11" width="29.6640625" customWidth="1"/>
    <col min="14" max="14" width="11.77734375" customWidth="1"/>
  </cols>
  <sheetData>
    <row r="1" spans="1:15" x14ac:dyDescent="0.3">
      <c r="A1" s="20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15" x14ac:dyDescent="0.3">
      <c r="A2" s="20" t="s">
        <v>1</v>
      </c>
      <c r="B2" s="1">
        <f>500+O2</f>
        <v>660</v>
      </c>
      <c r="C2" s="1">
        <f>600+O2</f>
        <v>760</v>
      </c>
      <c r="D2" s="1">
        <f>650+O2</f>
        <v>810</v>
      </c>
      <c r="E2" s="1">
        <f>800+O2</f>
        <v>960</v>
      </c>
      <c r="F2" s="1">
        <f>900+O2</f>
        <v>1060</v>
      </c>
      <c r="G2" s="1">
        <f>800+O2</f>
        <v>960</v>
      </c>
      <c r="H2" s="1">
        <f>SUM(B2:G2)</f>
        <v>5210</v>
      </c>
      <c r="K2" s="5" t="s">
        <v>13</v>
      </c>
      <c r="L2" s="1"/>
      <c r="N2" s="1" t="s">
        <v>23</v>
      </c>
      <c r="O2" s="1">
        <v>160</v>
      </c>
    </row>
    <row r="3" spans="1:15" x14ac:dyDescent="0.3">
      <c r="A3" s="20" t="s">
        <v>2</v>
      </c>
      <c r="B3" s="1">
        <v>22</v>
      </c>
      <c r="C3" s="1">
        <v>19</v>
      </c>
      <c r="D3" s="1">
        <v>21</v>
      </c>
      <c r="E3" s="1">
        <v>21</v>
      </c>
      <c r="F3" s="1">
        <v>22</v>
      </c>
      <c r="G3" s="1">
        <v>20</v>
      </c>
      <c r="H3" s="1">
        <f>SUM(B3:G3)</f>
        <v>125</v>
      </c>
      <c r="K3" s="1" t="s">
        <v>14</v>
      </c>
      <c r="L3" s="2">
        <v>100</v>
      </c>
    </row>
    <row r="4" spans="1:15" x14ac:dyDescent="0.3">
      <c r="K4" s="1" t="s">
        <v>15</v>
      </c>
      <c r="L4" s="2">
        <v>10</v>
      </c>
      <c r="N4" s="21" t="s">
        <v>24</v>
      </c>
      <c r="O4" s="22"/>
    </row>
    <row r="5" spans="1:15" x14ac:dyDescent="0.3">
      <c r="K5" s="1" t="s">
        <v>16</v>
      </c>
      <c r="L5" s="2">
        <v>20</v>
      </c>
      <c r="N5" s="1">
        <v>1</v>
      </c>
      <c r="O5" s="1">
        <v>8</v>
      </c>
    </row>
    <row r="6" spans="1:15" x14ac:dyDescent="0.3">
      <c r="K6" s="1" t="s">
        <v>17</v>
      </c>
      <c r="L6" s="2">
        <v>100</v>
      </c>
    </row>
    <row r="7" spans="1:15" x14ac:dyDescent="0.3">
      <c r="K7" s="1" t="s">
        <v>18</v>
      </c>
      <c r="L7" s="2">
        <v>50</v>
      </c>
    </row>
    <row r="8" spans="1:15" x14ac:dyDescent="0.3">
      <c r="K8" s="1" t="s">
        <v>19</v>
      </c>
      <c r="L8" s="2">
        <v>100</v>
      </c>
    </row>
    <row r="9" spans="1:15" x14ac:dyDescent="0.3">
      <c r="K9" s="1" t="s">
        <v>20</v>
      </c>
      <c r="L9" s="1">
        <v>4</v>
      </c>
    </row>
    <row r="10" spans="1:15" x14ac:dyDescent="0.3">
      <c r="K10" s="1" t="s">
        <v>21</v>
      </c>
      <c r="L10" s="4">
        <v>12.5</v>
      </c>
    </row>
    <row r="11" spans="1:15" x14ac:dyDescent="0.3">
      <c r="K11" s="1" t="s">
        <v>22</v>
      </c>
      <c r="L11" s="4">
        <v>18.75</v>
      </c>
    </row>
    <row r="13" spans="1:15" x14ac:dyDescent="0.3">
      <c r="K13" s="1" t="s">
        <v>29</v>
      </c>
      <c r="L13" s="1">
        <v>200</v>
      </c>
    </row>
    <row r="15" spans="1:15" ht="28.8" x14ac:dyDescent="0.3">
      <c r="K15" s="23" t="s">
        <v>36</v>
      </c>
      <c r="L15">
        <v>10</v>
      </c>
    </row>
  </sheetData>
  <mergeCells count="1"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</dc:creator>
  <cp:lastModifiedBy>ARTY</cp:lastModifiedBy>
  <dcterms:created xsi:type="dcterms:W3CDTF">2023-09-23T04:10:25Z</dcterms:created>
  <dcterms:modified xsi:type="dcterms:W3CDTF">2023-10-21T06:31:33Z</dcterms:modified>
</cp:coreProperties>
</file>