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ang2/OneDrive - KPMG/Documents/Engagements/VMIA/SDI/"/>
    </mc:Choice>
  </mc:AlternateContent>
  <xr:revisionPtr revIDLastSave="0" documentId="13_ncr:1_{A59A8CA0-71B8-B743-8964-B36542DEF1AA}" xr6:coauthVersionLast="45" xr6:coauthVersionMax="45" xr10:uidLastSave="{00000000-0000-0000-0000-000000000000}"/>
  <bookViews>
    <workbookView xWindow="-4820" yWindow="-21140" windowWidth="19620" windowHeight="21140" xr2:uid="{00000000-000D-0000-FFFF-FFFF00000000}"/>
  </bookViews>
  <sheets>
    <sheet name="SnowflakeFirstYear" sheetId="5" r:id="rId1"/>
    <sheet name="SnowflakeIn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5" l="1"/>
  <c r="G9" i="5"/>
  <c r="G8" i="5"/>
  <c r="G7" i="5"/>
  <c r="G6" i="5"/>
  <c r="G5" i="5"/>
  <c r="H28" i="5" l="1"/>
  <c r="H22" i="5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H10" i="5"/>
  <c r="H9" i="5"/>
  <c r="H8" i="5"/>
  <c r="H7" i="5"/>
  <c r="H6" i="5"/>
  <c r="H5" i="5"/>
  <c r="H20" i="5" l="1"/>
  <c r="H27" i="5" s="1"/>
  <c r="H29" i="5" s="1"/>
</calcChain>
</file>

<file path=xl/sharedStrings.xml><?xml version="1.0" encoding="utf-8"?>
<sst xmlns="http://schemas.openxmlformats.org/spreadsheetml/2006/main" count="43" uniqueCount="36">
  <si>
    <t>Price (on demand)</t>
  </si>
  <si>
    <t>Total</t>
  </si>
  <si>
    <t>Yearly Credits</t>
  </si>
  <si>
    <t>VWarehouse</t>
  </si>
  <si>
    <t>BI WH</t>
  </si>
  <si>
    <t>WH Size</t>
  </si>
  <si>
    <t>Days/ week</t>
  </si>
  <si>
    <t>Version</t>
  </si>
  <si>
    <t>Enterprise</t>
  </si>
  <si>
    <t>Edition</t>
  </si>
  <si>
    <t>Batch Load WH</t>
  </si>
  <si>
    <t>Hours/ Day</t>
  </si>
  <si>
    <t>X-Small</t>
  </si>
  <si>
    <t>Small</t>
  </si>
  <si>
    <t>Medium</t>
  </si>
  <si>
    <t>Large</t>
  </si>
  <si>
    <t>X-Large</t>
  </si>
  <si>
    <t>2X-Large</t>
  </si>
  <si>
    <t>3X-Large</t>
  </si>
  <si>
    <t>4X-Large</t>
  </si>
  <si>
    <t>SIZE</t>
  </si>
  <si>
    <t>NODES</t>
  </si>
  <si>
    <t>Transformation WH</t>
  </si>
  <si>
    <t>Test/Dev WH</t>
  </si>
  <si>
    <t>Data Science</t>
  </si>
  <si>
    <t>Azure Storage Cost</t>
  </si>
  <si>
    <t>Storage Cost Per Month</t>
  </si>
  <si>
    <t>Per TB</t>
  </si>
  <si>
    <t>Storage Size (TB)</t>
  </si>
  <si>
    <t>Monitoring/Reporting WH</t>
  </si>
  <si>
    <t>Standard</t>
  </si>
  <si>
    <t>Business Critical</t>
  </si>
  <si>
    <t>Weeks/year</t>
  </si>
  <si>
    <t>TOTAL WITH STORAGE (USD)</t>
  </si>
  <si>
    <t>TOTAL WITH STORAGE (AUD)</t>
  </si>
  <si>
    <t>USD to AUD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</si>
</sst>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2" borderId="0" xfId="1" applyFont="1" applyFill="1"/>
    <xf numFmtId="44" fontId="3" fillId="0" borderId="2" xfId="1" applyFont="1" applyBorder="1"/>
    <xf numFmtId="0" fontId="3" fillId="0" borderId="1" xfId="0" applyFont="1" applyBorder="1"/>
    <xf numFmtId="0" fontId="3" fillId="0" borderId="2" xfId="0" applyFont="1" applyBorder="1"/>
    <xf numFmtId="44" fontId="0" fillId="0" borderId="2" xfId="1" applyFont="1" applyBorder="1"/>
    <xf numFmtId="44" fontId="2" fillId="3" borderId="0" xfId="1" applyFont="1" applyFill="1"/>
    <xf numFmtId="0" fontId="2" fillId="3" borderId="0" xfId="0" applyFont="1" applyFill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right"/>
    </xf>
    <xf numFmtId="44" fontId="3" fillId="0" borderId="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E88B-9BD6-E746-A5FD-CC3FB5E4E88F}">
  <dimension ref="B1:H29"/>
  <sheetViews>
    <sheetView tabSelected="1" zoomScale="140" zoomScaleNormal="140" workbookViewId="0">
      <selection activeCell="D7" sqref="D7"/>
    </sheetView>
  </sheetViews>
  <sheetFormatPr baseColWidth="10" defaultColWidth="11.1640625" defaultRowHeight="16" x14ac:dyDescent="0.2"/>
  <cols>
    <col min="1" max="1" width="19.6640625" customWidth="1"/>
    <col min="2" max="2" width="25.33203125" customWidth="1"/>
    <col min="3" max="3" width="15.33203125" customWidth="1"/>
    <col min="4" max="4" width="10.6640625" bestFit="1" customWidth="1"/>
    <col min="5" max="5" width="11.1640625" bestFit="1" customWidth="1"/>
    <col min="6" max="6" width="11.1640625" customWidth="1"/>
    <col min="7" max="7" width="12.83203125" bestFit="1" customWidth="1"/>
    <col min="8" max="8" width="16.5" style="1" bestFit="1" customWidth="1"/>
  </cols>
  <sheetData>
    <row r="1" spans="2:8" ht="15" customHeight="1" x14ac:dyDescent="0.2"/>
    <row r="2" spans="2:8" x14ac:dyDescent="0.2">
      <c r="G2" s="7" t="s">
        <v>9</v>
      </c>
      <c r="H2" s="8" t="s">
        <v>31</v>
      </c>
    </row>
    <row r="4" spans="2:8" x14ac:dyDescent="0.2">
      <c r="B4" s="4" t="s">
        <v>3</v>
      </c>
      <c r="C4" s="5" t="s">
        <v>5</v>
      </c>
      <c r="D4" s="5" t="s">
        <v>11</v>
      </c>
      <c r="E4" s="5" t="s">
        <v>6</v>
      </c>
      <c r="F4" s="5" t="s">
        <v>32</v>
      </c>
      <c r="G4" s="5" t="s">
        <v>2</v>
      </c>
      <c r="H4" s="5" t="s">
        <v>0</v>
      </c>
    </row>
    <row r="5" spans="2:8" x14ac:dyDescent="0.2">
      <c r="B5" t="s">
        <v>10</v>
      </c>
      <c r="C5" t="s">
        <v>14</v>
      </c>
      <c r="D5">
        <v>1</v>
      </c>
      <c r="E5">
        <v>7</v>
      </c>
      <c r="F5">
        <v>39</v>
      </c>
      <c r="G5">
        <f>IFERROR(VLOOKUP(C5,SnowflakeInputs!$B$2:$C$10,2,FALSE)*D5*E5*F5,"")</f>
        <v>1092</v>
      </c>
      <c r="H5" s="1">
        <f>IFERROR(VLOOKUP($H$2,SnowflakeInputs!$F$2:$G$4,2,FALSE)*G5,"")</f>
        <v>6006</v>
      </c>
    </row>
    <row r="6" spans="2:8" x14ac:dyDescent="0.2">
      <c r="B6" t="s">
        <v>4</v>
      </c>
      <c r="C6" t="s">
        <v>14</v>
      </c>
      <c r="D6">
        <v>2</v>
      </c>
      <c r="E6">
        <v>5</v>
      </c>
      <c r="F6">
        <v>26</v>
      </c>
      <c r="G6">
        <f>IFERROR(VLOOKUP(C6,SnowflakeInputs!$B$2:$C$10,2,FALSE)*D6*E6*F6,"")</f>
        <v>1040</v>
      </c>
      <c r="H6" s="1">
        <f>IFERROR(VLOOKUP($H$2,SnowflakeInputs!$F$2:$G$4,2,FALSE)*G6,"")</f>
        <v>5720</v>
      </c>
    </row>
    <row r="7" spans="2:8" x14ac:dyDescent="0.2">
      <c r="B7" t="s">
        <v>22</v>
      </c>
      <c r="C7" t="s">
        <v>14</v>
      </c>
      <c r="D7">
        <v>1</v>
      </c>
      <c r="E7">
        <v>7</v>
      </c>
      <c r="F7">
        <v>26</v>
      </c>
      <c r="G7">
        <f>IFERROR(VLOOKUP(C7,SnowflakeInputs!$B$2:$C$10,2,FALSE)*D7*E7*F7,"")</f>
        <v>728</v>
      </c>
      <c r="H7" s="1">
        <f>IFERROR(VLOOKUP($H$2,SnowflakeInputs!$F$2:$G$4,2,FALSE)*G7,"")</f>
        <v>4004</v>
      </c>
    </row>
    <row r="8" spans="2:8" x14ac:dyDescent="0.2">
      <c r="B8" t="s">
        <v>23</v>
      </c>
      <c r="C8" t="s">
        <v>14</v>
      </c>
      <c r="D8">
        <v>2</v>
      </c>
      <c r="E8">
        <v>5</v>
      </c>
      <c r="F8">
        <v>52</v>
      </c>
      <c r="G8">
        <f>IFERROR(VLOOKUP(C8,SnowflakeInputs!$B$2:$C$10,2,FALSE)*D8*E8*F8,"")</f>
        <v>2080</v>
      </c>
      <c r="H8" s="1">
        <f>IFERROR(VLOOKUP($H$2,SnowflakeInputs!$F$2:$G$4,2,FALSE)*G8,"")</f>
        <v>11440</v>
      </c>
    </row>
    <row r="9" spans="2:8" x14ac:dyDescent="0.2">
      <c r="B9" t="s">
        <v>24</v>
      </c>
      <c r="C9" t="s">
        <v>13</v>
      </c>
      <c r="D9">
        <v>2</v>
      </c>
      <c r="E9">
        <v>5</v>
      </c>
      <c r="F9">
        <v>26</v>
      </c>
      <c r="G9">
        <f>IFERROR(VLOOKUP(C9,SnowflakeInputs!$B$2:$C$10,2,FALSE)*D9*E9*F9,"")</f>
        <v>520</v>
      </c>
      <c r="H9" s="1">
        <f>IFERROR(VLOOKUP($H$2,SnowflakeInputs!$F$2:$G$4,2,FALSE)*G9,"")</f>
        <v>2860</v>
      </c>
    </row>
    <row r="10" spans="2:8" x14ac:dyDescent="0.2">
      <c r="B10" t="s">
        <v>29</v>
      </c>
      <c r="C10" t="s">
        <v>12</v>
      </c>
      <c r="D10">
        <v>1</v>
      </c>
      <c r="E10">
        <v>7</v>
      </c>
      <c r="F10">
        <v>26</v>
      </c>
      <c r="G10">
        <f>IFERROR(VLOOKUP(C10,SnowflakeInputs!$B$2:$C$10,2,FALSE)*D10*E10*F10,"")</f>
        <v>182</v>
      </c>
      <c r="H10" s="1">
        <f>IFERROR(VLOOKUP($H$2,SnowflakeInputs!$F$2:$G$4,2,FALSE)*G10,"")</f>
        <v>1001</v>
      </c>
    </row>
    <row r="11" spans="2:8" x14ac:dyDescent="0.2">
      <c r="G11" t="str">
        <f>IFERROR(VLOOKUP(C11,SnowflakeInputs!$B$2:$C$10,2,FALSE)*D11*E11*52,"")</f>
        <v/>
      </c>
      <c r="H11" s="1" t="str">
        <f>IFERROR(VLOOKUP($H$2,SnowflakeInputs!$F$2:$G$4,2,FALSE)*G11,"")</f>
        <v/>
      </c>
    </row>
    <row r="12" spans="2:8" x14ac:dyDescent="0.2">
      <c r="G12" t="str">
        <f>IFERROR(VLOOKUP(C12,SnowflakeInputs!$B$2:$C$10,2,FALSE)*D12*E12*52,"")</f>
        <v/>
      </c>
      <c r="H12" s="1" t="str">
        <f>IFERROR(VLOOKUP($H$2,SnowflakeInputs!$F$2:$G$4,2,FALSE)*G12,"")</f>
        <v/>
      </c>
    </row>
    <row r="13" spans="2:8" x14ac:dyDescent="0.2">
      <c r="G13" t="str">
        <f>IFERROR(VLOOKUP(C13,SnowflakeInputs!$B$2:$C$10,2,FALSE)*D13*E13*52,"")</f>
        <v/>
      </c>
      <c r="H13" s="1" t="str">
        <f>IFERROR(VLOOKUP($H$2,SnowflakeInputs!$F$2:$G$4,2,FALSE)*G13,"")</f>
        <v/>
      </c>
    </row>
    <row r="14" spans="2:8" x14ac:dyDescent="0.2">
      <c r="G14" t="str">
        <f>IFERROR(VLOOKUP(C14,SnowflakeInputs!$B$2:$C$10,2,FALSE)*D14*E14*52,"")</f>
        <v/>
      </c>
      <c r="H14" s="1" t="str">
        <f>IFERROR(VLOOKUP($H$2,SnowflakeInputs!$F$2:$G$4,2,FALSE)*G14,"")</f>
        <v/>
      </c>
    </row>
    <row r="15" spans="2:8" x14ac:dyDescent="0.2">
      <c r="G15" t="str">
        <f>IFERROR(VLOOKUP(C15,SnowflakeInputs!$B$2:$C$10,2,FALSE)*D15*E15*52,"")</f>
        <v/>
      </c>
      <c r="H15" s="1" t="str">
        <f>IFERROR(VLOOKUP($H$2,SnowflakeInputs!$F$2:$G$4,2,FALSE)*G15,"")</f>
        <v/>
      </c>
    </row>
    <row r="16" spans="2:8" x14ac:dyDescent="0.2">
      <c r="G16" t="str">
        <f>IFERROR(VLOOKUP(C16,SnowflakeInputs!$B$2:$C$10,2,FALSE)*D16*E16*52,"")</f>
        <v/>
      </c>
      <c r="H16" s="1" t="str">
        <f>IFERROR(VLOOKUP($H$2,SnowflakeInputs!$F$2:$G$4,2,FALSE)*G16,"")</f>
        <v/>
      </c>
    </row>
    <row r="17" spans="2:8" x14ac:dyDescent="0.2">
      <c r="G17" t="str">
        <f>IFERROR(VLOOKUP(C17,SnowflakeInputs!$B$2:$C$10,2,FALSE)*D17*E17*52,"")</f>
        <v/>
      </c>
      <c r="H17" s="1" t="str">
        <f>IFERROR(VLOOKUP($H$2,SnowflakeInputs!$F$2:$G$4,2,FALSE)*G17,"")</f>
        <v/>
      </c>
    </row>
    <row r="18" spans="2:8" x14ac:dyDescent="0.2">
      <c r="G18" t="str">
        <f>IFERROR(VLOOKUP(C18,SnowflakeInputs!$B$2:$C$10,2,FALSE)*D18*E18*52,"")</f>
        <v/>
      </c>
      <c r="H18" s="1" t="str">
        <f>IFERROR(VLOOKUP($H$2,SnowflakeInputs!$F$2:$G$4,2,FALSE)*G18,"")</f>
        <v/>
      </c>
    </row>
    <row r="19" spans="2:8" x14ac:dyDescent="0.2">
      <c r="G19" t="str">
        <f>IFERROR(VLOOKUP(C19,SnowflakeInputs!$B$2:$C$10,2,FALSE)*D19*E19*52,"")</f>
        <v/>
      </c>
      <c r="H19" s="1" t="str">
        <f>IFERROR(VLOOKUP($H$2,SnowflakeInputs!$F$2:$G$4,2,FALSE)*G19,"")</f>
        <v/>
      </c>
    </row>
    <row r="20" spans="2:8" x14ac:dyDescent="0.2">
      <c r="B20" s="9" t="s">
        <v>1</v>
      </c>
      <c r="C20" s="10"/>
      <c r="D20" s="10"/>
      <c r="E20" s="10"/>
      <c r="F20" s="10"/>
      <c r="G20" s="10"/>
      <c r="H20" s="3">
        <f>SUM(H5:H19)</f>
        <v>31031</v>
      </c>
    </row>
    <row r="21" spans="2:8" x14ac:dyDescent="0.2">
      <c r="B21" s="13"/>
      <c r="C21" s="13" t="s">
        <v>28</v>
      </c>
      <c r="D21" s="13"/>
      <c r="E21" s="13"/>
      <c r="F21" s="13"/>
      <c r="G21" s="13"/>
      <c r="H21" s="14"/>
    </row>
    <row r="22" spans="2:8" x14ac:dyDescent="0.2">
      <c r="B22" t="s">
        <v>25</v>
      </c>
      <c r="C22">
        <v>1</v>
      </c>
      <c r="H22" s="1">
        <f>C22*SnowflakeInputs!I3*12</f>
        <v>552</v>
      </c>
    </row>
    <row r="27" spans="2:8" x14ac:dyDescent="0.2">
      <c r="B27" s="11" t="s">
        <v>33</v>
      </c>
      <c r="C27" s="12"/>
      <c r="D27" s="12"/>
      <c r="E27" s="12"/>
      <c r="F27" s="12"/>
      <c r="G27" s="12"/>
      <c r="H27" s="6">
        <f>H20+H22</f>
        <v>31583</v>
      </c>
    </row>
    <row r="28" spans="2:8" x14ac:dyDescent="0.2">
      <c r="B28" s="11" t="s">
        <v>35</v>
      </c>
      <c r="C28" s="12"/>
      <c r="D28" s="12"/>
      <c r="E28" s="12"/>
      <c r="F28" s="12"/>
      <c r="G28" s="12"/>
      <c r="H28" s="6">
        <f>1.45</f>
        <v>1.45</v>
      </c>
    </row>
    <row r="29" spans="2:8" x14ac:dyDescent="0.2">
      <c r="B29" s="11" t="s">
        <v>34</v>
      </c>
      <c r="C29" s="12"/>
      <c r="D29" s="12"/>
      <c r="E29" s="12"/>
      <c r="F29" s="12"/>
      <c r="G29" s="12"/>
      <c r="H29" s="6">
        <f>H27*H28</f>
        <v>45795.35</v>
      </c>
    </row>
  </sheetData>
  <mergeCells count="4">
    <mergeCell ref="B20:G20"/>
    <mergeCell ref="B27:G27"/>
    <mergeCell ref="B29:G29"/>
    <mergeCell ref="B28:G2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DBF5E2-828F-B948-81C4-9E7C9306069F}">
          <x14:formula1>
            <xm:f>SnowflakeInputs!$F$2:$F$4</xm:f>
          </x14:formula1>
          <xm:sqref>H2</xm:sqref>
        </x14:dataValidation>
        <x14:dataValidation type="list" allowBlank="1" showInputMessage="1" showErrorMessage="1" xr:uid="{4AC0ABF9-F9E4-0E42-A838-5C2E2834C7C6}">
          <x14:formula1>
            <xm:f>SnowflakeInputs!$B$3:$B$10</xm:f>
          </x14:formula1>
          <xm:sqref>C5:C19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"/>
  <sheetViews>
    <sheetView workbookViewId="0">
      <selection activeCell="E30" sqref="E30"/>
    </sheetView>
  </sheetViews>
  <sheetFormatPr baseColWidth="10" defaultColWidth="11.1640625" defaultRowHeight="16" x14ac:dyDescent="0.2"/>
  <cols>
    <col min="6" max="6" width="15.83203125" bestFit="1" customWidth="1"/>
    <col min="9" max="9" width="20.6640625" bestFit="1" customWidth="1"/>
  </cols>
  <sheetData>
    <row r="2" spans="2:10" x14ac:dyDescent="0.2">
      <c r="B2" t="s">
        <v>20</v>
      </c>
      <c r="C2" t="s">
        <v>21</v>
      </c>
      <c r="E2" t="s">
        <v>7</v>
      </c>
      <c r="F2" s="1" t="s">
        <v>30</v>
      </c>
      <c r="G2" s="2">
        <v>2.75</v>
      </c>
      <c r="I2" t="s">
        <v>26</v>
      </c>
    </row>
    <row r="3" spans="2:10" x14ac:dyDescent="0.2">
      <c r="B3" t="s">
        <v>12</v>
      </c>
      <c r="C3">
        <v>1</v>
      </c>
      <c r="F3" s="1" t="s">
        <v>8</v>
      </c>
      <c r="G3" s="2">
        <v>4.05</v>
      </c>
      <c r="I3" s="2">
        <v>46</v>
      </c>
      <c r="J3" t="s">
        <v>27</v>
      </c>
    </row>
    <row r="4" spans="2:10" x14ac:dyDescent="0.2">
      <c r="B4" t="s">
        <v>13</v>
      </c>
      <c r="C4">
        <v>2</v>
      </c>
      <c r="F4" s="1" t="s">
        <v>31</v>
      </c>
      <c r="G4" s="2">
        <v>5.5</v>
      </c>
    </row>
    <row r="5" spans="2:10" x14ac:dyDescent="0.2">
      <c r="B5" t="s">
        <v>14</v>
      </c>
      <c r="C5">
        <v>4</v>
      </c>
    </row>
    <row r="6" spans="2:10" x14ac:dyDescent="0.2">
      <c r="B6" t="s">
        <v>15</v>
      </c>
      <c r="C6">
        <v>8</v>
      </c>
    </row>
    <row r="7" spans="2:10" x14ac:dyDescent="0.2">
      <c r="B7" t="s">
        <v>16</v>
      </c>
      <c r="C7">
        <v>16</v>
      </c>
    </row>
    <row r="8" spans="2:10" x14ac:dyDescent="0.2">
      <c r="B8" t="s">
        <v>17</v>
      </c>
      <c r="C8">
        <v>32</v>
      </c>
    </row>
    <row r="9" spans="2:10" x14ac:dyDescent="0.2">
      <c r="B9" t="s">
        <v>18</v>
      </c>
      <c r="C9">
        <v>64</v>
      </c>
    </row>
    <row r="10" spans="2:10" x14ac:dyDescent="0.2">
      <c r="B10" t="s">
        <v>19</v>
      </c>
      <c r="C10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SnowflakeFirstYear</vt:lpstr>
      <vt:lpstr>SnowflakeInputs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2019-05-21T03:58:35Z</dcterms:created>
  <dcterms:modified xsi:type="dcterms:W3CDTF">2020-07-03T01:28:16Z</dcterms:modified>
</cp:coreProperties>
</file>