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hoff\Desktop\New folder\Analysis Projects\Crowdfunding Analysis\"/>
    </mc:Choice>
  </mc:AlternateContent>
  <xr:revisionPtr revIDLastSave="0" documentId="13_ncr:1_{360440D5-A00E-4800-A02D-1B5408355BAF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Results by Sub Category" sheetId="4" r:id="rId1"/>
    <sheet name="Campaign Results by Category" sheetId="5" r:id="rId2"/>
    <sheet name="Results by Month" sheetId="9" r:id="rId3"/>
    <sheet name="Crowdfunding" sheetId="1" r:id="rId4"/>
    <sheet name="Outcome Based on Goal" sheetId="10" r:id="rId5"/>
    <sheet name="Backers" sheetId="13" r:id="rId6"/>
  </sheets>
  <definedNames>
    <definedName name="_xlnm._FilterDatabase" localSheetId="3" hidden="1">Crowdfunding!$F$1:$F$1001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3" l="1"/>
  <c r="J7" i="13"/>
  <c r="J6" i="13"/>
  <c r="J5" i="13"/>
  <c r="J4" i="13"/>
  <c r="J3" i="13"/>
  <c r="I8" i="13"/>
  <c r="I7" i="13"/>
  <c r="I6" i="13"/>
  <c r="I4" i="13"/>
  <c r="I3" i="13"/>
  <c r="I5" i="13"/>
  <c r="D4" i="10"/>
  <c r="D3" i="10"/>
  <c r="B2" i="10"/>
  <c r="B3" i="10"/>
  <c r="B4" i="10"/>
  <c r="B5" i="10"/>
  <c r="B6" i="10"/>
  <c r="B7" i="10"/>
  <c r="B8" i="10"/>
  <c r="B9" i="10"/>
  <c r="B10" i="10"/>
  <c r="B11" i="10"/>
  <c r="B12" i="10"/>
  <c r="B13" i="10"/>
  <c r="C2" i="10"/>
  <c r="D2" i="10"/>
  <c r="D13" i="10"/>
  <c r="C12" i="10"/>
  <c r="D12" i="10"/>
  <c r="D11" i="10"/>
  <c r="D10" i="10"/>
  <c r="D9" i="10"/>
  <c r="D8" i="10"/>
  <c r="D7" i="10"/>
  <c r="D6" i="10"/>
  <c r="D5" i="10"/>
  <c r="C13" i="10"/>
  <c r="C11" i="10"/>
  <c r="C10" i="10"/>
  <c r="C9" i="10"/>
  <c r="C8" i="10"/>
  <c r="C7" i="10"/>
  <c r="C6" i="10"/>
  <c r="C5" i="10"/>
  <c r="C4" i="10"/>
  <c r="C3" i="10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E6" i="10" l="1"/>
  <c r="F6" i="10" s="1"/>
  <c r="E2" i="10"/>
  <c r="F2" i="10" s="1"/>
  <c r="E9" i="10"/>
  <c r="G9" i="10" s="1"/>
  <c r="E10" i="10"/>
  <c r="G10" i="10" s="1"/>
  <c r="E8" i="10"/>
  <c r="G8" i="10" s="1"/>
  <c r="E7" i="10"/>
  <c r="G7" i="10" s="1"/>
  <c r="E13" i="10"/>
  <c r="G13" i="10" s="1"/>
  <c r="E5" i="10"/>
  <c r="F5" i="10" s="1"/>
  <c r="E12" i="10"/>
  <c r="H12" i="10" s="1"/>
  <c r="E3" i="10"/>
  <c r="H3" i="10" s="1"/>
  <c r="E11" i="10"/>
  <c r="F11" i="10" s="1"/>
  <c r="E4" i="10"/>
  <c r="H6" i="10" l="1"/>
  <c r="G6" i="10"/>
  <c r="F9" i="10"/>
  <c r="F7" i="10"/>
  <c r="H5" i="10"/>
  <c r="F10" i="10"/>
  <c r="H9" i="10"/>
  <c r="H10" i="10"/>
  <c r="F8" i="10"/>
  <c r="G5" i="10"/>
  <c r="H7" i="10"/>
  <c r="H2" i="10"/>
  <c r="G2" i="10"/>
  <c r="H11" i="10"/>
  <c r="H8" i="10"/>
  <c r="G11" i="10"/>
  <c r="F13" i="10"/>
  <c r="H4" i="10"/>
  <c r="F4" i="10"/>
  <c r="H13" i="10"/>
  <c r="G4" i="10"/>
  <c r="G3" i="10"/>
  <c r="F3" i="10"/>
  <c r="F12" i="10"/>
  <c r="G1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<sst xmlns="http://schemas.openxmlformats.org/spreadsheetml/2006/main" count="7062" uniqueCount="2116">
  <si>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</si>
  <si>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</si>
  <si>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</si>
  <si>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</si>
  <si>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</si>
  <si>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</si>
  <si>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</si>
  <si>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</si>
  <si>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</si>
  <si>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</si>
  <si>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</si>
  <si>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</si>
  <si>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</si>
  <si>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</si>
  <si>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</si>
  <si>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</si>
  <si>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</si>
  <si>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</si>
  <si>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</si>
  <si>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</si>
  <si>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</si>
  <si>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</si>
  <si>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</si>
  <si>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</si>
  <si>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</si>
  <si>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</si>
  <si>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</si>
  <si>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</si>
  <si>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</si>
  <si>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</si>
  <si>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</si>
  <si>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</si>
  <si>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</si>
  <si>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</si>
  <si>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</si>
  <si>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</si>
  <si>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</si>
  <si>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</si>
  <si>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</si>
  <si>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</si>
  <si>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</si>
  <si>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</si>
  <si>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</si>
  <si>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</si>
  <si>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</si>
  <si>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</si>
  <si>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</si>
  <si>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</si>
  <si>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</si>
  <si>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</si>
  <si>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</si>
  <si>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</si>
  <si>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</si>
  <si>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</si>
  <si>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</si>
  <si>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</si>
  <si>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</si>
  <si>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</si>
  <si>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</si>
  <si>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</si>
  <si>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</si>
  <si>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</si>
  <si>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</si>
  <si>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</si>
  <si>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</si>
  <si>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</si>
  <si>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</si>
  <si>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</si>
  <si>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</si>
  <si>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</si>
  <si>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</si>
  <si>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</si>
  <si>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</si>
  <si>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</si>
  <si>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</si>
  <si>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</si>
  <si>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</si>
  <si>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</si>
  <si>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</si>
  <si>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</si>
  <si>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</si>
  <si>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</si>
  <si>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</si>
  <si>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</si>
  <si>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</si>
  <si>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</si>
  <si>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</si>
  <si>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</si>
  <si>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</si>
  <si>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</si>
  <si>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</si>
  <si>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</si>
  <si>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</si>
  <si>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</si>
  <si>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</si>
  <si>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</si>
  <si>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</si>
  <si>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</si>
  <si>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</si>
  <si>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</si>
  <si>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</si>
  <si>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</si>
  <si>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</si>
  <si>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</si>
  <si>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</si>
  <si>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</si>
  <si>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</si>
  <si>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</si>
  <si>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</si>
  <si>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</si>
  <si>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</si>
  <si>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</si>
  <si>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</si>
  <si>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</si>
  <si>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</si>
  <si>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</si>
  <si>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</si>
  <si>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</si>
  <si>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</si>
  <si>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</si>
  <si>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</si>
  <si>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</si>
  <si>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</si>
  <si>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</si>
  <si>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</si>
  <si>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</si>
  <si>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</si>
  <si>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</si>
  <si>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</si>
  <si>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</si>
  <si>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</si>
  <si>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</si>
  <si>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</si>
  <si>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</si>
  <si>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</si>
  <si>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</si>
  <si>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</si>
  <si>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</si>
  <si>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</si>
  <si>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</si>
  <si>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</si>
  <si>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</si>
  <si>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</si>
  <si>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</si>
  <si>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</si>
  <si>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</si>
  <si>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</si>
  <si>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</si>
  <si>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</si>
  <si>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</si>
  <si>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</si>
  <si>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</si>
  <si>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</si>
  <si>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</si>
  <si>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</si>
  <si>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</si>
  <si>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</si>
  <si>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</si>
  <si>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</si>
  <si>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</si>
  <si>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</si>
  <si>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</si>
  <si>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</si>
  <si>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</si>
  <si>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</si>
  <si>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</si>
  <si>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</si>
  <si>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</si>
  <si>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</si>
  <si>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</si>
  <si>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</si>
  <si>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</si>
  <si>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</si>
  <si>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</si>
  <si>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</si>
  <si>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</si>
  <si>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</si>
  <si>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</si>
  <si>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</si>
  <si>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</si>
  <si>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</si>
  <si>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</si>
  <si>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</si>
  <si>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</si>
  <si>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</si>
  <si>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</si>
  <si>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</si>
  <si>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</si>
  <si>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</si>
  <si>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</si>
  <si>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</si>
  <si>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</si>
  <si>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</si>
  <si>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</si>
  <si>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</si>
  <si>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</si>
  <si>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</si>
  <si>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</si>
  <si>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</si>
  <si>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</si>
  <si>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</si>
  <si>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</si>
  <si>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</si>
  <si>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</si>
  <si>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</si>
  <si>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</si>
  <si>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</si>
  <si>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</si>
  <si>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</si>
  <si>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</si>
  <si>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</si>
  <si>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</si>
  <si>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</si>
  <si>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</si>
  <si>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</si>
  <si>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</si>
  <si>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</si>
  <si>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</si>
  <si>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</si>
  <si>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</si>
  <si>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</si>
  <si>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</si>
  <si>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</si>
  <si>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</si>
  <si>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</si>
  <si>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</si>
  <si>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</si>
  <si>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</si>
  <si>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</si>
  <si>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</si>
  <si>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</si>
  <si>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</si>
  <si>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</si>
  <si>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</si>
  <si>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</si>
  <si>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</si>
  <si>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</si>
  <si>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</si>
  <si>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</si>
  <si>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</si>
  <si>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</si>
  <si>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</si>
  <si>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</si>
  <si>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</si>
  <si>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</si>
  <si>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</si>
  <si>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</si>
  <si>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</si>
  <si>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</si>
  <si>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</si>
  <si>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</si>
  <si>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</si>
  <si>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</si>
  <si>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</si>
  <si>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</si>
  <si>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</si>
  <si>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</si>
  <si>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</si>
  <si>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</si>
  <si>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</si>
  <si>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</si>
  <si>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</si>
  <si>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</si>
  <si>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</si>
  <si>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</si>
  <si>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</si>
  <si>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</si>
  <si>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</si>
  <si>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</si>
  <si>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</si>
  <si>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</si>
  <si>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</si>
  <si>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</si>
  <si>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</si>
  <si>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</si>
  <si>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</si>
  <si>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</si>
  <si>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</si>
  <si>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</si>
  <si>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</si>
  <si>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</si>
  <si>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</si>
  <si>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</si>
  <si>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</si>
  <si>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</si>
  <si>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</si>
  <si>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</si>
  <si>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</si>
  <si>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</si>
  <si>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</si>
  <si>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</si>
  <si>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</si>
  <si>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</si>
  <si>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</si>
  <si>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</si>
  <si>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</si>
  <si>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</si>
  <si>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</si>
  <si>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</si>
  <si>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</si>
  <si>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</si>
  <si>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</si>
  <si>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</si>
  <si>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</si>
  <si>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</si>
  <si>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</si>
  <si>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</si>
  <si>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</si>
  <si>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</si>
  <si>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</si>
  <si>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</si>
  <si>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</si>
  <si>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</si>
  <si>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</si>
  <si>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</si>
  <si>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</si>
  <si>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</si>
  <si>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</si>
  <si>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</si>
  <si>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</si>
  <si>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</si>
  <si>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</si>
  <si>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</si>
  <si>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</si>
  <si>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</si>
  <si>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</si>
  <si>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</si>
  <si>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</si>
  <si>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</si>
  <si>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</si>
  <si>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</si>
  <si>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</si>
  <si>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</si>
  <si>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</si>
  <si>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</si>
  <si>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</si>
  <si>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</si>
  <si>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</si>
  <si>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</si>
  <si>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</si>
  <si>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</si>
  <si>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</si>
  <si>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</si>
  <si>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</si>
  <si>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</si>
  <si>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</si>
  <si>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</si>
  <si>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</si>
  <si>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</si>
  <si>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</si>
  <si>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</si>
  <si>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</si>
  <si>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</si>
  <si>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</si>
  <si>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</si>
  <si>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</si>
  <si>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</si>
  <si>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</si>
  <si>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</si>
  <si>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</si>
  <si>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</si>
  <si>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</si>
  <si>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</si>
  <si>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</si>
  <si>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</si>
  <si>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</si>
  <si>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</si>
  <si>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</si>
  <si>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</si>
  <si>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</si>
  <si>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</si>
  <si>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</si>
  <si>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</si>
  <si>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</si>
  <si>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</si>
  <si>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</si>
  <si>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</si>
  <si>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</si>
  <si>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</si>
  <si>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</si>
  <si>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</si>
  <si>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</si>
  <si>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</si>
  <si>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</si>
  <si>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</si>
  <si>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</si>
  <si>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</si>
  <si>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</si>
  <si>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</si>
  <si>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</si>
  <si>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</si>
  <si>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</si>
  <si>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</si>
  <si>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</si>
  <si>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</si>
  <si>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</si>
  <si>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</si>
  <si>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</si>
  <si>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</si>
  <si>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</si>
  <si>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</si>
  <si>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</si>
  <si>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</si>
  <si>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</si>
  <si>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</si>
  <si>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</si>
  <si>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</si>
  <si>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</si>
  <si>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</si>
  <si>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</si>
  <si>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</si>
  <si>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</si>
  <si>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</si>
  <si>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</si>
  <si>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</si>
  <si>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</si>
  <si>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</si>
  <si>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</si>
  <si>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</si>
  <si>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</si>
  <si>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</si>
  <si>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</si>
  <si>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</si>
  <si>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</si>
  <si>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</si>
  <si>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</si>
  <si>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</si>
  <si>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</si>
  <si>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</si>
  <si>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</si>
  <si>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</si>
  <si>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</si>
  <si>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</si>
  <si>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</si>
  <si>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</si>
  <si>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</si>
  <si>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</si>
  <si>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</si>
  <si>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</si>
  <si>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</si>
  <si>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</si>
  <si>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</si>
  <si>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</si>
  <si>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</si>
  <si>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</si>
  <si>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</si>
  <si>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</si>
  <si>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</si>
  <si>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</si>
  <si>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</si>
  <si>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</si>
  <si>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</si>
  <si>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</si>
  <si>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</si>
  <si>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</si>
  <si>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</si>
  <si>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</si>
  <si>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</si>
  <si>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</si>
  <si>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</si>
  <si>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</si>
  <si>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</si>
  <si>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</si>
  <si>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</si>
  <si>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</si>
  <si>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</si>
  <si>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</si>
  <si>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</si>
  <si>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</si>
  <si>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</si>
  <si>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</si>
  <si>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</si>
  <si>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</si>
  <si>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</si>
  <si>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</si>
  <si>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</si>
  <si>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</si>
  <si>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</si>
  <si>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</si>
  <si>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</si>
  <si>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</si>
  <si>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</si>
  <si>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</si>
  <si>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</si>
  <si>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</si>
  <si>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</si>
  <si>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</si>
  <si>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</si>
  <si>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</si>
  <si>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</si>
  <si>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</si>
  <si>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</si>
  <si>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</si>
  <si>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</si>
  <si>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</si>
  <si>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</si>
  <si>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</si>
  <si>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</si>
  <si>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</si>
  <si>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</si>
  <si>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</si>
  <si>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</si>
  <si>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</si>
  <si>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</si>
  <si>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</si>
  <si>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</si>
  <si>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</si>
  <si>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</si>
  <si>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</si>
  <si>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</si>
  <si>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</si>
  <si>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</si>
  <si>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</si>
  <si>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</si>
  <si>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</si>
  <si>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</si>
  <si>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</si>
  <si>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</si>
  <si>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</si>
  <si>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</si>
  <si>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</si>
  <si>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</si>
  <si>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</si>
  <si>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</si>
  <si>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</si>
  <si>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</si>
  <si>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</si>
  <si>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</si>
  <si>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</si>
  <si>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</si>
  <si>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</si>
  <si>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</si>
  <si>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</si>
  <si>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</si>
  <si>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</si>
  <si>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</si>
  <si>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</si>
  <si>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</si>
  <si>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</si>
  <si>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</si>
  <si>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</si>
  <si>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</si>
  <si>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</si>
  <si>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</si>
  <si>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</si>
  <si>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</si>
  <si>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</si>
  <si>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</si>
  <si>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</si>
  <si>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</si>
  <si>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</si>
  <si>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</si>
  <si>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</si>
  <si>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</si>
  <si>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</si>
  <si>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</si>
  <si>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</si>
  <si>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</si>
  <si>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</si>
  <si>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</si>
  <si>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</si>
  <si>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</si>
  <si>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</si>
  <si>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</si>
  <si>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</si>
  <si>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</si>
  <si>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</si>
  <si>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</si>
  <si>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</si>
  <si>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</si>
  <si>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</si>
  <si>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</si>
  <si>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</si>
  <si>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</si>
  <si>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</si>
  <si>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</si>
  <si>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</si>
  <si>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</si>
  <si>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</si>
  <si>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</si>
  <si>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</si>
  <si>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</si>
  <si>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</si>
  <si>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</si>
  <si>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</si>
  <si>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</si>
  <si>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</si>
  <si>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</si>
  <si>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</si>
  <si>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</si>
  <si>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</si>
  <si>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</si>
  <si>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</si>
  <si>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</si>
  <si>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</si>
  <si>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</si>
  <si>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</si>
  <si>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</si>
  <si>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</si>
  <si>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</si>
  <si>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</si>
  <si>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</si>
  <si>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</si>
  <si>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</si>
  <si>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</si>
  <si>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</si>
  <si>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</si>
  <si>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</si>
  <si>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</si>
  <si>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</si>
  <si>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</si>
  <si>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</si>
  <si>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</si>
  <si>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</si>
  <si>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</si>
  <si>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</si>
  <si>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</si>
  <si>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</si>
  <si>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</si>
  <si>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</si>
  <si>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</si>
  <si>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</si>
  <si>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</si>
  <si>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</si>
  <si>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</si>
  <si>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</si>
  <si>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</si>
  <si>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</si>
  <si>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</si>
  <si>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</si>
  <si>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</si>
  <si>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</si>
  <si>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</si>
  <si>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</si>
  <si>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</si>
  <si>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</si>
  <si>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</si>
  <si>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</si>
  <si>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</si>
  <si>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</si>
  <si>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</si>
  <si>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</si>
  <si>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</si>
  <si>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</si>
  <si>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</si>
  <si>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</si>
  <si>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</si>
  <si>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</si>
  <si>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</si>
  <si>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</si>
  <si>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</si>
  <si>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</si>
  <si>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</si>
  <si>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</si>
  <si>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</si>
  <si>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</si>
  <si>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</si>
  <si>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</si>
  <si>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</si>
  <si>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</si>
  <si>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</si>
  <si>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</si>
  <si>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</si>
  <si>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</si>
  <si>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</si>
  <si>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</si>
  <si>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</si>
  <si>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</si>
  <si>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</si>
  <si>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</si>
  <si>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</si>
  <si>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</si>
  <si>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</si>
  <si>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</si>
  <si>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</si>
  <si>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</si>
  <si>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</si>
  <si>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</si>
  <si>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</si>
  <si>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</si>
  <si>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</si>
  <si>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</si>
  <si>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</si>
  <si>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</si>
  <si>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</si>
  <si>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</si>
  <si>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</si>
  <si>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</si>
  <si>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</si>
  <si>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</si>
  <si>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</si>
  <si>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</si>
  <si>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</si>
  <si>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</si>
  <si>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</si>
  <si>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</si>
  <si>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</si>
  <si>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</si>
  <si>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</si>
  <si>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</si>
  <si>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</si>
  <si>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</si>
  <si>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</si>
  <si>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</si>
  <si>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</si>
  <si>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</si>
  <si>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</si>
  <si>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</si>
  <si>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</si>
  <si>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</si>
  <si>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</si>
  <si>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</si>
  <si>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</si>
  <si>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</si>
  <si>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</si>
  <si>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</si>
  <si>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</si>
  <si>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</si>
  <si>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</si>
  <si>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</si>
  <si>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</si>
  <si>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</si>
  <si>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</si>
  <si>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</si>
  <si>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</si>
  <si>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</si>
  <si>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</si>
  <si>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</si>
  <si>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</si>
  <si>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</si>
  <si>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</si>
  <si>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</si>
  <si>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</si>
  <si>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</si>
  <si>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</si>
  <si>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</si>
  <si>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</si>
  <si>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</si>
  <si>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</si>
  <si>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</si>
  <si>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</si>
  <si>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</si>
  <si>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</si>
  <si>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</si>
  <si>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</si>
  <si>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</si>
  <si>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</si>
  <si>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</si>
  <si>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</si>
  <si>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</si>
  <si>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</si>
  <si>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</si>
  <si>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</si>
  <si>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</si>
  <si>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</si>
  <si>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</si>
  <si>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</si>
  <si>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</si>
  <si>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</si>
  <si>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</si>
  <si>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</si>
  <si>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</si>
  <si>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</si>
  <si>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</si>
  <si>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</si>
  <si>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</si>
  <si>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</si>
  <si>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</si>
  <si>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</si>
  <si>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</si>
  <si>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</si>
  <si>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</si>
  <si>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</si>
  <si>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</si>
  <si>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</si>
  <si>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</si>
  <si>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</si>
  <si>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</si>
  <si>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</si>
  <si>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</si>
  <si>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</si>
  <si>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</si>
  <si>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</si>
  <si>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</si>
  <si>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</si>
  <si>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</si>
  <si>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</si>
  <si>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</si>
  <si>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</si>
  <si>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</si>
  <si>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</si>
  <si>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</si>
  <si>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</si>
  <si>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</si>
  <si>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</si>
  <si>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</si>
  <si>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</si>
  <si>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</si>
  <si>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</si>
  <si>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</si>
  <si>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</si>
  <si>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</si>
  <si>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</si>
  <si>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</si>
  <si>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</si>
  <si>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</si>
  <si>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</si>
  <si>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</si>
  <si>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</si>
  <si>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</si>
  <si>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</si>
  <si>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</si>
  <si>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</si>
  <si>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</si>
  <si>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</si>
  <si>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</si>
  <si>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</si>
  <si>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</si>
  <si>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</si>
  <si>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</si>
  <si>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</si>
  <si>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</si>
  <si>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</si>
  <si>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</si>
  <si>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</si>
  <si>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</si>
  <si>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</si>
  <si>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</si>
  <si>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</si>
  <si>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</si>
  <si>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</si>
  <si>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</si>
  <si>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</si>
  <si>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</si>
  <si>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</si>
  <si>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</si>
  <si>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</si>
  <si>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</si>
  <si>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</si>
  <si>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</si>
  <si>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</si>
  <si>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</si>
  <si>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</si>
  <si>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</si>
  <si>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</si>
  <si>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</si>
  <si>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</si>
  <si>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</si>
  <si>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</si>
  <si>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</si>
  <si>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</si>
  <si>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</si>
  <si>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</si>
  <si>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</si>
  <si>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</si>
  <si>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</si>
  <si>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</si>
  <si>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</si>
  <si>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</si>
  <si>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</si>
  <si>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</si>
  <si>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</si>
  <si>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</si>
  <si>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</si>
  <si>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</si>
  <si>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</si>
  <si>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</si>
  <si>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</si>
  <si>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</si>
  <si>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</si>
  <si>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</si>
  <si>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</si>
  <si>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</si>
  <si>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</si>
  <si>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</si>
  <si>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</si>
  <si>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</si>
  <si>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</si>
  <si>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</si>
  <si>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</si>
  <si>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</si>
  <si>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</si>
  <si>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</si>
  <si>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</si>
  <si>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</si>
  <si>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</si>
  <si>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</si>
  <si>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</si>
  <si>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</si>
  <si>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</si>
  <si>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</si>
  <si>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</si>
  <si>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</si>
  <si>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</si>
  <si>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</si>
  <si>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</si>
  <si>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</si>
  <si>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</si>
  <si>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</si>
  <si>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</si>
  <si>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</si>
  <si>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</si>
  <si>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</si>
  <si>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</si>
  <si>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</si>
  <si>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</si>
  <si>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</si>
  <si>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</si>
  <si>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</si>
  <si>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</si>
  <si>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</si>
  <si>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</si>
  <si>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</si>
  <si>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</si>
  <si>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</si>
  <si>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</si>
  <si>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</si>
  <si>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</si>
  <si>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</si>
  <si>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</si>
  <si>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</si>
  <si>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</si>
  <si>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</si>
  <si>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</si>
  <si>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</si>
  <si>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</si>
  <si>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</si>
  <si>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</si>
  <si>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</si>
  <si>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</si>
  <si>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</si>
  <si>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</si>
  <si>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</si>
  <si>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</si>
  <si>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</si>
  <si>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</si>
  <si>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</si>
  <si>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</si>
  <si>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</si>
  <si>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</si>
  <si>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</si>
  <si>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</si>
  <si>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</si>
  <si>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</si>
  <si>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</si>
  <si>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</si>
  <si>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</si>
  <si>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</si>
  <si>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</si>
  <si>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</si>
  <si>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</si>
  <si>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</si>
  <si>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</si>
  <si>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</si>
  <si>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</si>
  <si>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</si>
  <si>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</si>
  <si>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</si>
  <si>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</si>
  <si>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</si>
  <si>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</si>
  <si>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</si>
  <si>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</si>
  <si>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</si>
  <si>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</si>
  <si>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</si>
  <si>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</si>
  <si>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</si>
  <si>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</si>
  <si>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</si>
  <si>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</si>
  <si>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</si>
  <si>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</si>
  <si>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</si>
  <si>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</si>
  <si>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</si>
  <si>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</si>
  <si>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</si>
  <si>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</si>
  <si>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</si>
  <si>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</si>
  <si>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</si>
  <si>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</si>
  <si>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</si>
  <si>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</si>
  <si>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</si>
  <si>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</si>
  <si>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</si>
  <si>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</si>
  <si>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</si>
  <si>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</si>
  <si>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</si>
  <si>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</si>
  <si>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</si>
  <si>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</si>
  <si>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</si>
  <si>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</si>
  <si>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</si>
  <si>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</si>
  <si>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</si>
  <si>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</si>
  <si>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</si>
  <si>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</si>
  <si>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</si>
  <si>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</si>
  <si>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</si>
  <si>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</si>
  <si>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</si>
  <si>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</si>
  <si>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</si>
  <si>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</si>
  <si>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</si>
  <si>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</si>
  <si>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</si>
  <si>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</si>
  <si>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</si>
  <si>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</si>
  <si>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</si>
  <si>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</si>
  <si>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</si>
  <si>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</si>
  <si>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</si>
  <si>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</si>
  <si>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</si>
  <si>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</si>
  <si>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</si>
  <si>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</si>
  <si>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</si>
  <si>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</si>
  <si>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</si>
  <si>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</si>
  <si>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</si>
  <si>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</si>
  <si>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</si>
  <si>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</si>
  <si>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</si>
  <si>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</si>
  <si>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</si>
  <si>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</si>
  <si>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</si>
  <si>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</si>
  <si>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</si>
  <si>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</si>
  <si>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</si>
  <si>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</si>
  <si>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</si>
  <si>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</si>
  <si>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</si>
  <si>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</si>
  <si>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</si>
  <si>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</si>
  <si>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</si>
  <si>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</si>
  <si>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</si>
  <si>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</si>
  <si>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</si>
  <si>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</si>
  <si>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</si>
  <si>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</si>
  <si>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</si>
  <si>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</si>
  <si>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</si>
  <si>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</si>
  <si>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</si>
  <si>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</si>
  <si>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</si>
  <si>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</si>
  <si>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</si>
  <si>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</si>
  <si>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</si>
  <si>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</si>
  <si>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</si>
  <si>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</si>
  <si>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</si>
  <si>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</si>
  <si>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</si>
  <si>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</si>
  <si>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</si>
  <si>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</si>
  <si>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</si>
  <si>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</si>
  <si>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</si>
  <si>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</si>
  <si>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</si>
  <si>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</si>
  <si>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</si>
  <si>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</si>
  <si>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</si>
  <si>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</si>
  <si>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</si>
  <si>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</si>
  <si>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</si>
  <si>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</si>
  <si>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</si>
  <si>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</si>
  <si>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</si>
  <si>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</si>
  <si>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</si>
  <si>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</si>
  <si>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</si>
  <si>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</si>
  <si>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</si>
  <si>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</si>
  <si>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</si>
  <si>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</si>
  <si>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</si>
  <si>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</si>
  <si>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</si>
  <si>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</si>
  <si>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</si>
  <si>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</si>
  <si>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</si>
  <si>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</si>
  <si>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</si>
  <si>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</si>
  <si>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</si>
  <si>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</si>
  <si>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</si>
  <si>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</si>
  <si>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</si>
  <si>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</si>
  <si>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</si>
  <si>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</si>
  <si>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</si>
  <si>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</si>
  <si>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</si>
  <si>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</si>
  <si>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</si>
  <si>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</si>
  <si>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</si>
  <si>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</si>
  <si>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</si>
  <si>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</si>
  <si>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</si>
  <si>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</si>
  <si>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</si>
  <si>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</si>
  <si>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</si>
  <si>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</si>
  <si>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</si>
  <si>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</si>
  <si>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</si>
  <si>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</si>
  <si>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</si>
  <si>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</si>
  <si>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</si>
  <si>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</si>
  <si>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</si>
  <si>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</si>
  <si>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</si>
  <si>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</si>
  <si>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</si>
  <si>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</si>
  <si>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</si>
  <si>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</si>
  <si>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</si>
  <si>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</si>
  <si>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</si>
  <si>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</si>
  <si>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</si>
  <si>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</si>
  <si>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</si>
  <si>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</si>
  <si>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</si>
  <si>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</si>
  <si>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</si>
  <si>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</si>
  <si>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</si>
  <si>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</si>
  <si>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</si>
  <si>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</si>
  <si>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</si>
  <si>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</si>
  <si>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</si>
  <si>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</si>
  <si>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</si>
  <si>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</si>
  <si>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</si>
  <si>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</si>
  <si>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</si>
  <si>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</si>
  <si>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</si>
  <si>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</si>
  <si>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</si>
  <si>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</si>
  <si>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</si>
  <si>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</si>
  <si>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</si>
  <si>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</si>
  <si>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</si>
  <si>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</si>
  <si>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</si>
  <si>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</si>
  <si>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</si>
  <si>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</si>
  <si>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</si>
  <si>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</si>
  <si>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</si>
  <si>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</si>
  <si>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</si>
  <si>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</si>
  <si>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</si>
  <si>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</si>
  <si>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</si>
  <si>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</si>
  <si>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</si>
  <si>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</si>
  <si>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</si>
  <si>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</si>
  <si>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</si>
  <si>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</si>
  <si>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</si>
  <si>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</si>
  <si>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</si>
  <si>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</si>
  <si>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</si>
  <si>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</si>
  <si>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</si>
  <si>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</si>
  <si>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</si>
  <si>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</si>
  <si>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</si>
  <si>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</si>
  <si>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</si>
  <si>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</si>
  <si>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</si>
  <si>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</si>
  <si>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</si>
  <si>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</si>
  <si>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</si>
  <si>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</si>
  <si>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</si>
  <si>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</si>
  <si>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</si>
  <si>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</si>
  <si>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</si>
  <si>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</si>
  <si>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</si>
  <si>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</si>
  <si>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</si>
  <si>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</si>
  <si>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</si>
  <si>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</si>
  <si>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</si>
  <si>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</si>
  <si>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</si>
  <si>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</si>
  <si>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</si>
  <si>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</si>
  <si>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</si>
  <si>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</si>
  <si>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</si>
  <si>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</si>
  <si>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</si>
  <si>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</si>
  <si>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</si>
  <si>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</si>
  <si>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</si>
  <si>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</si>
  <si>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</si>
  <si>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</si>
  <si>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</si>
  <si>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</si>
  <si>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</si>
  <si>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</si>
  <si>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</si>
  <si>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</si>
  <si>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</si>
  <si>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</si>
  <si>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</si>
  <si>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</si>
  <si>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</si>
  <si>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</si>
  <si>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</si>
  <si>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</si>
  <si>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</si>
  <si>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</si>
  <si>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</si>
  <si>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</si>
  <si>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</si>
  <si>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</si>
  <si>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</si>
  <si>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</si>
  <si>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</si>
  <si>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</si>
  <si>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</si>
  <si>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</si>
  <si>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</si>
  <si>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</si>
  <si>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</si>
  <si>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</si>
  <si>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</si>
  <si>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</si>
  <si>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</si>
  <si>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</si>
  <si>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</si>
  <si>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</si>
  <si>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</si>
  <si>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</si>
  <si>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</si>
  <si>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</si>
  <si>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</si>
  <si>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</si>
  <si>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</si>
  <si>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</si>
  <si>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</si>
  <si>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</si>
  <si>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</si>
  <si>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</si>
  <si>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</si>
  <si>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</si>
  <si>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</si>
  <si>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</si>
  <si>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</si>
  <si>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</si>
  <si>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</si>
  <si>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</si>
  <si>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</si>
  <si>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</si>
  <si>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</si>
  <si>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</si>
  <si>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</si>
  <si>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</si>
  <si>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</si>
  <si>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</si>
  <si>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</si>
  <si>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</si>
  <si>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</si>
  <si>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</si>
  <si>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</si>
  <si>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</si>
  <si>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</si>
  <si>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</si>
  <si>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</si>
  <si>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</si>
  <si>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</si>
  <si>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</si>
  <si>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</si>
  <si>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</si>
  <si>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</si>
  <si>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</si>
  <si>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</si>
  <si>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</si>
  <si>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</si>
  <si>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</si>
  <si>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</si>
  <si>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</si>
  <si>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</si>
  <si>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</si>
  <si>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</si>
  <si>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</si>
  <si>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</si>
  <si>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</si>
  <si>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</si>
  <si>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</si>
  <si>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</si>
  <si>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</si>
  <si>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</si>
  <si>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</si>
  <si>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</si>
  <si>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</si>
  <si>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</si>
  <si>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</si>
  <si>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</si>
  <si>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</si>
  <si>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</si>
  <si>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</si>
  <si>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</si>
  <si>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</si>
  <si>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</si>
  <si>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</si>
  <si>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</si>
  <si>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</si>
  <si>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</si>
  <si>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</si>
  <si>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</si>
  <si>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</si>
  <si>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</si>
  <si>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</si>
  <si>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</si>
  <si>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</si>
  <si>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</si>
  <si>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</si>
  <si>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</si>
  <si>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</si>
  <si>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</si>
  <si>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</si>
  <si>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</si>
  <si>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</si>
  <si>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</si>
  <si>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</si>
  <si>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</si>
  <si>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</si>
  <si>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</si>
  <si>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</si>
  <si>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</si>
  <si>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</si>
  <si>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</si>
  <si>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</si>
  <si>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</si>
  <si>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</si>
  <si>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</si>
  <si>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</si>
  <si>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</si>
  <si>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</si>
  <si>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</si>
  <si>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</si>
  <si>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</si>
  <si>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</si>
  <si>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</si>
  <si>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</si>
  <si>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</si>
  <si>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</si>
  <si>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</si>
  <si>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</si>
  <si>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</si>
  <si>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</si>
  <si>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</si>
  <si>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</si>
  <si>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</si>
  <si>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</si>
  <si>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</si>
  <si>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</si>
  <si>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</si>
  <si>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</si>
  <si>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</si>
  <si>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</si>
  <si>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</si>
  <si>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</si>
  <si>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</si>
  <si>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</si>
  <si>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</si>
  <si>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</si>
  <si>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</si>
  <si>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</si>
  <si>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</si>
  <si>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</si>
  <si>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</si>
  <si>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</si>
  <si>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</si>
  <si>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</si>
  <si>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</si>
  <si>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</si>
  <si>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</si>
  <si>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</si>
  <si>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</si>
  <si>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</si>
  <si>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</si>
  <si>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</si>
  <si>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</si>
  <si>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</si>
  <si>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</si>
  <si>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</si>
  <si>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</si>
  <si>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</si>
  <si>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</si>
  <si>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</si>
  <si>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</si>
  <si>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</si>
  <si>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</si>
  <si>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</si>
  <si>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</si>
  <si>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</si>
  <si>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</si>
  <si>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</si>
  <si>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</si>
  <si>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</si>
  <si>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</si>
  <si>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</si>
  <si>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</si>
  <si>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</si>
  <si>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</si>
  <si>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</si>
  <si>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</si>
  <si>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</si>
  <si>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</si>
  <si>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</si>
  <si>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</si>
  <si>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</si>
  <si>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</si>
  <si>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</si>
  <si>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</si>
  <si>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</si>
  <si>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</si>
  <si>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</si>
  <si>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</si>
  <si>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</si>
  <si>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</si>
  <si>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</si>
  <si>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</si>
  <si>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</si>
  <si>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</si>
  <si>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</si>
  <si>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</si>
  <si>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</si>
  <si>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</si>
  <si>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</si>
  <si>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</si>
  <si>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</si>
  <si>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</si>
  <si>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</si>
  <si>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</si>
  <si>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</si>
  <si>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</si>
  <si>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</si>
  <si>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</si>
  <si>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</si>
  <si>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</si>
  <si>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</si>
  <si>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</si>
  <si>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</si>
  <si>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</si>
  <si>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</si>
  <si>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</si>
  <si>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</si>
  <si>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</si>
  <si>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</si>
  <si>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</si>
  <si>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</si>
  <si>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</si>
  <si>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</si>
  <si>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</si>
  <si>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</si>
  <si>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</si>
  <si>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</si>
  <si>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</si>
  <si>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</si>
  <si>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</si>
  <si>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</si>
  <si>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</si>
  <si>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</si>
  <si>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</si>
  <si>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</si>
  <si>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</si>
  <si>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</si>
  <si>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</si>
  <si>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</si>
  <si>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</si>
  <si>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</si>
  <si>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</si>
  <si>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</si>
  <si>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</si>
  <si>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</si>
  <si>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</si>
  <si>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</si>
  <si>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</si>
  <si>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</si>
  <si>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</si>
  <si>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</si>
  <si>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</si>
  <si>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</si>
  <si>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</si>
  <si>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</si>
  <si>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</si>
  <si>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</si>
  <si>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</si>
  <si>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</si>
  <si>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</si>
  <si>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</si>
  <si>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</si>
  <si>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</si>
  <si>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</si>
  <si>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</si>
  <si>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</si>
  <si>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</si>
  <si>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</si>
  <si>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</si>
  <si>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</si>
  <si>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</si>
  <si>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</si>
  <si>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</si>
  <si>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</si>
  <si>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</si>
  <si>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</si>
  <si>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</si>
  <si>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</si>
  <si>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</si>
  <si>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</si>
  <si>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</si>
  <si>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</si>
  <si>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</si>
  <si>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</si>
  <si>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</si>
  <si>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</si>
  <si>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</si>
  <si>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</si>
  <si>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</si>
  <si>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</si>
  <si>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</si>
  <si>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</si>
  <si>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</si>
  <si>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</si>
  <si>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</si>
  <si>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</si>
  <si>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</si>
  <si>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</si>
  <si>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</si>
  <si>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</si>
  <si>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</si>
  <si>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</si>
  <si>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</si>
  <si>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</si>
  <si>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</si>
  <si>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</si>
  <si>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</si>
  <si>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</si>
  <si>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</si>
  <si>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</si>
  <si>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</si>
  <si>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</si>
  <si>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</si>
  <si>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</si>
  <si>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</si>
  <si>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</si>
  <si>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</si>
  <si>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</si>
  <si>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</si>
  <si>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</si>
  <si>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</si>
  <si>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</si>
  <si>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</si>
  <si>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</si>
  <si>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</si>
  <si>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</si>
  <si>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</si>
  <si>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</si>
  <si>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</si>
  <si>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</si>
  <si>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</si>
  <si>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</si>
  <si>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</si>
  <si>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</si>
  <si>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</si>
  <si>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</si>
  <si>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</si>
  <si>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</si>
  <si>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</si>
  <si>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</si>
  <si>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</si>
  <si>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</si>
  <si>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</si>
  <si>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</si>
  <si>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</si>
  <si>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</si>
  <si>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</si>
  <si>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</si>
  <si>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</si>
  <si>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</si>
  <si>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</si>
  <si>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</si>
  <si>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</si>
  <si>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</si>
  <si>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</si>
  <si>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</si>
  <si>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</si>
  <si>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</si>
  <si>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</si>
  <si>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</si>
  <si>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</si>
  <si>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</si>
  <si>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</si>
  <si>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</si>
  <si>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</si>
  <si>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</si>
  <si>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</si>
  <si>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</si>
  <si>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</si>
  <si>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</si>
  <si>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</si>
  <si>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</si>
  <si>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</si>
  <si>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</si>
  <si>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</si>
  <si>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</si>
  <si>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</si>
  <si>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</si>
  <si>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</si>
  <si>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</si>
  <si>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</si>
  <si>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</si>
  <si>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</si>
  <si>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</si>
  <si>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</si>
  <si>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</si>
  <si>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</si>
  <si>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</si>
  <si>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</si>
  <si>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</si>
  <si>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</si>
  <si>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</si>
  <si>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</si>
  <si>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</si>
  <si>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</si>
  <si>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</si>
  <si>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</si>
  <si>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</si>
  <si>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</si>
  <si>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</si>
  <si>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</si>
  <si>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</si>
  <si>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</si>
  <si>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</si>
  <si>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</si>
  <si>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</si>
  <si>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</si>
  <si>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</si>
  <si>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</si>
  <si>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</si>
  <si>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</si>
  <si>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</si>
  <si>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</si>
  <si>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</si>
  <si>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</si>
  <si>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</si>
  <si>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</si>
  <si>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</si>
  <si>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</si>
  <si>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</si>
  <si>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</si>
  <si>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</si>
  <si>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</si>
  <si>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</si>
  <si>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</si>
  <si>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</si>
  <si>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</si>
  <si>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</si>
  <si>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</si>
  <si>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</si>
  <si>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</si>
  <si>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</si>
  <si>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</si>
  <si>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</si>
  <si>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</si>
  <si>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</si>
  <si>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</si>
  <si>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</si>
  <si>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</si>
  <si>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</si>
  <si>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</si>
  <si>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</si>
  <si>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</si>
  <si>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</si>
  <si>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</si>
  <si>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</si>
  <si>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</si>
  <si>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</si>
  <si>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</si>
  <si>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</si>
  <si>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</si>
  <si>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</si>
  <si>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</si>
  <si>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</si>
  <si>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</si>
  <si>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</si>
  <si>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</si>
  <si>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</si>
  <si>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</si>
  <si>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</si>
  <si>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</si>
  <si>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</si>
  <si>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</si>
  <si>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</si>
  <si>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</si>
  <si>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</si>
  <si>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</si>
  <si>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</si>
  <si>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</si>
  <si>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</si>
  <si>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</si>
  <si>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</si>
  <si>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</si>
  <si>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</si>
  <si>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</si>
  <si>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</si>
  <si>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</si>
  <si>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</si>
  <si>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</si>
  <si>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</si>
  <si>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</si>
  <si>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</si>
  <si>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</si>
  <si>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</si>
  <si>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</si>
  <si>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</si>
  <si>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</si>
  <si>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</si>
  <si>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</si>
  <si>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</si>
  <si>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</si>
  <si>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</si>
  <si>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</si>
  <si>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</si>
  <si>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</si>
  <si>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</si>
  <si>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</si>
  <si>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</si>
  <si>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</si>
  <si>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</si>
  <si>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</si>
  <si>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</si>
  <si>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</si>
  <si>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</si>
  <si>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</si>
  <si>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</si>
  <si>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</si>
  <si>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</si>
  <si>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</si>
  <si>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</si>
  <si>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</si>
  <si>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</si>
  <si>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</si>
  <si>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</si>
  <si>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</si>
  <si>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</si>
  <si>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</si>
  <si>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</si>
  <si>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</si>
  <si>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</si>
  <si>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</si>
  <si>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</si>
  <si>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</si>
  <si>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</si>
  <si>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</si>
  <si>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</si>
  <si>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</si>
  <si>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</si>
  <si>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</si>
  <si>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</si>
  <si>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</si>
  <si>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</si>
  <si>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</si>
  <si>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</si>
  <si>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</si>
  <si>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</si>
  <si>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</si>
  <si>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</si>
  <si>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</si>
  <si>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</si>
  <si>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</si>
  <si>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</si>
  <si>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</si>
  <si>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</si>
  <si>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</si>
  <si>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</si>
  <si>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</si>
  <si>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</si>
  <si>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</si>
  <si>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</si>
  <si>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</si>
  <si>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</si>
  <si>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</si>
  <si>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</si>
  <si>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</si>
  <si>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</si>
  <si>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</si>
  <si>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</si>
  <si>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</si>
  <si>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</si>
  <si>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</si>
  <si>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</si>
  <si>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</si>
  <si>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</si>
  <si>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</si>
  <si>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</si>
  <si>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</si>
  <si>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</si>
  <si>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</si>
  <si>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</si>
  <si>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</si>
  <si>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</si>
  <si>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</si>
  <si>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</si>
  <si>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</si>
  <si>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</si>
  <si>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</si>
  <si>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</si>
  <si>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</si>
  <si>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</si>
  <si>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</si>
  <si>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</si>
  <si>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</si>
  <si>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</si>
  <si>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</si>
  <si>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</si>
  <si>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</si>
  <si>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</si>
  <si>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</si>
  <si>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</si>
  <si>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</si>
  <si>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</si>
  <si>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</si>
  <si>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</si>
  <si>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</si>
  <si>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</si>
  <si>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</si>
  <si>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</si>
  <si>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</si>
  <si>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</si>
  <si>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</si>
  <si>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</si>
  <si>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</si>
  <si>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</si>
  <si>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</si>
  <si>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</si>
  <si>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</si>
  <si>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</si>
  <si>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</si>
  <si>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</si>
  <si>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</si>
  <si>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</si>
  <si>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</si>
  <si>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</si>
  <si>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</si>
  <si>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</si>
  <si>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</si>
  <si>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</si>
  <si>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</si>
  <si>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</si>
  <si>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</si>
  <si>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</si>
  <si>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</si>
  <si>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</si>
  <si>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</si>
  <si>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</si>
  <si>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</si>
  <si>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</si>
  <si>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</si>
  <si>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</si>
  <si>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</si>
  <si>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</si>
  <si>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</si>
  <si>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</si>
  <si>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</si>
  <si>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</si>
  <si>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</si>
  <si>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</si>
  <si>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</si>
  <si>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</si>
  <si>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</si>
  <si>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</si>
  <si>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</si>
  <si>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</si>
  <si>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</si>
  <si>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</si>
  <si>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</si>
  <si>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</si>
  <si>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</si>
  <si>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</si>
  <si>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</si>
  <si>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</si>
  <si>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</si>
  <si>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</si>
  <si>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</si>
  <si>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</si>
  <si>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</si>
  <si>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</si>
  <si>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</si>
  <si>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</si>
  <si>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</si>
  <si>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</si>
  <si>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</si>
  <si>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</si>
  <si>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</si>
  <si>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</si>
  <si>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</si>
  <si>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</si>
  <si>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</si>
  <si>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</si>
  <si>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</si>
  <si>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</si>
  <si>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</si>
  <si>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</si>
  <si>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</si>
  <si>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</si>
  <si>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</si>
  <si>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</si>
  <si>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</si>
  <si>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</si>
  <si>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</si>
  <si>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</si>
  <si>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</si>
  <si>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</si>
  <si>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</si>
  <si>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</si>
  <si>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</si>
  <si>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</si>
  <si>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</si>
  <si>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</si>
  <si>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</si>
  <si>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</si>
  <si>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</si>
  <si>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</si>
  <si>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</si>
  <si>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</si>
  <si>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</si>
  <si>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</si>
  <si>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</si>
  <si>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</si>
  <si>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</si>
  <si>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</si>
  <si>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</si>
  <si>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</si>
  <si>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</si>
  <si>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</si>
  <si>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</si>
  <si>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</si>
  <si>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</si>
  <si>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</si>
  <si>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</si>
  <si>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</si>
  <si>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</si>
  <si>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</si>
  <si>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</si>
  <si>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</si>
  <si>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</si>
  <si>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</si>
  <si>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</si>
  <si>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</si>
  <si>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</si>
  <si>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</si>
  <si>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</si>
  <si>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</si>
  <si>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</si>
  <si>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</si>
  <si>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</si>
  <si>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</si>
  <si>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</si>
  <si>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</si>
  <si>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</si>
  <si>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</si>
  <si>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</si>
  <si>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</si>
  <si>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</si>
  <si>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</si>
  <si>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</si>
  <si>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</si>
  <si>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</si>
  <si>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</si>
  <si>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</si>
  <si>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</si>
  <si>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</si>
  <si>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</si>
  <si>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</si>
  <si>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</si>
  <si>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</si>
  <si>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</si>
  <si>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</si>
  <si>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</si>
  <si>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</si>
  <si>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</si>
  <si>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</si>
  <si>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</si>
  <si>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</si>
  <si>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</si>
  <si>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</si>
  <si>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</si>
  <si>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</si>
  <si>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</si>
  <si>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</si>
  <si>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</si>
  <si>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</si>
  <si>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</si>
  <si>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</si>
  <si>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</si>
  <si>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</si>
  <si>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</si>
  <si>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</si>
  <si>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</si>
  <si>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</si>
  <si>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</si>
  <si>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</si>
  <si>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</si>
  <si>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</si>
  <si>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</si>
  <si>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</si>
  <si>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</si>
  <si>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</si>
  <si>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</si>
  <si>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</si>
  <si>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</si>
  <si>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</si>
  <si>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</si>
  <si>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</si>
  <si>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</si>
  <si>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</si>
  <si>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</si>
  <si>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</si>
  <si>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</si>
  <si>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</si>
  <si>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</si>
  <si>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</si>
  <si>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</si>
  <si>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</si>
  <si>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</si>
  <si>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</si>
  <si>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</si>
  <si>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</si>
  <si>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</si>
  <si>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</si>
  <si>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</si>
  <si>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</si>
  <si>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</si>
  <si>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</si>
  <si>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</si>
  <si>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</si>
  <si>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</si>
  <si>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</si>
  <si>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Mean</t>
  </si>
  <si>
    <t>Median</t>
  </si>
  <si>
    <t>Minimum</t>
  </si>
  <si>
    <t>Maximum</t>
  </si>
  <si>
    <t>Variance</t>
  </si>
  <si>
    <t>Standard Deviation</t>
  </si>
  <si>
    <t>Backers</t>
  </si>
  <si>
    <t>Failed Campaigns</t>
  </si>
  <si>
    <t>The median better represents the average backers per campaign for both successful and failed campaigns. It appears there are outliers that are pulling the mean well above the median.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</si>
</sst>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2B16F6"/>
      <color rgb="FFB00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Project.xlsx]Results by Sub Category!PivotTable16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'Results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'Results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D-4EB5-A5C0-6BBF768BA08B}"/>
            </c:ext>
          </c:extLst>
        </c:ser>
        <c:ser>
          <c:idx val="1"/>
          <c:order val="1"/>
          <c:tx>
            <c:strRef>
              <c:f>'Results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'Results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D-4EB5-A5C0-6BBF768BA08B}"/>
            </c:ext>
          </c:extLst>
        </c:ser>
        <c:ser>
          <c:idx val="2"/>
          <c:order val="2"/>
          <c:tx>
            <c:strRef>
              <c:f>'Results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'Results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D-4EB5-A5C0-6BBF768BA08B}"/>
            </c:ext>
          </c:extLst>
        </c:ser>
        <c:ser>
          <c:idx val="3"/>
          <c:order val="3"/>
          <c:tx>
            <c:strRef>
              <c:f>'Results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'Results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'Results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DD-4EB5-A5C0-6BBF768BA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222783"/>
        <c:axId val="31300175"/>
      </c:barChart>
      <c:catAx>
        <c:axId val="332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0175"/>
        <c:crosses val="autoZero"/>
        <c:auto val="1"/>
        <c:lblAlgn val="ctr"/>
        <c:lblOffset val="100"/>
        <c:noMultiLvlLbl val="0"/>
      </c:catAx>
      <c:valAx>
        <c:axId val="3130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Project.xlsx]Campaign Results by Category!PivotTable17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07546230087452"/>
          <c:y val="0.10322860127920903"/>
          <c:w val="0.81626718281467114"/>
          <c:h val="0.772669678426119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 Results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Results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Results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3-46BE-BD08-0089AC285D20}"/>
            </c:ext>
          </c:extLst>
        </c:ser>
        <c:ser>
          <c:idx val="1"/>
          <c:order val="1"/>
          <c:tx>
            <c:strRef>
              <c:f>'Campaign Results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Results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Results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3-46BE-BD08-0089AC285D20}"/>
            </c:ext>
          </c:extLst>
        </c:ser>
        <c:ser>
          <c:idx val="2"/>
          <c:order val="2"/>
          <c:tx>
            <c:strRef>
              <c:f>'Campaign Results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Results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Results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3-46BE-BD08-0089AC285D20}"/>
            </c:ext>
          </c:extLst>
        </c:ser>
        <c:ser>
          <c:idx val="3"/>
          <c:order val="3"/>
          <c:tx>
            <c:strRef>
              <c:f>'Campaign Results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Results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Results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3-46BE-BD08-0089AC285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214895"/>
        <c:axId val="36260047"/>
      </c:barChart>
      <c:catAx>
        <c:axId val="3321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0047"/>
        <c:crosses val="autoZero"/>
        <c:auto val="1"/>
        <c:lblAlgn val="ctr"/>
        <c:lblOffset val="100"/>
        <c:noMultiLvlLbl val="0"/>
      </c:catAx>
      <c:valAx>
        <c:axId val="362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Project.xlsx]Results by Month!PivotTable21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squar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675949198101224E-2"/>
          <c:y val="8.4957581435465043E-2"/>
          <c:w val="0.78014308893413054"/>
          <c:h val="0.79611786487029068"/>
        </c:manualLayout>
      </c:layout>
      <c:lineChart>
        <c:grouping val="standard"/>
        <c:varyColors val="0"/>
        <c:ser>
          <c:idx val="0"/>
          <c:order val="0"/>
          <c:tx>
            <c:strRef>
              <c:f>'Results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'Results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'Results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9D-4437-AFDC-74845BC50102}"/>
            </c:ext>
          </c:extLst>
        </c:ser>
        <c:ser>
          <c:idx val="1"/>
          <c:order val="1"/>
          <c:tx>
            <c:strRef>
              <c:f>'Results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'Results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'Results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9D-4437-AFDC-74845BC50102}"/>
            </c:ext>
          </c:extLst>
        </c:ser>
        <c:ser>
          <c:idx val="2"/>
          <c:order val="2"/>
          <c:tx>
            <c:strRef>
              <c:f>'Results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'Results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'Results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9D-4437-AFDC-74845BC5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388927"/>
        <c:axId val="461673535"/>
      </c:lineChart>
      <c:catAx>
        <c:axId val="45238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73535"/>
        <c:crosses val="autoZero"/>
        <c:auto val="1"/>
        <c:lblAlgn val="ctr"/>
        <c:lblOffset val="100"/>
        <c:noMultiLvlLbl val="0"/>
      </c:catAx>
      <c:valAx>
        <c:axId val="4616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8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37463107187937383"/>
          <c:y val="5.2052052052052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E1-4CC8-800C-7F32B358C673}"/>
            </c:ext>
          </c:extLst>
        </c:ser>
        <c:ser>
          <c:idx val="5"/>
          <c:order val="5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E1-4CC8-800C-7F32B358C673}"/>
            </c:ext>
          </c:extLst>
        </c:ser>
        <c:ser>
          <c:idx val="6"/>
          <c:order val="6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E1-4CC8-800C-7F32B358C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7681087"/>
        <c:axId val="915459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DE1-4CC8-800C-7F32B358C67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DE1-4CC8-800C-7F32B358C67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DE1-4CC8-800C-7F32B358C67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DE1-4CC8-800C-7F32B358C673}"/>
                  </c:ext>
                </c:extLst>
              </c15:ser>
            </c15:filteredLineSeries>
          </c:ext>
        </c:extLst>
      </c:lineChart>
      <c:catAx>
        <c:axId val="202768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45967"/>
        <c:crosses val="autoZero"/>
        <c:auto val="1"/>
        <c:lblAlgn val="ctr"/>
        <c:lblOffset val="100"/>
        <c:noMultiLvlLbl val="0"/>
      </c:catAx>
      <c:valAx>
        <c:axId val="9154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68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199072</xdr:colOff>
      <xdr:row>4</xdr:row>
      <xdr:rowOff>133351</xdr:rowOff>
    </xdr:from>
    <xdr:to>
      <xdr:col>18</xdr:col>
      <xdr:colOff>647700</xdr:colOff>
      <xdr:row>24</xdr:row>
      <xdr:rowOff>91441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F4D1FE-3E27-BD15-9F5E-A610C7C16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629602</xdr:colOff>
      <xdr:row>1</xdr:row>
      <xdr:rowOff>11429</xdr:rowOff>
    </xdr:from>
    <xdr:to>
      <xdr:col>18</xdr:col>
      <xdr:colOff>609600</xdr:colOff>
      <xdr:row>21</xdr:row>
      <xdr:rowOff>127634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44FF0-7ADF-27E9-9147-2B934BBC2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269556</xdr:colOff>
      <xdr:row>1</xdr:row>
      <xdr:rowOff>9524</xdr:rowOff>
    </xdr:from>
    <xdr:to>
      <xdr:col>17</xdr:col>
      <xdr:colOff>476249</xdr:colOff>
      <xdr:row>18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5282E-91B8-C2DE-AC94-A60C9DFBA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14</xdr:row>
      <xdr:rowOff>47625</xdr:rowOff>
    </xdr:from>
    <xdr:to>
      <xdr:col>7</xdr:col>
      <xdr:colOff>1000126</xdr:colOff>
      <xdr:row>30</xdr:row>
      <xdr:rowOff>72391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ACF03-17E0-2A1C-F197-2B2AE1D06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da Rolfe" refreshedDate="45183.61495787037" createdVersion="8" refreshedVersion="8" minRefreshableVersion="3" recordCount="1000" xr:uid="{D52A4335-1162-4EF6-BD9D-2D8E4C2B4F6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da Rolfe" refreshedDate="45183.669086574075" createdVersion="8" refreshedVersion="8" minRefreshableVersion="3" recordCount="1000" xr:uid="{275927AD-4FB2-4960-969A-BE60ACB74F6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x v="1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b v="0"/>
    <b v="0"/>
    <s v="technology/web"/>
    <n v="131.4799999999999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b v="0"/>
    <b v="0"/>
    <s v="music/rock"/>
    <n v="58.98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x v="4"/>
    <b v="0"/>
    <b v="0"/>
    <s v="theater/plays"/>
    <n v="69.28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x v="5"/>
    <b v="0"/>
    <b v="0"/>
    <s v="theater/plays"/>
    <n v="173.62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b v="0"/>
    <b v="0"/>
    <s v="film &amp; video/documentary"/>
    <n v="20.96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x v="7"/>
    <b v="0"/>
    <b v="0"/>
    <s v="theater/plays"/>
    <n v="327.5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b v="0"/>
    <b v="0"/>
    <s v="theater/plays"/>
    <n v="19.93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b v="0"/>
    <b v="0"/>
    <s v="music/electric music"/>
    <n v="51.74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x v="10"/>
    <b v="0"/>
    <b v="0"/>
    <s v="film &amp; video/drama"/>
    <n v="266.1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b v="0"/>
    <b v="1"/>
    <s v="theater/plays"/>
    <n v="48.1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x v="12"/>
    <b v="0"/>
    <b v="0"/>
    <s v="film &amp; video/drama"/>
    <n v="89.3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b v="0"/>
    <b v="0"/>
    <s v="music/indie rock"/>
    <n v="245.12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b v="0"/>
    <b v="0"/>
    <s v="music/indie rock"/>
    <n v="66.77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b v="0"/>
    <b v="0"/>
    <s v="technology/wearables"/>
    <n v="47.3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x v="16"/>
    <b v="0"/>
    <b v="0"/>
    <s v="publishing/nonfiction"/>
    <n v="649.47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b v="0"/>
    <b v="0"/>
    <s v="film &amp; video/animation"/>
    <n v="159.38999999999999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b v="0"/>
    <b v="0"/>
    <s v="theater/plays"/>
    <n v="66.91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x v="19"/>
    <b v="0"/>
    <b v="1"/>
    <s v="theater/plays"/>
    <n v="48.53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b v="0"/>
    <b v="0"/>
    <s v="film &amp; video/drama"/>
    <n v="112.24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b v="0"/>
    <b v="0"/>
    <s v="theater/plays"/>
    <n v="40.99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x v="22"/>
    <b v="0"/>
    <b v="0"/>
    <s v="theater/plays"/>
    <n v="128.07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b v="0"/>
    <b v="0"/>
    <s v="film &amp; video/documentary"/>
    <n v="332.04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b v="0"/>
    <b v="0"/>
    <s v="technology/wearables"/>
    <n v="112.83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b v="0"/>
    <b v="1"/>
    <s v="games/video games"/>
    <n v="216.4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b v="0"/>
    <b v="0"/>
    <s v="theater/plays"/>
    <n v="48.2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b v="0"/>
    <b v="1"/>
    <s v="theater/plays"/>
    <n v="105.2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b v="0"/>
    <b v="0"/>
    <s v="film &amp; video/shorts"/>
    <n v="328.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x v="30"/>
    <b v="0"/>
    <b v="0"/>
    <s v="film &amp; video/animation"/>
    <n v="160.6100000000000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b v="0"/>
    <b v="0"/>
    <s v="film &amp; video/documentary"/>
    <n v="86.81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b v="0"/>
    <b v="0"/>
    <s v="theater/plays"/>
    <n v="377.8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b v="0"/>
    <b v="0"/>
    <s v="film &amp; video/documentary"/>
    <n v="150.8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b v="0"/>
    <b v="1"/>
    <s v="film &amp; video/drama"/>
    <n v="150.3000000000000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x v="36"/>
    <b v="0"/>
    <b v="0"/>
    <s v="theater/plays"/>
    <n v="157.29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b v="0"/>
    <b v="1"/>
    <s v="publishing/fiction"/>
    <n v="139.99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b v="0"/>
    <b v="0"/>
    <s v="photography/photography books"/>
    <n v="325.32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x v="39"/>
    <b v="0"/>
    <b v="0"/>
    <s v="theater/plays"/>
    <n v="50.78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b v="0"/>
    <b v="1"/>
    <s v="technology/wearables"/>
    <n v="169.07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b v="0"/>
    <b v="1"/>
    <s v="music/rock"/>
    <n v="212.93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x v="42"/>
    <b v="0"/>
    <b v="0"/>
    <s v="food/food trucks"/>
    <n v="443.94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b v="0"/>
    <b v="0"/>
    <s v="publishing/radio &amp; podcasts"/>
    <n v="185.94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b v="0"/>
    <b v="0"/>
    <s v="publishing/fiction"/>
    <n v="658.81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b v="0"/>
    <b v="1"/>
    <s v="theater/plays"/>
    <n v="47.6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b v="0"/>
    <b v="0"/>
    <s v="music/rock"/>
    <n v="114.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b v="0"/>
    <b v="0"/>
    <s v="theater/plays"/>
    <n v="475.27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x v="48"/>
    <b v="0"/>
    <b v="0"/>
    <s v="theater/plays"/>
    <n v="386.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x v="49"/>
    <b v="0"/>
    <b v="0"/>
    <s v="music/rock"/>
    <n v="189.63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b v="0"/>
    <b v="1"/>
    <s v="technology/wearables"/>
    <n v="91.8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b v="0"/>
    <b v="0"/>
    <s v="theater/plays"/>
    <n v="34.15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b v="0"/>
    <b v="0"/>
    <s v="film &amp; video/drama"/>
    <n v="140.4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b v="0"/>
    <b v="0"/>
    <s v="technology/wearables"/>
    <n v="89.87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b v="0"/>
    <b v="0"/>
    <s v="music/jazz"/>
    <n v="177.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b v="0"/>
    <b v="0"/>
    <s v="technology/wearables"/>
    <n v="143.66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b v="0"/>
    <b v="0"/>
    <s v="games/video games"/>
    <n v="215.28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b v="0"/>
    <b v="0"/>
    <s v="theater/plays"/>
    <n v="227.11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b v="0"/>
    <b v="1"/>
    <s v="theater/plays"/>
    <n v="275.07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b v="0"/>
    <b v="0"/>
    <s v="theater/plays"/>
    <n v="144.37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b v="0"/>
    <b v="0"/>
    <s v="theater/plays"/>
    <n v="92.75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b v="0"/>
    <b v="0"/>
    <s v="theater/plays"/>
    <n v="11.85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b v="0"/>
    <b v="1"/>
    <s v="technology/web"/>
    <n v="97.64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b v="0"/>
    <b v="0"/>
    <s v="theater/plays"/>
    <n v="236.1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b v="0"/>
    <b v="1"/>
    <s v="theater/plays"/>
    <n v="45.0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b v="0"/>
    <b v="1"/>
    <s v="technology/wearables"/>
    <n v="162.38999999999999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b v="0"/>
    <b v="1"/>
    <s v="theater/plays"/>
    <n v="254.53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b v="0"/>
    <b v="0"/>
    <s v="theater/plays"/>
    <n v="24.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b v="0"/>
    <b v="1"/>
    <s v="theater/plays"/>
    <n v="123.74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49"/>
    <b v="0"/>
    <b v="0"/>
    <s v="theater/plays"/>
    <n v="108.0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x v="71"/>
    <b v="0"/>
    <b v="0"/>
    <s v="film &amp; video/animation"/>
    <n v="670.33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x v="72"/>
    <b v="0"/>
    <b v="0"/>
    <s v="music/jazz"/>
    <n v="660.93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x v="73"/>
    <b v="0"/>
    <b v="0"/>
    <s v="music/metal"/>
    <n v="122.46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4"/>
    <b v="0"/>
    <b v="0"/>
    <s v="photography/photography books"/>
    <n v="150.58000000000001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5"/>
    <b v="1"/>
    <b v="1"/>
    <s v="theater/plays"/>
    <n v="78.11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x v="76"/>
    <b v="0"/>
    <b v="1"/>
    <s v="film &amp; video/animation"/>
    <n v="46.95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7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x v="78"/>
    <b v="0"/>
    <b v="0"/>
    <s v="theater/plays"/>
    <n v="69.599999999999994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79"/>
    <b v="0"/>
    <b v="0"/>
    <s v="games/video games"/>
    <n v="637.4500000000000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0"/>
    <b v="0"/>
    <b v="0"/>
    <s v="music/rock"/>
    <n v="225.34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x v="4"/>
    <b v="0"/>
    <b v="1"/>
    <s v="games/video games"/>
    <n v="1497.3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x v="81"/>
    <b v="0"/>
    <b v="0"/>
    <s v="music/electric music"/>
    <n v="37.590000000000003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2"/>
    <b v="0"/>
    <b v="0"/>
    <s v="technology/wearables"/>
    <n v="132.37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3"/>
    <b v="0"/>
    <b v="0"/>
    <s v="music/indie rock"/>
    <n v="131.22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x v="84"/>
    <b v="1"/>
    <b v="0"/>
    <s v="theater/plays"/>
    <n v="167.64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5"/>
    <b v="0"/>
    <b v="1"/>
    <s v="music/rock"/>
    <n v="61.98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x v="86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7"/>
    <b v="0"/>
    <b v="0"/>
    <s v="theater/plays"/>
    <n v="252.59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x v="88"/>
    <b v="0"/>
    <b v="1"/>
    <s v="theater/plays"/>
    <n v="78.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89"/>
    <b v="0"/>
    <b v="0"/>
    <s v="publishing/translations"/>
    <n v="48.4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40"/>
    <b v="0"/>
    <b v="1"/>
    <s v="games/video games"/>
    <n v="258.88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x v="90"/>
    <b v="0"/>
    <b v="1"/>
    <s v="theater/plays"/>
    <n v="60.55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x v="91"/>
    <b v="0"/>
    <b v="0"/>
    <s v="technology/web"/>
    <n v="303.69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x v="92"/>
    <b v="0"/>
    <b v="0"/>
    <s v="film &amp; video/documentary"/>
    <n v="113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x v="36"/>
    <b v="0"/>
    <b v="0"/>
    <s v="theater/plays"/>
    <n v="217.3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x v="93"/>
    <b v="0"/>
    <b v="0"/>
    <s v="food/food trucks"/>
    <n v="926.69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4"/>
    <b v="0"/>
    <b v="0"/>
    <s v="games/video games"/>
    <n v="33.69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x v="95"/>
    <b v="0"/>
    <b v="0"/>
    <s v="theater/plays"/>
    <n v="196.72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x v="96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x v="97"/>
    <b v="0"/>
    <b v="1"/>
    <s v="music/electric music"/>
    <n v="1021.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x v="98"/>
    <b v="0"/>
    <b v="1"/>
    <s v="technology/wearables"/>
    <n v="281.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x v="99"/>
    <b v="0"/>
    <b v="0"/>
    <s v="music/electric music"/>
    <n v="24.6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0"/>
    <b v="0"/>
    <b v="0"/>
    <s v="music/indie rock"/>
    <n v="143.13999999999999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x v="101"/>
    <b v="0"/>
    <b v="0"/>
    <s v="technology/web"/>
    <n v="144.5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2"/>
    <b v="0"/>
    <b v="0"/>
    <s v="theater/plays"/>
    <n v="359.13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3"/>
    <b v="0"/>
    <b v="1"/>
    <s v="theater/plays"/>
    <n v="186.49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x v="104"/>
    <b v="0"/>
    <b v="0"/>
    <s v="film &amp; video/documentary"/>
    <n v="595.27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5"/>
    <b v="0"/>
    <b v="0"/>
    <s v="film &amp; video/television"/>
    <n v="59.21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6"/>
    <b v="0"/>
    <b v="0"/>
    <s v="food/food trucks"/>
    <n v="14.96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x v="107"/>
    <b v="0"/>
    <b v="0"/>
    <s v="publishing/radio &amp; podcasts"/>
    <n v="119.96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x v="108"/>
    <b v="0"/>
    <b v="0"/>
    <s v="technology/web"/>
    <n v="268.83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x v="109"/>
    <b v="0"/>
    <b v="0"/>
    <s v="food/food trucks"/>
    <n v="376.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x v="110"/>
    <b v="0"/>
    <b v="1"/>
    <s v="technology/wearables"/>
    <n v="727.16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1"/>
    <b v="0"/>
    <b v="0"/>
    <s v="publishing/fiction"/>
    <n v="87.2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x v="112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x v="113"/>
    <b v="0"/>
    <b v="0"/>
    <s v="film &amp; video/television"/>
    <n v="173.94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4"/>
    <b v="0"/>
    <b v="0"/>
    <s v="photography/photography books"/>
    <n v="117.6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5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x v="116"/>
    <b v="0"/>
    <b v="1"/>
    <s v="games/mobile games"/>
    <n v="149.5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x v="117"/>
    <b v="0"/>
    <b v="0"/>
    <s v="games/video games"/>
    <n v="219.34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x v="95"/>
    <b v="0"/>
    <b v="0"/>
    <s v="publishing/fiction"/>
    <n v="64.37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x v="118"/>
    <b v="1"/>
    <b v="0"/>
    <s v="theater/plays"/>
    <n v="18.6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x v="119"/>
    <b v="0"/>
    <b v="0"/>
    <s v="photography/photography books"/>
    <n v="367.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x v="120"/>
    <b v="0"/>
    <b v="0"/>
    <s v="theater/plays"/>
    <n v="159.91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x v="121"/>
    <b v="0"/>
    <b v="1"/>
    <s v="theater/plays"/>
    <n v="38.63000000000000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2"/>
    <b v="0"/>
    <b v="0"/>
    <s v="theater/plays"/>
    <n v="51.42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x v="123"/>
    <b v="0"/>
    <b v="0"/>
    <s v="music/rock"/>
    <n v="60.33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x v="97"/>
    <b v="0"/>
    <b v="0"/>
    <s v="food/food trucks"/>
    <n v="3.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4"/>
    <b v="0"/>
    <b v="0"/>
    <s v="film &amp; video/drama"/>
    <n v="155.47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5"/>
    <b v="0"/>
    <b v="0"/>
    <s v="technology/web"/>
    <n v="100.86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x v="126"/>
    <b v="0"/>
    <b v="1"/>
    <s v="theater/plays"/>
    <n v="116.18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x v="127"/>
    <b v="0"/>
    <b v="0"/>
    <s v="music/world music"/>
    <n v="310.7799999999999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x v="128"/>
    <b v="0"/>
    <b v="1"/>
    <s v="film &amp; video/documentary"/>
    <n v="89.7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x v="129"/>
    <b v="0"/>
    <b v="1"/>
    <s v="theater/plays"/>
    <n v="71.27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x v="130"/>
    <b v="0"/>
    <b v="1"/>
    <s v="film &amp; video/drama"/>
    <n v="3.29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x v="131"/>
    <b v="0"/>
    <b v="0"/>
    <s v="publishing/nonfiction"/>
    <n v="261.7799999999999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x v="132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3"/>
    <b v="0"/>
    <b v="1"/>
    <s v="technology/wearables"/>
    <n v="20.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4"/>
    <b v="0"/>
    <b v="0"/>
    <s v="film &amp; video/documentary"/>
    <n v="223.1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x v="135"/>
    <b v="0"/>
    <b v="0"/>
    <s v="technology/web"/>
    <n v="101.59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x v="136"/>
    <b v="0"/>
    <b v="0"/>
    <s v="technology/web"/>
    <n v="230.04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x v="137"/>
    <b v="0"/>
    <b v="0"/>
    <s v="music/indie rock"/>
    <n v="135.59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38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x v="139"/>
    <b v="0"/>
    <b v="0"/>
    <s v="technology/wearables"/>
    <n v="236.5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x v="14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1"/>
    <b v="0"/>
    <b v="1"/>
    <s v="theater/plays"/>
    <n v="112.49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2"/>
    <b v="0"/>
    <b v="0"/>
    <s v="technology/wearables"/>
    <n v="121.02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3"/>
    <b v="0"/>
    <b v="0"/>
    <s v="music/indie rock"/>
    <n v="219.87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x v="144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x v="145"/>
    <b v="0"/>
    <b v="0"/>
    <s v="music/electric music"/>
    <n v="64.17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6"/>
    <b v="0"/>
    <b v="0"/>
    <s v="music/indie rock"/>
    <n v="423.07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47"/>
    <b v="0"/>
    <b v="0"/>
    <s v="theater/plays"/>
    <n v="92.9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x v="148"/>
    <b v="0"/>
    <b v="1"/>
    <s v="music/indie rock"/>
    <n v="58.76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x v="149"/>
    <b v="0"/>
    <b v="0"/>
    <s v="theater/plays"/>
    <n v="65.02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x v="150"/>
    <b v="0"/>
    <b v="0"/>
    <s v="music/rock"/>
    <n v="73.94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x v="151"/>
    <b v="0"/>
    <b v="0"/>
    <s v="photography/photography books"/>
    <n v="52.67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x v="152"/>
    <b v="0"/>
    <b v="0"/>
    <s v="music/rock"/>
    <n v="220.95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3"/>
    <b v="0"/>
    <b v="1"/>
    <s v="theater/plays"/>
    <n v="100.01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x v="154"/>
    <b v="0"/>
    <b v="0"/>
    <s v="technology/wearables"/>
    <n v="162.31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5"/>
    <b v="0"/>
    <b v="1"/>
    <s v="technology/web"/>
    <n v="78.18000000000000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6"/>
    <b v="0"/>
    <b v="0"/>
    <s v="music/rock"/>
    <n v="149.74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x v="157"/>
    <b v="0"/>
    <b v="1"/>
    <s v="photography/photography books"/>
    <n v="253.26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58"/>
    <b v="0"/>
    <b v="0"/>
    <s v="theater/plays"/>
    <n v="100.17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x v="159"/>
    <b v="0"/>
    <b v="0"/>
    <s v="technology/web"/>
    <n v="121.99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x v="160"/>
    <b v="0"/>
    <b v="0"/>
    <s v="photography/photography books"/>
    <n v="137.13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x v="161"/>
    <b v="0"/>
    <b v="0"/>
    <s v="theater/plays"/>
    <n v="415.54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x v="162"/>
    <b v="0"/>
    <b v="1"/>
    <s v="music/indie rock"/>
    <n v="31.31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3"/>
    <b v="0"/>
    <b v="1"/>
    <s v="film &amp; video/shorts"/>
    <n v="424.0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4"/>
    <b v="0"/>
    <b v="0"/>
    <s v="music/indie rock"/>
    <n v="2.94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5"/>
    <b v="0"/>
    <b v="0"/>
    <s v="publishing/translations"/>
    <n v="10.63"/>
    <n v="104.2"/>
    <x v="5"/>
    <x v="18"/>
  </r>
  <r>
    <n v="172"/>
    <s v="Nixon Inc"/>
    <s v="Centralized national firmware"/>
    <n v="800"/>
    <n v="663"/>
    <x v="0"/>
    <n v="26"/>
    <x v="1"/>
    <s v="USD"/>
    <n v="1405746000"/>
    <x v="166"/>
    <b v="0"/>
    <b v="1"/>
    <s v="film &amp; video/documentary"/>
    <n v="82.88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x v="167"/>
    <b v="0"/>
    <b v="0"/>
    <s v="theater/plays"/>
    <n v="163.01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x v="168"/>
    <b v="0"/>
    <b v="1"/>
    <s v="technology/wearables"/>
    <n v="894.67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69"/>
    <b v="0"/>
    <b v="0"/>
    <s v="theater/plays"/>
    <n v="26.19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0"/>
    <b v="0"/>
    <b v="0"/>
    <s v="theater/plays"/>
    <n v="74.83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1"/>
    <b v="0"/>
    <b v="0"/>
    <s v="theater/plays"/>
    <n v="416.48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2"/>
    <b v="0"/>
    <b v="0"/>
    <s v="food/food trucks"/>
    <n v="96.21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x v="173"/>
    <b v="0"/>
    <b v="1"/>
    <s v="theater/plays"/>
    <n v="357.72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4"/>
    <b v="0"/>
    <b v="0"/>
    <s v="technology/wearables"/>
    <n v="308.45999999999998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5"/>
    <b v="0"/>
    <b v="0"/>
    <s v="technology/web"/>
    <n v="61.8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6"/>
    <b v="0"/>
    <b v="0"/>
    <s v="theater/plays"/>
    <n v="722.32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77"/>
    <b v="0"/>
    <b v="0"/>
    <s v="music/rock"/>
    <n v="69.1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78"/>
    <b v="0"/>
    <b v="0"/>
    <s v="theater/plays"/>
    <n v="293.06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x v="179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x v="180"/>
    <b v="0"/>
    <b v="0"/>
    <s v="theater/plays"/>
    <n v="31.9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x v="181"/>
    <b v="0"/>
    <b v="1"/>
    <s v="film &amp; video/shorts"/>
    <n v="229.87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2"/>
    <b v="0"/>
    <b v="0"/>
    <s v="theater/plays"/>
    <n v="32.01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x v="183"/>
    <b v="0"/>
    <b v="0"/>
    <s v="theater/plays"/>
    <n v="23.53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x v="184"/>
    <b v="0"/>
    <b v="1"/>
    <s v="theater/plays"/>
    <n v="68.5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x v="185"/>
    <b v="0"/>
    <b v="0"/>
    <s v="theater/plays"/>
    <n v="37.950000000000003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6"/>
    <b v="0"/>
    <b v="0"/>
    <s v="music/rock"/>
    <n v="19.989999999999998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x v="187"/>
    <b v="1"/>
    <b v="0"/>
    <s v="music/indie rock"/>
    <n v="45.64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x v="188"/>
    <b v="0"/>
    <b v="0"/>
    <s v="music/metal"/>
    <n v="122.76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x v="189"/>
    <b v="0"/>
    <b v="0"/>
    <s v="music/electric music"/>
    <n v="361.75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x v="190"/>
    <b v="0"/>
    <b v="0"/>
    <s v="technology/wearables"/>
    <n v="63.1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1"/>
    <b v="0"/>
    <b v="0"/>
    <s v="film &amp; video/drama"/>
    <n v="298.2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x v="192"/>
    <b v="0"/>
    <b v="0"/>
    <s v="music/electric music"/>
    <n v="9.56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3"/>
    <b v="0"/>
    <b v="0"/>
    <s v="music/rock"/>
    <n v="53.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x v="194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5"/>
    <b v="0"/>
    <b v="0"/>
    <s v="technology/web"/>
    <n v="681.19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x v="196"/>
    <b v="0"/>
    <b v="0"/>
    <s v="food/food trucks"/>
    <n v="78.83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7"/>
    <b v="0"/>
    <b v="0"/>
    <s v="theater/plays"/>
    <n v="134.41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x v="198"/>
    <b v="0"/>
    <b v="0"/>
    <s v="music/jazz"/>
    <n v="3.37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x v="199"/>
    <b v="1"/>
    <b v="0"/>
    <s v="theater/plays"/>
    <n v="431.85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0"/>
    <b v="0"/>
    <b v="0"/>
    <s v="publishing/fiction"/>
    <n v="38.84000000000000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1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x v="202"/>
    <b v="0"/>
    <b v="0"/>
    <s v="film &amp; video/documentary"/>
    <n v="101.1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x v="203"/>
    <b v="0"/>
    <b v="0"/>
    <s v="film &amp; video/documentary"/>
    <n v="21.19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x v="204"/>
    <b v="0"/>
    <b v="0"/>
    <s v="film &amp; video/science fiction"/>
    <n v="67.430000000000007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5"/>
    <b v="0"/>
    <b v="0"/>
    <s v="theater/plays"/>
    <n v="94.92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x v="206"/>
    <b v="0"/>
    <b v="0"/>
    <s v="theater/plays"/>
    <n v="151.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7"/>
    <b v="0"/>
    <b v="1"/>
    <s v="music/indie rock"/>
    <n v="195.16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x v="208"/>
    <b v="0"/>
    <b v="0"/>
    <s v="music/rock"/>
    <n v="1023.14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09"/>
    <b v="0"/>
    <b v="0"/>
    <s v="theater/plays"/>
    <n v="3.84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0"/>
    <b v="0"/>
    <b v="0"/>
    <s v="theater/plays"/>
    <n v="155.07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1"/>
    <b v="0"/>
    <b v="0"/>
    <s v="film &amp; video/science fiction"/>
    <n v="44.7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x v="212"/>
    <b v="0"/>
    <b v="1"/>
    <s v="film &amp; video/shorts"/>
    <n v="215.95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3"/>
    <b v="0"/>
    <b v="0"/>
    <s v="film &amp; video/animation"/>
    <n v="332.13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x v="214"/>
    <b v="1"/>
    <b v="0"/>
    <s v="theater/plays"/>
    <n v="8.44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5"/>
    <b v="1"/>
    <b v="0"/>
    <s v="food/food trucks"/>
    <n v="98.63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x v="216"/>
    <b v="0"/>
    <b v="0"/>
    <s v="photography/photography books"/>
    <n v="137.9799999999999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7"/>
    <b v="0"/>
    <b v="0"/>
    <s v="theater/plays"/>
    <n v="93.81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x v="218"/>
    <b v="0"/>
    <b v="0"/>
    <s v="film &amp; video/science fiction"/>
    <n v="403.64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x v="219"/>
    <b v="1"/>
    <b v="0"/>
    <s v="music/rock"/>
    <n v="260.17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x v="122"/>
    <b v="0"/>
    <b v="0"/>
    <s v="photography/photography books"/>
    <n v="366.6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0"/>
    <b v="0"/>
    <b v="0"/>
    <s v="games/mobile games"/>
    <n v="168.72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x v="221"/>
    <b v="0"/>
    <b v="0"/>
    <s v="film &amp; video/animation"/>
    <n v="119.91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2"/>
    <b v="0"/>
    <b v="1"/>
    <s v="games/mobile games"/>
    <n v="193.6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3"/>
    <b v="0"/>
    <b v="0"/>
    <s v="games/video games"/>
    <n v="420.17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4"/>
    <b v="0"/>
    <b v="0"/>
    <s v="theater/plays"/>
    <n v="76.70999999999999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x v="225"/>
    <b v="0"/>
    <b v="0"/>
    <s v="theater/plays"/>
    <n v="171.26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x v="226"/>
    <b v="0"/>
    <b v="0"/>
    <s v="film &amp; video/animation"/>
    <n v="157.88999999999999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x v="227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8"/>
    <b v="0"/>
    <b v="0"/>
    <s v="film &amp; video/animation"/>
    <n v="41.73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x v="229"/>
    <b v="0"/>
    <b v="1"/>
    <s v="music/rock"/>
    <n v="10.9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0"/>
    <b v="0"/>
    <b v="0"/>
    <s v="film &amp; video/animation"/>
    <n v="159.38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1"/>
    <b v="0"/>
    <b v="1"/>
    <s v="theater/plays"/>
    <n v="422.42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x v="232"/>
    <b v="0"/>
    <b v="0"/>
    <s v="technology/wearables"/>
    <n v="97.72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x v="233"/>
    <b v="0"/>
    <b v="0"/>
    <s v="theater/plays"/>
    <n v="418.7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b v="0"/>
    <b v="1"/>
    <s v="publishing/nonfiction"/>
    <n v="101.92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b v="0"/>
    <b v="1"/>
    <s v="music/rock"/>
    <n v="127.73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b v="0"/>
    <b v="0"/>
    <s v="theater/plays"/>
    <n v="445.22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b v="0"/>
    <b v="0"/>
    <s v="theater/plays"/>
    <n v="569.71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b v="0"/>
    <b v="0"/>
    <s v="theater/plays"/>
    <n v="509.34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b v="0"/>
    <b v="0"/>
    <s v="technology/web"/>
    <n v="325.52999999999997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b v="0"/>
    <b v="1"/>
    <s v="publishing/fiction"/>
    <n v="932.62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b v="0"/>
    <b v="0"/>
    <s v="games/mobile games"/>
    <n v="211.34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b v="0"/>
    <b v="0"/>
    <s v="publishing/translations"/>
    <n v="273.3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x v="243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x v="244"/>
    <b v="0"/>
    <b v="0"/>
    <s v="theater/plays"/>
    <n v="54.08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x v="245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6"/>
    <b v="0"/>
    <b v="0"/>
    <s v="film &amp; video/drama"/>
    <n v="89.02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x v="247"/>
    <b v="0"/>
    <b v="0"/>
    <s v="publishing/nonfiction"/>
    <n v="184.8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8"/>
    <b v="0"/>
    <b v="1"/>
    <s v="music/rock"/>
    <n v="120.17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x v="249"/>
    <b v="0"/>
    <b v="0"/>
    <s v="music/rock"/>
    <n v="23.39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x v="25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1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2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x v="253"/>
    <b v="0"/>
    <b v="0"/>
    <s v="music/rock"/>
    <n v="157.6999999999999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x v="254"/>
    <b v="0"/>
    <b v="1"/>
    <s v="music/rock"/>
    <n v="31.2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x v="255"/>
    <b v="0"/>
    <b v="1"/>
    <s v="music/indie rock"/>
    <n v="313.41000000000003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x v="256"/>
    <b v="0"/>
    <b v="0"/>
    <s v="photography/photography books"/>
    <n v="370.9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x v="257"/>
    <b v="0"/>
    <b v="0"/>
    <s v="theater/plays"/>
    <n v="362.66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x v="258"/>
    <b v="0"/>
    <b v="0"/>
    <s v="theater/plays"/>
    <n v="123.08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x v="259"/>
    <b v="0"/>
    <b v="1"/>
    <s v="music/jazz"/>
    <n v="76.77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x v="260"/>
    <b v="0"/>
    <b v="0"/>
    <s v="theater/plays"/>
    <n v="233.62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x v="261"/>
    <b v="0"/>
    <b v="0"/>
    <s v="film &amp; video/documentary"/>
    <n v="180.5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x v="262"/>
    <b v="0"/>
    <b v="0"/>
    <s v="film &amp; video/television"/>
    <n v="252.6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3"/>
    <b v="0"/>
    <b v="0"/>
    <s v="games/video games"/>
    <n v="27.18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4"/>
    <b v="0"/>
    <b v="0"/>
    <s v="photography/photography books"/>
    <n v="1.2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5"/>
    <b v="0"/>
    <b v="1"/>
    <s v="theater/plays"/>
    <n v="304.0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x v="266"/>
    <b v="0"/>
    <b v="0"/>
    <s v="theater/plays"/>
    <n v="137.22999999999999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x v="267"/>
    <b v="0"/>
    <b v="0"/>
    <s v="theater/plays"/>
    <n v="32.21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153"/>
    <b v="0"/>
    <b v="0"/>
    <s v="publishing/translations"/>
    <n v="241.51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x v="268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9"/>
    <b v="0"/>
    <b v="0"/>
    <s v="theater/plays"/>
    <n v="1066.43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70"/>
    <b v="0"/>
    <b v="0"/>
    <s v="technology/web"/>
    <n v="325.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1"/>
    <b v="0"/>
    <b v="0"/>
    <s v="theater/plays"/>
    <n v="170.7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x v="272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x v="273"/>
    <b v="0"/>
    <b v="1"/>
    <s v="theater/plays"/>
    <n v="91.52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274"/>
    <b v="0"/>
    <b v="1"/>
    <s v="film &amp; video/television"/>
    <n v="108.05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x v="148"/>
    <b v="0"/>
    <b v="0"/>
    <s v="music/rock"/>
    <n v="18.73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x v="275"/>
    <b v="0"/>
    <b v="0"/>
    <s v="technology/web"/>
    <n v="83.19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6"/>
    <b v="0"/>
    <b v="0"/>
    <s v="theater/plays"/>
    <n v="706.33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x v="72"/>
    <b v="0"/>
    <b v="0"/>
    <s v="theater/plays"/>
    <n v="17.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b v="0"/>
    <b v="0"/>
    <s v="music/electric music"/>
    <n v="209.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x v="278"/>
    <b v="0"/>
    <b v="1"/>
    <s v="music/metal"/>
    <n v="97.79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71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79"/>
    <b v="0"/>
    <b v="1"/>
    <s v="film &amp; video/documentary"/>
    <n v="54.4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0"/>
    <b v="1"/>
    <b v="0"/>
    <s v="technology/web"/>
    <n v="456.61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x v="281"/>
    <b v="0"/>
    <b v="0"/>
    <s v="food/food trucks"/>
    <n v="9.82"/>
    <n v="71.7"/>
    <x v="0"/>
    <x v="0"/>
  </r>
  <r>
    <n v="293"/>
    <s v="Ross Group"/>
    <s v="Organized executive solution"/>
    <n v="6500"/>
    <n v="1065"/>
    <x v="3"/>
    <n v="32"/>
    <x v="6"/>
    <s v="EUR"/>
    <n v="1286254800"/>
    <x v="282"/>
    <b v="0"/>
    <b v="0"/>
    <s v="theater/plays"/>
    <n v="16.38"/>
    <n v="33.28125"/>
    <x v="3"/>
    <x v="3"/>
  </r>
  <r>
    <n v="294"/>
    <s v="Turner-Davis"/>
    <s v="Automated local emulation"/>
    <n v="600"/>
    <n v="8038"/>
    <x v="1"/>
    <n v="183"/>
    <x v="1"/>
    <s v="USD"/>
    <n v="1540530000"/>
    <x v="283"/>
    <b v="0"/>
    <b v="0"/>
    <s v="theater/plays"/>
    <n v="1339.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4"/>
    <b v="0"/>
    <b v="0"/>
    <s v="theater/plays"/>
    <n v="35.65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x v="285"/>
    <b v="0"/>
    <b v="0"/>
    <s v="theater/plays"/>
    <n v="54.95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6"/>
    <b v="0"/>
    <b v="1"/>
    <s v="theater/plays"/>
    <n v="94.2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7"/>
    <b v="0"/>
    <b v="1"/>
    <s v="music/rock"/>
    <n v="143.9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8"/>
    <b v="0"/>
    <b v="0"/>
    <s v="food/food trucks"/>
    <n v="51.42"/>
    <n v="39.877551020408163"/>
    <x v="0"/>
    <x v="0"/>
  </r>
  <r>
    <n v="300"/>
    <s v="Cooke PLC"/>
    <s v="Focused executive core"/>
    <n v="100"/>
    <n v="5"/>
    <x v="0"/>
    <n v="1"/>
    <x v="3"/>
    <s v="DKK"/>
    <n v="1504069200"/>
    <x v="289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x v="290"/>
    <b v="0"/>
    <b v="0"/>
    <s v="film &amp; video/documentary"/>
    <n v="1344.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18"/>
    <b v="0"/>
    <b v="0"/>
    <s v="theater/plays"/>
    <n v="31.84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1"/>
    <b v="0"/>
    <b v="0"/>
    <s v="music/indie rock"/>
    <n v="82.62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x v="292"/>
    <b v="0"/>
    <b v="0"/>
    <s v="film &amp; video/documentary"/>
    <n v="546.14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x v="293"/>
    <b v="0"/>
    <b v="0"/>
    <s v="theater/plays"/>
    <n v="286.20999999999998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4"/>
    <b v="0"/>
    <b v="1"/>
    <s v="theater/plays"/>
    <n v="7.9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5"/>
    <b v="0"/>
    <b v="1"/>
    <s v="publishing/fiction"/>
    <n v="132.13999999999999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x v="296"/>
    <b v="0"/>
    <b v="0"/>
    <s v="theater/plays"/>
    <n v="74.08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x v="297"/>
    <b v="0"/>
    <b v="1"/>
    <s v="music/indie rock"/>
    <n v="75.290000000000006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298"/>
    <b v="0"/>
    <b v="0"/>
    <s v="games/video games"/>
    <n v="20.329999999999998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x v="299"/>
    <b v="0"/>
    <b v="0"/>
    <s v="theater/plays"/>
    <n v="203.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x v="300"/>
    <b v="0"/>
    <b v="0"/>
    <s v="theater/plays"/>
    <n v="310.23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x v="301"/>
    <b v="0"/>
    <b v="0"/>
    <s v="music/rock"/>
    <n v="395.32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x v="162"/>
    <b v="0"/>
    <b v="1"/>
    <s v="film &amp; video/documentary"/>
    <n v="294.70999999999998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b v="0"/>
    <b v="0"/>
    <s v="theater/plays"/>
    <n v="33.89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b v="0"/>
    <b v="1"/>
    <s v="food/food trucks"/>
    <n v="66.680000000000007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x v="304"/>
    <b v="0"/>
    <b v="0"/>
    <s v="theater/plays"/>
    <n v="19.23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b v="0"/>
    <b v="0"/>
    <s v="music/rock"/>
    <n v="15.8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x v="306"/>
    <b v="0"/>
    <b v="0"/>
    <s v="technology/web"/>
    <n v="38.700000000000003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b v="0"/>
    <b v="0"/>
    <s v="publishing/fiction"/>
    <n v="9.59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b v="0"/>
    <b v="0"/>
    <s v="film &amp; video/shorts"/>
    <n v="94.1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b v="0"/>
    <b v="0"/>
    <s v="theater/plays"/>
    <n v="166.56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b v="0"/>
    <b v="0"/>
    <s v="film &amp; video/documentary"/>
    <n v="24.13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b v="0"/>
    <b v="1"/>
    <s v="theater/plays"/>
    <n v="164.06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x v="312"/>
    <b v="0"/>
    <b v="1"/>
    <s v="theater/plays"/>
    <n v="90.72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3"/>
    <b v="0"/>
    <b v="0"/>
    <s v="film &amp; video/animation"/>
    <n v="46.19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4"/>
    <b v="0"/>
    <b v="1"/>
    <s v="theater/plays"/>
    <n v="38.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5"/>
    <b v="0"/>
    <b v="0"/>
    <s v="music/rock"/>
    <n v="133.56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x v="316"/>
    <b v="0"/>
    <b v="0"/>
    <s v="games/video games"/>
    <n v="22.9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7"/>
    <b v="0"/>
    <b v="0"/>
    <s v="film &amp; video/documentary"/>
    <n v="184.96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x v="318"/>
    <b v="0"/>
    <b v="0"/>
    <s v="food/food trucks"/>
    <n v="443.73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9"/>
    <b v="0"/>
    <b v="0"/>
    <s v="technology/wearables"/>
    <n v="199.98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20"/>
    <b v="0"/>
    <b v="0"/>
    <s v="theater/plays"/>
    <n v="123.96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x v="321"/>
    <b v="0"/>
    <b v="0"/>
    <s v="music/rock"/>
    <n v="186.6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x v="322"/>
    <b v="0"/>
    <b v="0"/>
    <s v="music/rock"/>
    <n v="114.29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x v="323"/>
    <b v="0"/>
    <b v="1"/>
    <s v="music/rock"/>
    <n v="97.03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x v="324"/>
    <b v="0"/>
    <b v="0"/>
    <s v="theater/plays"/>
    <n v="122.8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5"/>
    <b v="0"/>
    <b v="0"/>
    <s v="theater/plays"/>
    <n v="179.14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6"/>
    <b v="0"/>
    <b v="0"/>
    <s v="theater/plays"/>
    <n v="79.95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7"/>
    <b v="0"/>
    <b v="0"/>
    <s v="photography/photography books"/>
    <n v="94.24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8"/>
    <b v="0"/>
    <b v="0"/>
    <s v="music/indie rock"/>
    <n v="84.67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x v="329"/>
    <b v="0"/>
    <b v="0"/>
    <s v="theater/plays"/>
    <n v="66.52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x v="151"/>
    <b v="0"/>
    <b v="0"/>
    <s v="theater/plays"/>
    <n v="53.92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30"/>
    <b v="0"/>
    <b v="0"/>
    <s v="games/video games"/>
    <n v="41.98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1"/>
    <b v="0"/>
    <b v="0"/>
    <s v="film &amp; video/drama"/>
    <n v="14.69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x v="332"/>
    <b v="0"/>
    <b v="1"/>
    <s v="music/indie rock"/>
    <n v="34.479999999999997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x v="333"/>
    <b v="0"/>
    <b v="0"/>
    <s v="technology/web"/>
    <n v="1400.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x v="334"/>
    <b v="0"/>
    <b v="0"/>
    <s v="food/food trucks"/>
    <n v="71.77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x v="335"/>
    <b v="0"/>
    <b v="0"/>
    <s v="theater/plays"/>
    <n v="53.07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x v="336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x v="337"/>
    <b v="0"/>
    <b v="0"/>
    <s v="music/rock"/>
    <n v="127.71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x v="338"/>
    <b v="0"/>
    <b v="0"/>
    <s v="theater/plays"/>
    <n v="34.8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x v="339"/>
    <b v="0"/>
    <b v="0"/>
    <s v="theater/plays"/>
    <n v="410.6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x v="340"/>
    <b v="0"/>
    <b v="0"/>
    <s v="film &amp; video/documentary"/>
    <n v="123.74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x v="341"/>
    <b v="0"/>
    <b v="0"/>
    <s v="technology/wearables"/>
    <n v="58.97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2"/>
    <b v="0"/>
    <b v="0"/>
    <s v="theater/plays"/>
    <n v="36.89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3"/>
    <b v="0"/>
    <b v="0"/>
    <s v="games/video games"/>
    <n v="184.91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x v="344"/>
    <b v="1"/>
    <b v="0"/>
    <s v="photography/photography books"/>
    <n v="11.81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x v="127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5"/>
    <b v="0"/>
    <b v="1"/>
    <s v="theater/plays"/>
    <n v="226.3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6"/>
    <b v="0"/>
    <b v="0"/>
    <s v="theater/plays"/>
    <n v="173.5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x v="347"/>
    <b v="0"/>
    <b v="0"/>
    <s v="music/rock"/>
    <n v="371.76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x v="348"/>
    <b v="0"/>
    <b v="0"/>
    <s v="music/rock"/>
    <n v="160.19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x v="349"/>
    <b v="0"/>
    <b v="0"/>
    <s v="music/indie rock"/>
    <n v="1616.33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50"/>
    <b v="0"/>
    <b v="0"/>
    <s v="theater/plays"/>
    <n v="733.44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51"/>
    <b v="0"/>
    <b v="1"/>
    <s v="theater/plays"/>
    <n v="592.11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3"/>
    <b v="0"/>
    <b v="1"/>
    <s v="theater/plays"/>
    <n v="18.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2"/>
    <b v="0"/>
    <b v="1"/>
    <s v="film &amp; video/documentary"/>
    <n v="276.8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x v="353"/>
    <b v="0"/>
    <b v="1"/>
    <s v="film &amp; video/television"/>
    <n v="273.02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4"/>
    <b v="0"/>
    <b v="0"/>
    <s v="theater/plays"/>
    <n v="159.36000000000001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5"/>
    <b v="0"/>
    <b v="0"/>
    <s v="theater/plays"/>
    <n v="67.8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6"/>
    <b v="0"/>
    <b v="1"/>
    <s v="film &amp; video/documentary"/>
    <n v="1591.56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x v="357"/>
    <b v="0"/>
    <b v="0"/>
    <s v="theater/plays"/>
    <n v="730.18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8"/>
    <b v="0"/>
    <b v="1"/>
    <s v="film &amp; video/documentary"/>
    <n v="13.19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9"/>
    <b v="0"/>
    <b v="0"/>
    <s v="music/indie rock"/>
    <n v="54.78"/>
    <n v="59.16"/>
    <x v="1"/>
    <x v="7"/>
  </r>
  <r>
    <n v="376"/>
    <s v="Perry PLC"/>
    <s v="Mandatory uniform matrix"/>
    <n v="3400"/>
    <n v="12275"/>
    <x v="1"/>
    <n v="131"/>
    <x v="1"/>
    <s v="USD"/>
    <n v="1404622800"/>
    <x v="360"/>
    <b v="0"/>
    <b v="0"/>
    <s v="music/rock"/>
    <n v="361.03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361"/>
    <b v="0"/>
    <b v="0"/>
    <s v="theater/plays"/>
    <n v="10.26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x v="362"/>
    <b v="0"/>
    <b v="0"/>
    <s v="film &amp; video/documentary"/>
    <n v="13.96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3"/>
    <b v="0"/>
    <b v="0"/>
    <s v="theater/plays"/>
    <n v="40.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4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5"/>
    <b v="0"/>
    <b v="0"/>
    <s v="theater/plays"/>
    <n v="183.94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x v="366"/>
    <b v="0"/>
    <b v="0"/>
    <s v="photography/photography books"/>
    <n v="63.7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x v="285"/>
    <b v="0"/>
    <b v="1"/>
    <s v="food/food trucks"/>
    <n v="225.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7"/>
    <b v="1"/>
    <b v="1"/>
    <s v="film &amp; video/documentary"/>
    <n v="172.0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8"/>
    <b v="0"/>
    <b v="0"/>
    <s v="publishing/nonfiction"/>
    <n v="146.16999999999999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9"/>
    <b v="0"/>
    <b v="0"/>
    <s v="theater/plays"/>
    <n v="76.4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x v="370"/>
    <b v="0"/>
    <b v="0"/>
    <s v="technology/wearables"/>
    <n v="39.26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x v="371"/>
    <b v="0"/>
    <b v="0"/>
    <s v="music/indie rock"/>
    <n v="11.27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x v="372"/>
    <b v="0"/>
    <b v="0"/>
    <s v="theater/plays"/>
    <n v="122.11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x v="373"/>
    <b v="0"/>
    <b v="0"/>
    <s v="photography/photography books"/>
    <n v="186.54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x v="374"/>
    <b v="0"/>
    <b v="0"/>
    <s v="publishing/nonfiction"/>
    <n v="7.27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5"/>
    <b v="0"/>
    <b v="0"/>
    <s v="technology/wearables"/>
    <n v="65.64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6"/>
    <b v="0"/>
    <b v="0"/>
    <s v="music/jazz"/>
    <n v="228.9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x v="377"/>
    <b v="0"/>
    <b v="1"/>
    <s v="film &amp; video/documentary"/>
    <n v="469.38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x v="378"/>
    <b v="1"/>
    <b v="0"/>
    <s v="theater/plays"/>
    <n v="130.11000000000001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x v="379"/>
    <b v="0"/>
    <b v="0"/>
    <s v="film &amp; video/drama"/>
    <n v="167.05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x v="380"/>
    <b v="0"/>
    <b v="0"/>
    <s v="music/rock"/>
    <n v="173.86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x v="103"/>
    <b v="0"/>
    <b v="1"/>
    <s v="film &amp; video/animation"/>
    <n v="717.76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81"/>
    <b v="0"/>
    <b v="0"/>
    <s v="music/indie rock"/>
    <n v="63.85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x v="382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x v="383"/>
    <b v="0"/>
    <b v="0"/>
    <s v="theater/plays"/>
    <n v="1530.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4"/>
    <b v="0"/>
    <b v="1"/>
    <s v="film &amp; video/shorts"/>
    <n v="40.36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x v="385"/>
    <b v="0"/>
    <b v="1"/>
    <s v="theater/plays"/>
    <n v="86.22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x v="386"/>
    <b v="0"/>
    <b v="0"/>
    <s v="theater/plays"/>
    <n v="315.58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x v="387"/>
    <b v="0"/>
    <b v="0"/>
    <s v="theater/plays"/>
    <n v="89.6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x v="388"/>
    <b v="1"/>
    <b v="0"/>
    <s v="film &amp; video/documentary"/>
    <n v="182.15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x v="389"/>
    <b v="0"/>
    <b v="0"/>
    <s v="theater/plays"/>
    <n v="355.88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90"/>
    <b v="0"/>
    <b v="0"/>
    <s v="film &amp; video/documentary"/>
    <n v="131.84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x v="391"/>
    <b v="0"/>
    <b v="0"/>
    <s v="music/rock"/>
    <n v="46.32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b v="0"/>
    <b v="0"/>
    <s v="games/mobile games"/>
    <n v="36.130000000000003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92"/>
    <b v="0"/>
    <b v="0"/>
    <s v="theater/plays"/>
    <n v="104.63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x v="393"/>
    <b v="0"/>
    <b v="0"/>
    <s v="publishing/fiction"/>
    <n v="668.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x v="394"/>
    <b v="0"/>
    <b v="0"/>
    <s v="film &amp; video/animation"/>
    <n v="62.07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5"/>
    <b v="0"/>
    <b v="1"/>
    <s v="food/food trucks"/>
    <n v="84.7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x v="396"/>
    <b v="0"/>
    <b v="0"/>
    <s v="theater/plays"/>
    <n v="11.06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7"/>
    <b v="0"/>
    <b v="1"/>
    <s v="film &amp; video/documentary"/>
    <n v="43.84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x v="398"/>
    <b v="0"/>
    <b v="0"/>
    <s v="theater/plays"/>
    <n v="55.47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x v="399"/>
    <b v="0"/>
    <b v="0"/>
    <s v="film &amp; video/documentary"/>
    <n v="57.4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x v="348"/>
    <b v="0"/>
    <b v="0"/>
    <s v="technology/web"/>
    <n v="123.43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x v="401"/>
    <b v="0"/>
    <b v="1"/>
    <s v="technology/wearables"/>
    <n v="63.99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2"/>
    <b v="0"/>
    <b v="1"/>
    <s v="theater/plays"/>
    <n v="127.3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x v="403"/>
    <b v="0"/>
    <b v="1"/>
    <s v="food/food trucks"/>
    <n v="10.64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x v="404"/>
    <b v="0"/>
    <b v="0"/>
    <s v="music/indie rock"/>
    <n v="40.47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5"/>
    <b v="0"/>
    <b v="0"/>
    <s v="photography/photography books"/>
    <n v="287.67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x v="406"/>
    <b v="0"/>
    <b v="0"/>
    <s v="theater/plays"/>
    <n v="572.94000000000005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x v="407"/>
    <b v="0"/>
    <b v="1"/>
    <s v="theater/plays"/>
    <n v="112.9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x v="408"/>
    <b v="0"/>
    <b v="0"/>
    <s v="film &amp; video/animation"/>
    <n v="46.39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x v="409"/>
    <b v="0"/>
    <b v="1"/>
    <s v="photography/photography books"/>
    <n v="90.68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x v="410"/>
    <b v="0"/>
    <b v="0"/>
    <s v="theater/plays"/>
    <n v="67.739999999999995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x v="312"/>
    <b v="1"/>
    <b v="0"/>
    <s v="theater/plays"/>
    <n v="192.49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x v="411"/>
    <b v="0"/>
    <b v="0"/>
    <s v="theater/plays"/>
    <n v="82.71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2"/>
    <b v="0"/>
    <b v="1"/>
    <s v="film &amp; video/documentary"/>
    <n v="54.16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x v="413"/>
    <b v="1"/>
    <b v="0"/>
    <s v="theater/plays"/>
    <n v="16.7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4"/>
    <b v="0"/>
    <b v="1"/>
    <s v="theater/plays"/>
    <n v="116.88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x v="354"/>
    <b v="0"/>
    <b v="0"/>
    <s v="music/jazz"/>
    <n v="1052.1500000000001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x v="415"/>
    <b v="0"/>
    <b v="1"/>
    <s v="film &amp; video/animation"/>
    <n v="123.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6"/>
    <b v="0"/>
    <b v="0"/>
    <s v="theater/plays"/>
    <n v="178.64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x v="417"/>
    <b v="0"/>
    <b v="0"/>
    <s v="film &amp; video/science fiction"/>
    <n v="355.28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x v="418"/>
    <b v="0"/>
    <b v="0"/>
    <s v="film &amp; video/television"/>
    <n v="161.91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x v="419"/>
    <b v="0"/>
    <b v="0"/>
    <s v="technology/wearables"/>
    <n v="24.91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20"/>
    <b v="0"/>
    <b v="0"/>
    <s v="theater/plays"/>
    <n v="198.7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x v="421"/>
    <b v="0"/>
    <b v="0"/>
    <s v="theater/plays"/>
    <n v="34.75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x v="422"/>
    <b v="0"/>
    <b v="1"/>
    <s v="music/indie rock"/>
    <n v="176.42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3"/>
    <b v="0"/>
    <b v="1"/>
    <s v="theater/plays"/>
    <n v="511.38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4"/>
    <b v="0"/>
    <b v="0"/>
    <s v="technology/wearables"/>
    <n v="82.04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5"/>
    <b v="0"/>
    <b v="0"/>
    <s v="film &amp; video/television"/>
    <n v="24.3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6"/>
    <b v="0"/>
    <b v="1"/>
    <s v="games/video games"/>
    <n v="50.4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x v="427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x v="428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x v="429"/>
    <b v="0"/>
    <b v="0"/>
    <s v="music/rock"/>
    <n v="122.85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30"/>
    <b v="0"/>
    <b v="0"/>
    <s v="film &amp; video/drama"/>
    <n v="63.44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31"/>
    <b v="0"/>
    <b v="0"/>
    <s v="film &amp; video/science fiction"/>
    <n v="56.33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x v="432"/>
    <b v="0"/>
    <b v="1"/>
    <s v="film &amp; video/drama"/>
    <n v="44.0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3"/>
    <b v="0"/>
    <b v="0"/>
    <s v="theater/plays"/>
    <n v="118.37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4"/>
    <b v="0"/>
    <b v="1"/>
    <s v="music/indie rock"/>
    <n v="104.12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5"/>
    <b v="0"/>
    <b v="0"/>
    <s v="theater/plays"/>
    <n v="26.6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6"/>
    <b v="0"/>
    <b v="0"/>
    <s v="theater/plays"/>
    <n v="351.2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7"/>
    <b v="0"/>
    <b v="0"/>
    <s v="film &amp; video/documentary"/>
    <n v="90.06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x v="438"/>
    <b v="0"/>
    <b v="0"/>
    <s v="theater/plays"/>
    <n v="171.63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x v="439"/>
    <b v="0"/>
    <b v="0"/>
    <s v="film &amp; video/drama"/>
    <n v="141.05000000000001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x v="440"/>
    <b v="0"/>
    <b v="0"/>
    <s v="games/mobile games"/>
    <n v="30.58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41"/>
    <b v="0"/>
    <b v="0"/>
    <s v="film &amp; video/animation"/>
    <n v="108.16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x v="442"/>
    <b v="0"/>
    <b v="0"/>
    <s v="theater/plays"/>
    <n v="133.46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x v="443"/>
    <b v="0"/>
    <b v="0"/>
    <s v="publishing/translations"/>
    <n v="187.85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x v="444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x v="445"/>
    <b v="0"/>
    <b v="1"/>
    <s v="technology/web"/>
    <n v="575.21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x v="368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x v="446"/>
    <b v="0"/>
    <b v="0"/>
    <s v="film &amp; video/drama"/>
    <n v="184.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x v="447"/>
    <b v="0"/>
    <b v="0"/>
    <s v="technology/wearables"/>
    <n v="285.81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x v="448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178"/>
    <b v="0"/>
    <b v="0"/>
    <s v="music/rock"/>
    <n v="39.229999999999997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x v="449"/>
    <b v="0"/>
    <b v="0"/>
    <s v="music/electric music"/>
    <n v="178.14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x v="45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51"/>
    <b v="0"/>
    <b v="1"/>
    <s v="publishing/translations"/>
    <n v="113.95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452"/>
    <b v="0"/>
    <b v="0"/>
    <s v="publishing/fiction"/>
    <n v="29.83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53"/>
    <b v="0"/>
    <b v="0"/>
    <s v="film &amp; video/science fiction"/>
    <n v="54.27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x v="454"/>
    <b v="0"/>
    <b v="0"/>
    <s v="technology/wearables"/>
    <n v="236.34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x v="455"/>
    <b v="0"/>
    <b v="0"/>
    <s v="food/food trucks"/>
    <n v="512.91999999999996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x v="456"/>
    <b v="0"/>
    <b v="1"/>
    <s v="photography/photography books"/>
    <n v="100.65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7"/>
    <b v="0"/>
    <b v="1"/>
    <s v="theater/plays"/>
    <n v="81.34999999999999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8"/>
    <b v="0"/>
    <b v="1"/>
    <s v="publishing/fiction"/>
    <n v="16.399999999999999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x v="459"/>
    <b v="0"/>
    <b v="0"/>
    <s v="theater/plays"/>
    <n v="52.77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x v="460"/>
    <b v="0"/>
    <b v="1"/>
    <s v="food/food trucks"/>
    <n v="260.2099999999999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61"/>
    <b v="0"/>
    <b v="0"/>
    <s v="theater/plays"/>
    <n v="30.73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62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x v="463"/>
    <b v="0"/>
    <b v="0"/>
    <s v="theater/plays"/>
    <n v="178.63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4"/>
    <b v="0"/>
    <b v="0"/>
    <s v="theater/plays"/>
    <n v="220.06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x v="465"/>
    <b v="0"/>
    <b v="0"/>
    <s v="technology/wearables"/>
    <n v="101.51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x v="466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7"/>
    <b v="0"/>
    <b v="1"/>
    <s v="food/food trucks"/>
    <n v="305.35000000000002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x v="468"/>
    <b v="1"/>
    <b v="1"/>
    <s v="film &amp; video/shorts"/>
    <n v="24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x v="469"/>
    <b v="0"/>
    <b v="0"/>
    <s v="photography/photography books"/>
    <n v="723.78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7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71"/>
    <b v="0"/>
    <b v="0"/>
    <s v="theater/plays"/>
    <n v="414.5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x v="472"/>
    <b v="0"/>
    <b v="0"/>
    <s v="film &amp; video/animation"/>
    <n v="0.9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x v="473"/>
    <b v="0"/>
    <b v="1"/>
    <s v="technology/wearables"/>
    <n v="34.17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4"/>
    <b v="0"/>
    <b v="0"/>
    <s v="technology/web"/>
    <n v="23.95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5"/>
    <b v="0"/>
    <b v="1"/>
    <s v="film &amp; video/documentary"/>
    <n v="48.07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x v="38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x v="353"/>
    <b v="0"/>
    <b v="0"/>
    <s v="film &amp; video/documentary"/>
    <n v="70.150000000000006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x v="476"/>
    <b v="0"/>
    <b v="1"/>
    <s v="games/video games"/>
    <n v="529.91999999999996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x v="477"/>
    <b v="0"/>
    <b v="0"/>
    <s v="film &amp; video/drama"/>
    <n v="180.33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x v="478"/>
    <b v="0"/>
    <b v="0"/>
    <s v="music/rock"/>
    <n v="92.3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x v="479"/>
    <b v="0"/>
    <b v="1"/>
    <s v="publishing/radio &amp; podcasts"/>
    <n v="13.9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480"/>
    <b v="0"/>
    <b v="1"/>
    <s v="theater/plays"/>
    <n v="927.08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81"/>
    <b v="0"/>
    <b v="1"/>
    <s v="technology/web"/>
    <n v="39.86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x v="482"/>
    <b v="0"/>
    <b v="0"/>
    <s v="theater/plays"/>
    <n v="112.23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x v="483"/>
    <b v="0"/>
    <b v="0"/>
    <s v="theater/plays"/>
    <n v="70.930000000000007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84"/>
    <b v="0"/>
    <b v="0"/>
    <s v="film &amp; video/drama"/>
    <n v="119.09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x v="265"/>
    <b v="0"/>
    <b v="0"/>
    <s v="theater/plays"/>
    <n v="24.02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x v="485"/>
    <b v="0"/>
    <b v="1"/>
    <s v="games/video games"/>
    <n v="139.32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486"/>
    <b v="0"/>
    <b v="0"/>
    <s v="film &amp; video/television"/>
    <n v="39.28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12"/>
    <b v="0"/>
    <b v="1"/>
    <s v="music/rock"/>
    <n v="22.44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x v="487"/>
    <b v="0"/>
    <b v="1"/>
    <s v="theater/plays"/>
    <n v="55.7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x v="488"/>
    <b v="0"/>
    <b v="0"/>
    <s v="publishing/nonfiction"/>
    <n v="42.52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x v="489"/>
    <b v="0"/>
    <b v="0"/>
    <s v="food/food trucks"/>
    <n v="11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x v="442"/>
    <b v="0"/>
    <b v="1"/>
    <s v="film &amp; video/animation"/>
    <n v="7.07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x v="437"/>
    <b v="0"/>
    <b v="1"/>
    <s v="music/rock"/>
    <n v="101.75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9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x v="491"/>
    <b v="0"/>
    <b v="1"/>
    <s v="film &amp; video/drama"/>
    <n v="145.54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163"/>
    <b v="0"/>
    <b v="0"/>
    <s v="film &amp; video/shorts"/>
    <n v="32.450000000000003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92"/>
    <b v="0"/>
    <b v="0"/>
    <s v="film &amp; video/shorts"/>
    <n v="700.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x v="493"/>
    <b v="0"/>
    <b v="0"/>
    <s v="theater/plays"/>
    <n v="83.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4"/>
    <b v="0"/>
    <b v="0"/>
    <s v="technology/wearables"/>
    <n v="84.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495"/>
    <b v="0"/>
    <b v="1"/>
    <s v="theater/plays"/>
    <n v="155.94999999999999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6"/>
    <b v="0"/>
    <b v="0"/>
    <s v="film &amp; video/animation"/>
    <n v="99.62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x v="497"/>
    <b v="0"/>
    <b v="0"/>
    <s v="music/indie rock"/>
    <n v="80.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x v="180"/>
    <b v="0"/>
    <b v="0"/>
    <s v="games/video games"/>
    <n v="11.25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8"/>
    <b v="0"/>
    <b v="1"/>
    <s v="publishing/fiction"/>
    <n v="91.74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9"/>
    <b v="0"/>
    <b v="0"/>
    <s v="games/video games"/>
    <n v="95.52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x v="500"/>
    <b v="0"/>
    <b v="0"/>
    <s v="theater/plays"/>
    <n v="502.88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50"/>
    <b v="0"/>
    <b v="0"/>
    <s v="music/indie rock"/>
    <n v="159.24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501"/>
    <b v="0"/>
    <b v="1"/>
    <s v="film &amp; video/drama"/>
    <n v="15.02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x v="502"/>
    <b v="0"/>
    <b v="1"/>
    <s v="theater/plays"/>
    <n v="482.04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x v="52"/>
    <b v="0"/>
    <b v="0"/>
    <s v="publishing/fiction"/>
    <n v="149.97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3"/>
    <b v="1"/>
    <b v="1"/>
    <s v="film &amp; video/documentary"/>
    <n v="117.22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4"/>
    <b v="0"/>
    <b v="0"/>
    <s v="games/mobile games"/>
    <n v="37.700000000000003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5"/>
    <b v="0"/>
    <b v="1"/>
    <s v="food/food trucks"/>
    <n v="72.650000000000006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x v="506"/>
    <b v="0"/>
    <b v="0"/>
    <s v="photography/photography books"/>
    <n v="265.98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7"/>
    <b v="0"/>
    <b v="0"/>
    <s v="games/mobile games"/>
    <n v="24.2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x v="508"/>
    <b v="0"/>
    <b v="0"/>
    <s v="music/indie rock"/>
    <n v="2.5099999999999998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9"/>
    <b v="0"/>
    <b v="0"/>
    <s v="games/video games"/>
    <n v="16.32999999999999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x v="51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x v="511"/>
    <b v="0"/>
    <b v="0"/>
    <s v="theater/plays"/>
    <n v="88.8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2"/>
    <b v="0"/>
    <b v="1"/>
    <s v="theater/plays"/>
    <n v="163.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x v="513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x v="514"/>
    <b v="0"/>
    <b v="0"/>
    <s v="theater/plays"/>
    <n v="270.91000000000003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5"/>
    <b v="0"/>
    <b v="0"/>
    <s v="technology/wearables"/>
    <n v="284.20999999999998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x v="516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7"/>
    <b v="0"/>
    <b v="1"/>
    <s v="technology/web"/>
    <n v="58.63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8"/>
    <b v="0"/>
    <b v="0"/>
    <s v="theater/plays"/>
    <n v="98.51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9"/>
    <b v="0"/>
    <b v="0"/>
    <s v="music/rock"/>
    <n v="43.98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20"/>
    <b v="0"/>
    <b v="0"/>
    <s v="music/indie rock"/>
    <n v="151.66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x v="219"/>
    <b v="0"/>
    <b v="0"/>
    <s v="music/rock"/>
    <n v="223.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x v="521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x v="522"/>
    <b v="0"/>
    <b v="1"/>
    <s v="film &amp; video/science fiction"/>
    <n v="199.33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x v="523"/>
    <b v="0"/>
    <b v="0"/>
    <s v="theater/plays"/>
    <n v="137.34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4"/>
    <b v="0"/>
    <b v="0"/>
    <s v="theater/plays"/>
    <n v="100.97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x v="348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x v="28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x v="525"/>
    <b v="0"/>
    <b v="0"/>
    <s v="music/rock"/>
    <n v="12.82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b v="0"/>
    <b v="0"/>
    <s v="film &amp; video/documentary"/>
    <n v="138.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b v="0"/>
    <b v="0"/>
    <s v="theater/plays"/>
    <n v="83.81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b v="0"/>
    <b v="0"/>
    <s v="theater/plays"/>
    <n v="204.6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x v="529"/>
    <b v="0"/>
    <b v="1"/>
    <s v="music/electric music"/>
    <n v="44.3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x v="360"/>
    <b v="0"/>
    <b v="0"/>
    <s v="music/rock"/>
    <n v="218.6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x v="254"/>
    <b v="0"/>
    <b v="0"/>
    <s v="theater/plays"/>
    <n v="186.03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0"/>
    <b v="0"/>
    <b v="0"/>
    <s v="film &amp; video/animation"/>
    <n v="237.34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x v="531"/>
    <b v="0"/>
    <b v="1"/>
    <s v="music/rock"/>
    <n v="305.64999999999998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b v="0"/>
    <b v="0"/>
    <s v="film &amp; video/shorts"/>
    <n v="94.14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b v="0"/>
    <b v="1"/>
    <s v="music/rock"/>
    <n v="54.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x v="534"/>
    <b v="0"/>
    <b v="0"/>
    <s v="journalism/audio"/>
    <n v="111.88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x v="535"/>
    <b v="0"/>
    <b v="1"/>
    <s v="food/food trucks"/>
    <n v="369.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x v="536"/>
    <b v="0"/>
    <b v="1"/>
    <s v="theater/plays"/>
    <n v="62.93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7"/>
    <b v="0"/>
    <b v="0"/>
    <s v="theater/plays"/>
    <n v="64.930000000000007"/>
    <n v="98.40625"/>
    <x v="3"/>
    <x v="3"/>
  </r>
  <r>
    <n v="577"/>
    <s v="Stevens Inc"/>
    <s v="Adaptive 24hour projection"/>
    <n v="8200"/>
    <n v="1546"/>
    <x v="3"/>
    <n v="37"/>
    <x v="1"/>
    <s v="USD"/>
    <n v="1299823200"/>
    <x v="538"/>
    <b v="0"/>
    <b v="0"/>
    <s v="music/jazz"/>
    <n v="18.850000000000001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x v="539"/>
    <b v="0"/>
    <b v="0"/>
    <s v="film &amp; video/science fiction"/>
    <n v="16.75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x v="540"/>
    <b v="0"/>
    <b v="0"/>
    <s v="music/jazz"/>
    <n v="101.11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x v="541"/>
    <b v="0"/>
    <b v="0"/>
    <s v="theater/plays"/>
    <n v="341.5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2"/>
    <b v="0"/>
    <b v="0"/>
    <s v="technology/web"/>
    <n v="64.02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x v="543"/>
    <b v="0"/>
    <b v="1"/>
    <s v="games/video games"/>
    <n v="52.08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4"/>
    <b v="0"/>
    <b v="0"/>
    <s v="film &amp; video/documentary"/>
    <n v="322.39999999999998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5"/>
    <b v="0"/>
    <b v="0"/>
    <s v="technology/web"/>
    <n v="119.51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x v="546"/>
    <b v="0"/>
    <b v="0"/>
    <s v="publishing/translations"/>
    <n v="146.80000000000001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x v="547"/>
    <b v="0"/>
    <b v="0"/>
    <s v="music/rock"/>
    <n v="950.57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x v="548"/>
    <b v="0"/>
    <b v="1"/>
    <s v="food/food trucks"/>
    <n v="72.89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x v="298"/>
    <b v="0"/>
    <b v="0"/>
    <s v="theater/plays"/>
    <n v="79.010000000000005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9"/>
    <b v="0"/>
    <b v="0"/>
    <s v="film &amp; video/documentary"/>
    <n v="64.72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x v="550"/>
    <b v="0"/>
    <b v="0"/>
    <s v="publishing/radio &amp; podcasts"/>
    <n v="82.03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x v="551"/>
    <b v="0"/>
    <b v="0"/>
    <s v="games/video games"/>
    <n v="1037.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52"/>
    <b v="0"/>
    <b v="0"/>
    <s v="theater/plays"/>
    <n v="12.91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x v="238"/>
    <b v="0"/>
    <b v="0"/>
    <s v="film &amp; video/animation"/>
    <n v="154.84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3"/>
    <b v="0"/>
    <b v="1"/>
    <s v="theater/plays"/>
    <n v="7.1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4"/>
    <b v="0"/>
    <b v="1"/>
    <s v="theater/plays"/>
    <n v="208.53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x v="496"/>
    <b v="0"/>
    <b v="1"/>
    <s v="film &amp; video/drama"/>
    <n v="99.68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555"/>
    <b v="0"/>
    <b v="0"/>
    <s v="theater/plays"/>
    <n v="201.6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6"/>
    <b v="0"/>
    <b v="0"/>
    <s v="music/rock"/>
    <n v="162.09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7"/>
    <b v="0"/>
    <b v="0"/>
    <s v="film &amp; video/documentary"/>
    <n v="3.64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x v="558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x v="559"/>
    <b v="1"/>
    <b v="0"/>
    <s v="technology/wearables"/>
    <n v="206.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x v="560"/>
    <b v="0"/>
    <b v="0"/>
    <s v="theater/plays"/>
    <n v="128.24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61"/>
    <b v="0"/>
    <b v="0"/>
    <s v="theater/plays"/>
    <n v="119.6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62"/>
    <b v="0"/>
    <b v="0"/>
    <s v="theater/plays"/>
    <n v="170.73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563"/>
    <b v="0"/>
    <b v="0"/>
    <s v="publishing/nonfiction"/>
    <n v="187.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x v="529"/>
    <b v="0"/>
    <b v="0"/>
    <s v="music/rock"/>
    <n v="188.38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64"/>
    <b v="0"/>
    <b v="0"/>
    <s v="food/food trucks"/>
    <n v="131.3000000000000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x v="565"/>
    <b v="0"/>
    <b v="1"/>
    <s v="music/jazz"/>
    <n v="283.97000000000003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x v="566"/>
    <b v="0"/>
    <b v="0"/>
    <s v="film &amp; video/science fiction"/>
    <n v="120.42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7"/>
    <b v="0"/>
    <b v="0"/>
    <s v="theater/plays"/>
    <n v="419.06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8"/>
    <b v="0"/>
    <b v="0"/>
    <s v="theater/plays"/>
    <n v="13.85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x v="569"/>
    <b v="0"/>
    <b v="0"/>
    <s v="music/electric music"/>
    <n v="139.4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7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71"/>
    <b v="0"/>
    <b v="0"/>
    <s v="theater/plays"/>
    <n v="155.49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72"/>
    <b v="0"/>
    <b v="0"/>
    <s v="theater/plays"/>
    <n v="170.45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x v="573"/>
    <b v="0"/>
    <b v="1"/>
    <s v="music/indie rock"/>
    <n v="189.52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x v="471"/>
    <b v="0"/>
    <b v="0"/>
    <s v="theater/plays"/>
    <n v="249.71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x v="574"/>
    <b v="0"/>
    <b v="0"/>
    <s v="publishing/nonfiction"/>
    <n v="48.8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x v="575"/>
    <b v="1"/>
    <b v="1"/>
    <s v="theater/plays"/>
    <n v="28.46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6"/>
    <b v="0"/>
    <b v="0"/>
    <s v="photography/photography books"/>
    <n v="268.02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7"/>
    <b v="0"/>
    <b v="0"/>
    <s v="theater/plays"/>
    <n v="619.7999999999999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x v="578"/>
    <b v="0"/>
    <b v="0"/>
    <s v="music/indie rock"/>
    <n v="3.13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477"/>
    <b v="0"/>
    <b v="0"/>
    <s v="theater/plays"/>
    <n v="159.9199999999999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79"/>
    <b v="0"/>
    <b v="0"/>
    <s v="photography/photography books"/>
    <n v="279.39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80"/>
    <b v="0"/>
    <b v="0"/>
    <s v="theater/plays"/>
    <n v="77.37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81"/>
    <b v="0"/>
    <b v="1"/>
    <s v="theater/plays"/>
    <n v="206.3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82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81"/>
    <b v="0"/>
    <b v="0"/>
    <s v="music/indie rock"/>
    <n v="151.79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83"/>
    <b v="0"/>
    <b v="1"/>
    <s v="theater/plays"/>
    <n v="64.58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x v="584"/>
    <b v="0"/>
    <b v="1"/>
    <s v="theater/plays"/>
    <n v="62.87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5"/>
    <b v="0"/>
    <b v="0"/>
    <s v="theater/plays"/>
    <n v="310.39999999999998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x v="586"/>
    <b v="0"/>
    <b v="0"/>
    <s v="theater/plays"/>
    <n v="42.86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x v="587"/>
    <b v="0"/>
    <b v="0"/>
    <s v="film &amp; video/animation"/>
    <n v="83.12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8"/>
    <b v="0"/>
    <b v="0"/>
    <s v="film &amp; video/television"/>
    <n v="78.53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x v="589"/>
    <b v="0"/>
    <b v="0"/>
    <s v="film &amp; video/television"/>
    <n v="114.09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x v="590"/>
    <b v="0"/>
    <b v="1"/>
    <s v="film &amp; video/animation"/>
    <n v="64.54000000000000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x v="591"/>
    <b v="0"/>
    <b v="0"/>
    <s v="theater/plays"/>
    <n v="79.41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x v="592"/>
    <b v="0"/>
    <b v="1"/>
    <s v="theater/plays"/>
    <n v="11.42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x v="593"/>
    <b v="0"/>
    <b v="1"/>
    <s v="film &amp; video/drama"/>
    <n v="56.19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10"/>
    <b v="0"/>
    <b v="0"/>
    <s v="theater/plays"/>
    <n v="16.5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4"/>
    <b v="0"/>
    <b v="0"/>
    <s v="theater/plays"/>
    <n v="119.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5"/>
    <b v="0"/>
    <b v="0"/>
    <s v="technology/wearables"/>
    <n v="145.46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x v="596"/>
    <b v="0"/>
    <b v="0"/>
    <s v="theater/plays"/>
    <n v="221.38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x v="597"/>
    <b v="0"/>
    <b v="0"/>
    <s v="theater/plays"/>
    <n v="48.4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8"/>
    <b v="0"/>
    <b v="1"/>
    <s v="music/rock"/>
    <n v="92.91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x v="599"/>
    <b v="0"/>
    <b v="0"/>
    <s v="games/video games"/>
    <n v="88.6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x v="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x v="601"/>
    <b v="1"/>
    <b v="0"/>
    <s v="food/food trucks"/>
    <n v="63.0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x v="602"/>
    <b v="1"/>
    <b v="1"/>
    <s v="theater/plays"/>
    <n v="48.48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x v="603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4"/>
    <b v="0"/>
    <b v="0"/>
    <s v="film &amp; video/shorts"/>
    <n v="88.48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x v="292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x v="605"/>
    <b v="0"/>
    <b v="0"/>
    <s v="technology/web"/>
    <n v="2338.8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606"/>
    <b v="0"/>
    <b v="0"/>
    <s v="music/metal"/>
    <n v="508.39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7"/>
    <b v="1"/>
    <b v="0"/>
    <s v="photography/photography books"/>
    <n v="191.48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8"/>
    <b v="0"/>
    <b v="0"/>
    <s v="food/food trucks"/>
    <n v="42.1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x v="609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10"/>
    <b v="0"/>
    <b v="0"/>
    <s v="music/rock"/>
    <n v="60.06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x v="611"/>
    <b v="0"/>
    <b v="0"/>
    <s v="film &amp; video/documentary"/>
    <n v="47.2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x v="612"/>
    <b v="1"/>
    <b v="0"/>
    <s v="theater/plays"/>
    <n v="81.739999999999995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x v="613"/>
    <b v="0"/>
    <b v="0"/>
    <s v="music/jazz"/>
    <n v="54.19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x v="614"/>
    <b v="0"/>
    <b v="0"/>
    <s v="theater/plays"/>
    <n v="97.87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x v="615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x v="616"/>
    <b v="0"/>
    <b v="0"/>
    <s v="music/jazz"/>
    <n v="33.4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x v="453"/>
    <b v="0"/>
    <b v="1"/>
    <s v="film &amp; video/documentary"/>
    <n v="239.59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x v="617"/>
    <b v="0"/>
    <b v="1"/>
    <s v="theater/plays"/>
    <n v="64.03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8"/>
    <b v="0"/>
    <b v="0"/>
    <s v="journalism/audio"/>
    <n v="176.1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9"/>
    <b v="0"/>
    <b v="0"/>
    <s v="theater/plays"/>
    <n v="20.34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20"/>
    <b v="0"/>
    <b v="0"/>
    <s v="theater/plays"/>
    <n v="358.65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621"/>
    <b v="0"/>
    <b v="0"/>
    <s v="music/indie rock"/>
    <n v="468.86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22"/>
    <b v="0"/>
    <b v="1"/>
    <s v="theater/plays"/>
    <n v="122.06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x v="623"/>
    <b v="0"/>
    <b v="0"/>
    <s v="theater/plays"/>
    <n v="55.93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24"/>
    <b v="0"/>
    <b v="0"/>
    <s v="music/indie rock"/>
    <n v="43.6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x v="625"/>
    <b v="0"/>
    <b v="0"/>
    <s v="photography/photography books"/>
    <n v="33.54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x v="626"/>
    <b v="0"/>
    <b v="0"/>
    <s v="journalism/audio"/>
    <n v="122.98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7"/>
    <b v="0"/>
    <b v="0"/>
    <s v="photography/photography books"/>
    <n v="189.7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x v="491"/>
    <b v="0"/>
    <b v="0"/>
    <s v="publishing/fiction"/>
    <n v="83.62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x v="628"/>
    <b v="0"/>
    <b v="0"/>
    <s v="film &amp; video/drama"/>
    <n v="17.9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x v="629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30"/>
    <b v="0"/>
    <b v="1"/>
    <s v="games/mobile games"/>
    <n v="97.4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31"/>
    <b v="0"/>
    <b v="0"/>
    <s v="theater/plays"/>
    <n v="86.39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x v="632"/>
    <b v="0"/>
    <b v="0"/>
    <s v="theater/plays"/>
    <n v="150.16999999999999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x v="633"/>
    <b v="0"/>
    <b v="0"/>
    <s v="theater/plays"/>
    <n v="358.4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x v="634"/>
    <b v="0"/>
    <b v="0"/>
    <s v="publishing/nonfiction"/>
    <n v="542.86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x v="415"/>
    <b v="0"/>
    <b v="0"/>
    <s v="theater/plays"/>
    <n v="67.5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5"/>
    <b v="0"/>
    <b v="0"/>
    <s v="technology/wearables"/>
    <n v="191.75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07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6"/>
    <b v="0"/>
    <b v="1"/>
    <s v="film &amp; video/television"/>
    <n v="429.28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x v="637"/>
    <b v="0"/>
    <b v="0"/>
    <s v="technology/web"/>
    <n v="100.66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x v="638"/>
    <b v="0"/>
    <b v="1"/>
    <s v="film &amp; video/documentary"/>
    <n v="226.6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x v="639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x v="640"/>
    <b v="0"/>
    <b v="0"/>
    <s v="music/rock"/>
    <n v="90.63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41"/>
    <b v="0"/>
    <b v="0"/>
    <s v="theater/plays"/>
    <n v="63.97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x v="642"/>
    <b v="0"/>
    <b v="0"/>
    <s v="theater/plays"/>
    <n v="84.13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445"/>
    <b v="1"/>
    <b v="0"/>
    <s v="music/rock"/>
    <n v="133.93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x v="116"/>
    <b v="0"/>
    <b v="1"/>
    <s v="theater/plays"/>
    <n v="59.0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3"/>
    <b v="0"/>
    <b v="0"/>
    <s v="music/electric music"/>
    <n v="152.80000000000001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4"/>
    <b v="0"/>
    <b v="0"/>
    <s v="technology/wearables"/>
    <n v="446.69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x v="645"/>
    <b v="0"/>
    <b v="0"/>
    <s v="film &amp; video/drama"/>
    <n v="84.3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46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x v="647"/>
    <b v="1"/>
    <b v="0"/>
    <s v="theater/plays"/>
    <n v="175.03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x v="467"/>
    <b v="0"/>
    <b v="0"/>
    <s v="technology/wearables"/>
    <n v="54.1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x v="648"/>
    <b v="1"/>
    <b v="1"/>
    <s v="publishing/translations"/>
    <n v="311.87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9"/>
    <b v="0"/>
    <b v="0"/>
    <s v="film &amp; video/animation"/>
    <n v="122.78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x v="650"/>
    <b v="0"/>
    <b v="0"/>
    <s v="publishing/nonfiction"/>
    <n v="99.03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51"/>
    <b v="0"/>
    <b v="1"/>
    <s v="technology/web"/>
    <n v="127.85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652"/>
    <b v="0"/>
    <b v="0"/>
    <s v="film &amp; video/drama"/>
    <n v="158.62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x v="653"/>
    <b v="0"/>
    <b v="0"/>
    <s v="theater/plays"/>
    <n v="707.06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654"/>
    <b v="0"/>
    <b v="0"/>
    <s v="theater/plays"/>
    <n v="142.38999999999999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55"/>
    <b v="0"/>
    <b v="1"/>
    <s v="theater/plays"/>
    <n v="147.86000000000001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656"/>
    <b v="1"/>
    <b v="1"/>
    <s v="theater/plays"/>
    <n v="20.32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x v="657"/>
    <b v="0"/>
    <b v="0"/>
    <s v="theater/plays"/>
    <n v="1840.63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x v="89"/>
    <b v="0"/>
    <b v="0"/>
    <s v="publishing/radio &amp; podcasts"/>
    <n v="161.94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x v="658"/>
    <b v="0"/>
    <b v="0"/>
    <s v="music/rock"/>
    <n v="472.82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438"/>
    <b v="0"/>
    <b v="0"/>
    <s v="games/mobile games"/>
    <n v="24.47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x v="659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60"/>
    <b v="0"/>
    <b v="0"/>
    <s v="film &amp; video/documentary"/>
    <n v="247.6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x v="661"/>
    <b v="0"/>
    <b v="0"/>
    <s v="technology/wearables"/>
    <n v="100.2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62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236"/>
    <b v="0"/>
    <b v="1"/>
    <s v="theater/plays"/>
    <n v="37.0900000000000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63"/>
    <b v="0"/>
    <b v="0"/>
    <s v="music/rock"/>
    <n v="4.3899999999999997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x v="202"/>
    <b v="0"/>
    <b v="0"/>
    <s v="film &amp; video/documentary"/>
    <n v="156.51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x v="664"/>
    <b v="0"/>
    <b v="0"/>
    <s v="theater/plays"/>
    <n v="270.41000000000003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x v="665"/>
    <b v="0"/>
    <b v="1"/>
    <s v="theater/plays"/>
    <n v="134.06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x v="666"/>
    <b v="0"/>
    <b v="0"/>
    <s v="games/mobile games"/>
    <n v="50.4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x v="602"/>
    <b v="0"/>
    <b v="1"/>
    <s v="theater/plays"/>
    <n v="88.82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667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x v="668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9"/>
    <b v="0"/>
    <b v="0"/>
    <s v="film &amp; video/drama"/>
    <n v="185.66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x v="670"/>
    <b v="0"/>
    <b v="0"/>
    <s v="technology/wearables"/>
    <n v="412.66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01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71"/>
    <b v="0"/>
    <b v="1"/>
    <s v="music/rock"/>
    <n v="91.98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x v="672"/>
    <b v="0"/>
    <b v="0"/>
    <s v="music/metal"/>
    <n v="527.01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x v="673"/>
    <b v="0"/>
    <b v="1"/>
    <s v="theater/plays"/>
    <n v="319.14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74"/>
    <b v="0"/>
    <b v="0"/>
    <s v="photography/photography books"/>
    <n v="354.19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x v="675"/>
    <b v="0"/>
    <b v="0"/>
    <s v="publishing/nonfiction"/>
    <n v="32.9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6"/>
    <b v="0"/>
    <b v="0"/>
    <s v="music/indie rock"/>
    <n v="135.8899999999999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x v="677"/>
    <b v="0"/>
    <b v="1"/>
    <s v="theater/plays"/>
    <n v="2.08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x v="678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9"/>
    <b v="0"/>
    <b v="0"/>
    <s v="theater/plays"/>
    <n v="30.04"/>
    <n v="99.5"/>
    <x v="3"/>
    <x v="3"/>
  </r>
  <r>
    <n v="741"/>
    <s v="Garcia Ltd"/>
    <s v="Balanced mobile alliance"/>
    <n v="1200"/>
    <n v="14150"/>
    <x v="1"/>
    <n v="130"/>
    <x v="1"/>
    <s v="USD"/>
    <n v="1274590800"/>
    <x v="680"/>
    <b v="0"/>
    <b v="0"/>
    <s v="theater/plays"/>
    <n v="1179.17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x v="681"/>
    <b v="0"/>
    <b v="0"/>
    <s v="music/electric music"/>
    <n v="1126.08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82"/>
    <b v="0"/>
    <b v="1"/>
    <s v="theater/plays"/>
    <n v="12.92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x v="683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84"/>
    <b v="0"/>
    <b v="0"/>
    <s v="technology/wearables"/>
    <n v="30.3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x v="685"/>
    <b v="0"/>
    <b v="0"/>
    <s v="technology/web"/>
    <n v="212.5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x v="488"/>
    <b v="0"/>
    <b v="0"/>
    <s v="theater/plays"/>
    <n v="228.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x v="686"/>
    <b v="0"/>
    <b v="1"/>
    <s v="film &amp; video/animation"/>
    <n v="34.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x v="687"/>
    <b v="0"/>
    <b v="1"/>
    <s v="technology/wearables"/>
    <n v="157.29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x v="688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x v="689"/>
    <b v="1"/>
    <b v="1"/>
    <s v="publishing/nonfiction"/>
    <n v="232.31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x v="690"/>
    <b v="0"/>
    <b v="1"/>
    <s v="theater/plays"/>
    <n v="92.45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x v="691"/>
    <b v="0"/>
    <b v="0"/>
    <s v="photography/photography books"/>
    <n v="256.7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x v="424"/>
    <b v="0"/>
    <b v="0"/>
    <s v="theater/plays"/>
    <n v="168.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231"/>
    <b v="0"/>
    <b v="1"/>
    <s v="theater/plays"/>
    <n v="166.5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92"/>
    <b v="0"/>
    <b v="0"/>
    <s v="theater/plays"/>
    <n v="772.08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x v="693"/>
    <b v="0"/>
    <b v="0"/>
    <s v="film &amp; video/drama"/>
    <n v="406.86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x v="694"/>
    <b v="0"/>
    <b v="0"/>
    <s v="music/rock"/>
    <n v="564.21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236"/>
    <b v="0"/>
    <b v="0"/>
    <s v="music/electric music"/>
    <n v="68.430000000000007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x v="695"/>
    <b v="0"/>
    <b v="1"/>
    <s v="games/video games"/>
    <n v="34.35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x v="696"/>
    <b v="0"/>
    <b v="0"/>
    <s v="music/rock"/>
    <n v="655.4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x v="697"/>
    <b v="0"/>
    <b v="0"/>
    <s v="music/jazz"/>
    <n v="177.26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x v="698"/>
    <b v="0"/>
    <b v="1"/>
    <s v="theater/plays"/>
    <n v="113.18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9"/>
    <b v="0"/>
    <b v="0"/>
    <s v="music/rock"/>
    <n v="728.18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x v="489"/>
    <b v="1"/>
    <b v="1"/>
    <s v="music/indie rock"/>
    <n v="208.33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512"/>
    <b v="0"/>
    <b v="0"/>
    <s v="film &amp; video/science fiction"/>
    <n v="31.17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700"/>
    <b v="0"/>
    <b v="0"/>
    <s v="publishing/translations"/>
    <n v="56.97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x v="701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x v="340"/>
    <b v="0"/>
    <b v="0"/>
    <s v="games/video games"/>
    <n v="86.87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702"/>
    <b v="0"/>
    <b v="1"/>
    <s v="theater/plays"/>
    <n v="270.74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703"/>
    <b v="0"/>
    <b v="0"/>
    <s v="theater/plays"/>
    <n v="49.45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4"/>
    <b v="0"/>
    <b v="0"/>
    <s v="music/indie rock"/>
    <n v="113.36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5"/>
    <b v="0"/>
    <b v="0"/>
    <s v="theater/plays"/>
    <n v="190.56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x v="706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x v="707"/>
    <b v="0"/>
    <b v="0"/>
    <s v="music/rock"/>
    <n v="10.3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x v="708"/>
    <b v="0"/>
    <b v="0"/>
    <s v="theater/plays"/>
    <n v="65.540000000000006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x v="709"/>
    <b v="0"/>
    <b v="0"/>
    <s v="theater/plays"/>
    <n v="49.03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x v="710"/>
    <b v="0"/>
    <b v="0"/>
    <s v="film &amp; video/animation"/>
    <n v="787.92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x v="711"/>
    <b v="0"/>
    <b v="1"/>
    <s v="theater/plays"/>
    <n v="80.31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12"/>
    <b v="0"/>
    <b v="1"/>
    <s v="film &amp; video/drama"/>
    <n v="106.29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x v="70"/>
    <b v="0"/>
    <b v="0"/>
    <s v="theater/plays"/>
    <n v="50.74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x v="713"/>
    <b v="0"/>
    <b v="1"/>
    <s v="film &amp; video/animation"/>
    <n v="215.3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4"/>
    <b v="0"/>
    <b v="0"/>
    <s v="music/rock"/>
    <n v="141.22999999999999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x v="715"/>
    <b v="0"/>
    <b v="0"/>
    <s v="technology/web"/>
    <n v="115.3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716"/>
    <b v="0"/>
    <b v="1"/>
    <s v="film &amp; video/animation"/>
    <n v="193.1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x v="717"/>
    <b v="0"/>
    <b v="1"/>
    <s v="music/jazz"/>
    <n v="729.73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x v="718"/>
    <b v="0"/>
    <b v="0"/>
    <s v="music/rock"/>
    <n v="99.6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x v="719"/>
    <b v="0"/>
    <b v="0"/>
    <s v="film &amp; video/animation"/>
    <n v="88.17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x v="115"/>
    <b v="0"/>
    <b v="0"/>
    <s v="theater/plays"/>
    <n v="37.229999999999997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x v="720"/>
    <b v="0"/>
    <b v="0"/>
    <s v="theater/plays"/>
    <n v="30.54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21"/>
    <b v="0"/>
    <b v="0"/>
    <s v="food/food trucks"/>
    <n v="25.71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22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51"/>
    <b v="0"/>
    <b v="0"/>
    <s v="publishing/nonfiction"/>
    <n v="1185.910000000000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x v="642"/>
    <b v="0"/>
    <b v="0"/>
    <s v="music/rock"/>
    <n v="125.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x v="723"/>
    <b v="0"/>
    <b v="0"/>
    <s v="film &amp; video/drama"/>
    <n v="14.39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x v="724"/>
    <b v="0"/>
    <b v="1"/>
    <s v="games/mobile games"/>
    <n v="54.81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5"/>
    <b v="0"/>
    <b v="0"/>
    <s v="technology/web"/>
    <n v="109.63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x v="726"/>
    <b v="0"/>
    <b v="1"/>
    <s v="theater/plays"/>
    <n v="188.47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x v="727"/>
    <b v="0"/>
    <b v="0"/>
    <s v="theater/plays"/>
    <n v="87.01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x v="56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x v="728"/>
    <b v="0"/>
    <b v="1"/>
    <s v="photography/photography books"/>
    <n v="202.91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339"/>
    <b v="0"/>
    <b v="0"/>
    <s v="photography/photography books"/>
    <n v="197.0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35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9"/>
    <b v="0"/>
    <b v="0"/>
    <s v="music/rock"/>
    <n v="268.7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x v="241"/>
    <b v="0"/>
    <b v="0"/>
    <s v="film &amp; video/documentary"/>
    <n v="50.85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x v="730"/>
    <b v="0"/>
    <b v="1"/>
    <s v="film &amp; video/drama"/>
    <n v="1180.29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x v="322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31"/>
    <b v="0"/>
    <b v="0"/>
    <s v="food/food trucks"/>
    <n v="30.44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32"/>
    <b v="0"/>
    <b v="0"/>
    <s v="film &amp; video/documentary"/>
    <n v="62.88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x v="157"/>
    <b v="0"/>
    <b v="1"/>
    <s v="theater/plays"/>
    <n v="193.13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3"/>
    <b v="0"/>
    <b v="1"/>
    <s v="games/video games"/>
    <n v="77.099999999999994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x v="734"/>
    <b v="0"/>
    <b v="0"/>
    <s v="publishing/nonfiction"/>
    <n v="225.53"/>
    <n v="48"/>
    <x v="5"/>
    <x v="9"/>
  </r>
  <r>
    <n v="813"/>
    <s v="Buckley Group"/>
    <s v="Diverse high-level attitude"/>
    <n v="3200"/>
    <n v="7661"/>
    <x v="1"/>
    <n v="68"/>
    <x v="1"/>
    <s v="USD"/>
    <n v="1346043600"/>
    <x v="735"/>
    <b v="0"/>
    <b v="0"/>
    <s v="games/video games"/>
    <n v="239.41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x v="736"/>
    <b v="0"/>
    <b v="1"/>
    <s v="music/rock"/>
    <n v="92.19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7"/>
    <b v="0"/>
    <b v="0"/>
    <s v="music/rock"/>
    <n v="130.22999999999999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738"/>
    <b v="1"/>
    <b v="1"/>
    <s v="theater/plays"/>
    <n v="615.22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x v="739"/>
    <b v="0"/>
    <b v="1"/>
    <s v="publishing/nonfiction"/>
    <n v="368.8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x v="740"/>
    <b v="0"/>
    <b v="1"/>
    <s v="theater/plays"/>
    <n v="1094.859999999999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x v="697"/>
    <b v="1"/>
    <b v="0"/>
    <s v="games/video games"/>
    <n v="50.66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741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x v="742"/>
    <b v="0"/>
    <b v="0"/>
    <s v="film &amp; video/documentary"/>
    <n v="291.29000000000002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x v="743"/>
    <b v="0"/>
    <b v="0"/>
    <s v="music/rock"/>
    <n v="349.9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x v="744"/>
    <b v="1"/>
    <b v="1"/>
    <s v="music/rock"/>
    <n v="357.07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269"/>
    <b v="0"/>
    <b v="1"/>
    <s v="publishing/nonfiction"/>
    <n v="126.49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x v="745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6"/>
    <b v="0"/>
    <b v="1"/>
    <s v="theater/plays"/>
    <n v="457.04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7"/>
    <b v="0"/>
    <b v="1"/>
    <s v="film &amp; video/drama"/>
    <n v="266.7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503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x v="748"/>
    <b v="0"/>
    <b v="0"/>
    <s v="theater/plays"/>
    <n v="51.34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330"/>
    <b v="0"/>
    <b v="0"/>
    <s v="theater/plays"/>
    <n v="1.17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9"/>
    <b v="0"/>
    <b v="0"/>
    <s v="photography/photography books"/>
    <n v="108.98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50"/>
    <b v="1"/>
    <b v="0"/>
    <s v="publishing/translations"/>
    <n v="315.18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51"/>
    <b v="0"/>
    <b v="0"/>
    <s v="publishing/translations"/>
    <n v="157.69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451"/>
    <b v="0"/>
    <b v="0"/>
    <s v="theater/plays"/>
    <n v="153.81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52"/>
    <b v="0"/>
    <b v="0"/>
    <s v="technology/web"/>
    <n v="89.74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x v="753"/>
    <b v="0"/>
    <b v="0"/>
    <s v="music/indie rock"/>
    <n v="75.1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x v="754"/>
    <b v="0"/>
    <b v="0"/>
    <s v="music/jazz"/>
    <n v="852.88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x v="755"/>
    <b v="0"/>
    <b v="0"/>
    <s v="theater/plays"/>
    <n v="138.9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x v="756"/>
    <b v="0"/>
    <b v="1"/>
    <s v="film &amp; video/documentary"/>
    <n v="190.18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x v="757"/>
    <b v="0"/>
    <b v="1"/>
    <s v="theater/plays"/>
    <n v="100.24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8"/>
    <b v="0"/>
    <b v="0"/>
    <s v="technology/web"/>
    <n v="142.76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9"/>
    <b v="0"/>
    <b v="0"/>
    <s v="technology/wearables"/>
    <n v="563.1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x v="760"/>
    <b v="0"/>
    <b v="0"/>
    <s v="photography/photography books"/>
    <n v="30.72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x v="761"/>
    <b v="0"/>
    <b v="0"/>
    <s v="film &amp; video/documentary"/>
    <n v="99.4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x v="78"/>
    <b v="0"/>
    <b v="0"/>
    <s v="technology/web"/>
    <n v="197.55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x v="762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63"/>
    <b v="0"/>
    <b v="0"/>
    <s v="food/food trucks"/>
    <n v="237.7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4"/>
    <b v="0"/>
    <b v="0"/>
    <s v="film &amp; video/drama"/>
    <n v="338.47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x v="765"/>
    <b v="0"/>
    <b v="1"/>
    <s v="music/indie rock"/>
    <n v="133.09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539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766"/>
    <b v="0"/>
    <b v="0"/>
    <s v="music/electric music"/>
    <n v="207.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x v="422"/>
    <b v="0"/>
    <b v="1"/>
    <s v="games/video games"/>
    <n v="51.12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x v="767"/>
    <b v="0"/>
    <b v="1"/>
    <s v="music/indie rock"/>
    <n v="652.05999999999995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8"/>
    <b v="0"/>
    <b v="0"/>
    <s v="publishing/fiction"/>
    <n v="113.63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x v="214"/>
    <b v="0"/>
    <b v="0"/>
    <s v="theater/plays"/>
    <n v="102.38"/>
    <n v="53"/>
    <x v="3"/>
    <x v="3"/>
  </r>
  <r>
    <n v="856"/>
    <s v="Williams and Sons"/>
    <s v="Profound composite core"/>
    <n v="2400"/>
    <n v="8558"/>
    <x v="1"/>
    <n v="158"/>
    <x v="1"/>
    <s v="USD"/>
    <n v="1335243600"/>
    <x v="769"/>
    <b v="0"/>
    <b v="0"/>
    <s v="food/food trucks"/>
    <n v="356.58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70"/>
    <b v="1"/>
    <b v="0"/>
    <s v="film &amp; video/shorts"/>
    <n v="139.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71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x v="250"/>
    <b v="0"/>
    <b v="1"/>
    <s v="theater/plays"/>
    <n v="35.53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x v="772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3"/>
    <b v="0"/>
    <b v="0"/>
    <s v="theater/plays"/>
    <n v="105.88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x v="774"/>
    <b v="0"/>
    <b v="0"/>
    <s v="theater/plays"/>
    <n v="187.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x v="331"/>
    <b v="0"/>
    <b v="1"/>
    <s v="film &amp; video/television"/>
    <n v="386.7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b v="0"/>
    <b v="0"/>
    <s v="film &amp; video/shorts"/>
    <n v="347.07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b v="0"/>
    <b v="0"/>
    <s v="theater/plays"/>
    <n v="185.82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b v="0"/>
    <b v="0"/>
    <s v="photography/photography books"/>
    <n v="43.24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b v="0"/>
    <b v="0"/>
    <s v="food/food trucks"/>
    <n v="162.44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b v="0"/>
    <b v="0"/>
    <s v="theater/plays"/>
    <n v="184.84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b v="0"/>
    <b v="0"/>
    <s v="film &amp; video/drama"/>
    <n v="23.7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x v="781"/>
    <b v="0"/>
    <b v="0"/>
    <s v="theater/plays"/>
    <n v="89.8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782"/>
    <b v="0"/>
    <b v="1"/>
    <s v="theater/plays"/>
    <n v="272.60000000000002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x v="783"/>
    <b v="0"/>
    <b v="0"/>
    <s v="film &amp; video/science fiction"/>
    <n v="170.04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393"/>
    <b v="0"/>
    <b v="0"/>
    <s v="photography/photography books"/>
    <n v="188.2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x v="784"/>
    <b v="0"/>
    <b v="1"/>
    <s v="photography/photography books"/>
    <n v="346.94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x v="785"/>
    <b v="0"/>
    <b v="0"/>
    <s v="music/rock"/>
    <n v="69.180000000000007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229"/>
    <b v="0"/>
    <b v="0"/>
    <s v="photography/photography books"/>
    <n v="25.43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6"/>
    <b v="0"/>
    <b v="0"/>
    <s v="food/food trucks"/>
    <n v="77.40000000000000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x v="787"/>
    <b v="0"/>
    <b v="0"/>
    <s v="music/metal"/>
    <n v="37.479999999999997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x v="341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b v="0"/>
    <b v="0"/>
    <s v="music/electric music"/>
    <n v="228.52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x v="789"/>
    <b v="0"/>
    <b v="1"/>
    <s v="theater/plays"/>
    <n v="38.950000000000003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x v="79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1"/>
    <b v="0"/>
    <b v="0"/>
    <s v="film &amp; video/shorts"/>
    <n v="237.91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2"/>
    <b v="0"/>
    <b v="1"/>
    <s v="theater/plays"/>
    <n v="64.040000000000006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x v="556"/>
    <b v="0"/>
    <b v="0"/>
    <s v="theater/plays"/>
    <n v="118.28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x v="488"/>
    <b v="0"/>
    <b v="0"/>
    <s v="music/indie rock"/>
    <n v="84.82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x v="232"/>
    <b v="0"/>
    <b v="1"/>
    <s v="theater/plays"/>
    <n v="29.35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3"/>
    <b v="0"/>
    <b v="0"/>
    <s v="theater/plays"/>
    <n v="209.9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x v="794"/>
    <b v="0"/>
    <b v="1"/>
    <s v="music/electric music"/>
    <n v="169.79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138"/>
    <b v="0"/>
    <b v="0"/>
    <s v="music/indie rock"/>
    <n v="115.96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5"/>
    <b v="0"/>
    <b v="0"/>
    <s v="film &amp; video/documentary"/>
    <n v="258.60000000000002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6"/>
    <b v="0"/>
    <b v="0"/>
    <s v="publishing/translations"/>
    <n v="230.58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x v="797"/>
    <b v="0"/>
    <b v="1"/>
    <s v="film &amp; video/documentary"/>
    <n v="128.21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x v="798"/>
    <b v="0"/>
    <b v="1"/>
    <s v="film &amp; video/television"/>
    <n v="188.71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799"/>
    <b v="0"/>
    <b v="0"/>
    <s v="theater/plays"/>
    <n v="6.95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0"/>
    <b v="0"/>
    <b v="1"/>
    <s v="food/food trucks"/>
    <n v="774.43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x v="368"/>
    <b v="0"/>
    <b v="0"/>
    <s v="theater/plays"/>
    <n v="27.69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x v="801"/>
    <b v="0"/>
    <b v="0"/>
    <s v="film &amp; video/documentary"/>
    <n v="52.48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x v="802"/>
    <b v="0"/>
    <b v="0"/>
    <s v="music/jazz"/>
    <n v="407.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x v="803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x v="482"/>
    <b v="0"/>
    <b v="1"/>
    <s v="music/rock"/>
    <n v="156.18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x v="496"/>
    <b v="0"/>
    <b v="0"/>
    <s v="technology/web"/>
    <n v="252.43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804"/>
    <b v="0"/>
    <b v="1"/>
    <s v="publishing/nonfiction"/>
    <n v="1.73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805"/>
    <b v="0"/>
    <b v="0"/>
    <s v="publishing/radio &amp; podcasts"/>
    <n v="12.23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x v="806"/>
    <b v="0"/>
    <b v="0"/>
    <s v="theater/plays"/>
    <n v="163.9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x v="807"/>
    <b v="1"/>
    <b v="1"/>
    <s v="film &amp; video/documentary"/>
    <n v="162.97999999999999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8"/>
    <b v="0"/>
    <b v="0"/>
    <s v="theater/plays"/>
    <n v="20.25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x v="104"/>
    <b v="0"/>
    <b v="0"/>
    <s v="games/video games"/>
    <n v="319.24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809"/>
    <b v="0"/>
    <b v="1"/>
    <s v="theater/plays"/>
    <n v="478.9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b v="0"/>
    <b v="0"/>
    <s v="theater/plays"/>
    <n v="19.559999999999999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b v="1"/>
    <b v="0"/>
    <s v="technology/web"/>
    <n v="198.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b v="0"/>
    <b v="0"/>
    <s v="film &amp; video/drama"/>
    <n v="50.62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b v="0"/>
    <b v="0"/>
    <s v="theater/plays"/>
    <n v="57.44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15"/>
    <b v="0"/>
    <b v="0"/>
    <s v="film &amp; video/television"/>
    <n v="155.63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x v="414"/>
    <b v="0"/>
    <b v="0"/>
    <s v="photography/photography books"/>
    <n v="36.299999999999997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x v="816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x v="82"/>
    <b v="0"/>
    <b v="0"/>
    <s v="publishing/radio &amp; podcasts"/>
    <n v="237.39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x v="817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b v="1"/>
    <b v="0"/>
    <s v="film &amp; video/animation"/>
    <n v="182.57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b v="0"/>
    <b v="0"/>
    <s v="technology/web"/>
    <n v="0.75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x v="320"/>
    <b v="0"/>
    <b v="1"/>
    <s v="music/world music"/>
    <n v="175.95"/>
    <n v="40"/>
    <x v="1"/>
    <x v="21"/>
  </r>
  <r>
    <n v="923"/>
    <s v="Wise and Sons"/>
    <s v="Sharable discrete definition"/>
    <n v="1700"/>
    <n v="4044"/>
    <x v="1"/>
    <n v="40"/>
    <x v="1"/>
    <s v="USD"/>
    <n v="1279083600"/>
    <x v="820"/>
    <b v="0"/>
    <b v="0"/>
    <s v="theater/plays"/>
    <n v="237.8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x v="821"/>
    <b v="0"/>
    <b v="0"/>
    <s v="theater/plays"/>
    <n v="488.05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2"/>
    <b v="0"/>
    <b v="0"/>
    <s v="theater/plays"/>
    <n v="224.07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x v="823"/>
    <b v="0"/>
    <b v="0"/>
    <s v="food/food trucks"/>
    <n v="18.13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x v="824"/>
    <b v="0"/>
    <b v="0"/>
    <s v="theater/plays"/>
    <n v="45.85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x v="497"/>
    <b v="0"/>
    <b v="0"/>
    <s v="technology/web"/>
    <n v="117.32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x v="825"/>
    <b v="0"/>
    <b v="0"/>
    <s v="theater/plays"/>
    <n v="217.31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6"/>
    <b v="0"/>
    <b v="1"/>
    <s v="theater/plays"/>
    <n v="112.29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7"/>
    <b v="0"/>
    <b v="1"/>
    <s v="theater/plays"/>
    <n v="72.52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8"/>
    <b v="0"/>
    <b v="0"/>
    <s v="music/rock"/>
    <n v="212.3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x v="829"/>
    <b v="0"/>
    <b v="0"/>
    <s v="theater/plays"/>
    <n v="239.75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x v="830"/>
    <b v="0"/>
    <b v="0"/>
    <s v="theater/plays"/>
    <n v="181.9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94"/>
    <b v="0"/>
    <b v="0"/>
    <s v="theater/plays"/>
    <n v="164.13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x v="831"/>
    <b v="1"/>
    <b v="0"/>
    <s v="theater/plays"/>
    <n v="1.64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b v="0"/>
    <b v="0"/>
    <s v="film &amp; video/documentary"/>
    <n v="49.64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x v="833"/>
    <b v="0"/>
    <b v="1"/>
    <s v="publishing/fiction"/>
    <n v="109.71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b v="0"/>
    <b v="1"/>
    <s v="games/video games"/>
    <n v="49.22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x v="835"/>
    <b v="0"/>
    <b v="0"/>
    <s v="technology/web"/>
    <n v="62.23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b v="1"/>
    <b v="0"/>
    <s v="theater/plays"/>
    <n v="13.06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x v="611"/>
    <b v="0"/>
    <b v="0"/>
    <s v="theater/plays"/>
    <n v="64.64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837"/>
    <b v="0"/>
    <b v="0"/>
    <s v="food/food trucks"/>
    <n v="159.59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x v="334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b v="1"/>
    <b v="0"/>
    <s v="photography/photography books"/>
    <n v="32.44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b v="0"/>
    <b v="0"/>
    <s v="theater/plays"/>
    <n v="9.91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x v="216"/>
    <b v="0"/>
    <b v="0"/>
    <s v="theater/plays"/>
    <n v="26.69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x v="840"/>
    <b v="1"/>
    <b v="1"/>
    <s v="film &amp; video/documentary"/>
    <n v="62.96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x v="133"/>
    <b v="0"/>
    <b v="0"/>
    <s v="technology/web"/>
    <n v="161.36000000000001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354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x v="721"/>
    <b v="0"/>
    <b v="1"/>
    <s v="music/rock"/>
    <n v="1096.94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x v="841"/>
    <b v="0"/>
    <b v="0"/>
    <s v="film &amp; video/documentary"/>
    <n v="70.09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x v="842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843"/>
    <b v="0"/>
    <b v="0"/>
    <s v="technology/web"/>
    <n v="367.1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x v="844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x v="845"/>
    <b v="0"/>
    <b v="0"/>
    <s v="film &amp; video/science fiction"/>
    <n v="19.0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6"/>
    <b v="0"/>
    <b v="0"/>
    <s v="theater/plays"/>
    <n v="126.88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847"/>
    <b v="0"/>
    <b v="0"/>
    <s v="film &amp; video/animation"/>
    <n v="734.64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x v="688"/>
    <b v="0"/>
    <b v="0"/>
    <s v="publishing/translations"/>
    <n v="4.57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x v="848"/>
    <b v="0"/>
    <b v="0"/>
    <s v="technology/web"/>
    <n v="85.05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248"/>
    <b v="0"/>
    <b v="0"/>
    <s v="publishing/translations"/>
    <n v="119.3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49"/>
    <b v="0"/>
    <b v="0"/>
    <s v="food/food trucks"/>
    <n v="296.0299999999999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x v="850"/>
    <b v="0"/>
    <b v="1"/>
    <s v="photography/photography books"/>
    <n v="84.69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1"/>
    <b v="0"/>
    <b v="0"/>
    <s v="theater/plays"/>
    <n v="355.7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x v="852"/>
    <b v="0"/>
    <b v="0"/>
    <s v="music/rock"/>
    <n v="386.41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x v="853"/>
    <b v="0"/>
    <b v="0"/>
    <s v="theater/plays"/>
    <n v="792.24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x v="104"/>
    <b v="0"/>
    <b v="0"/>
    <s v="music/world music"/>
    <n v="137.0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854"/>
    <b v="0"/>
    <b v="0"/>
    <s v="food/food trucks"/>
    <n v="338.21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x v="855"/>
    <b v="0"/>
    <b v="0"/>
    <s v="theater/plays"/>
    <n v="108.23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6"/>
    <b v="0"/>
    <b v="0"/>
    <s v="theater/plays"/>
    <n v="60.76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x v="857"/>
    <b v="0"/>
    <b v="0"/>
    <s v="film &amp; video/television"/>
    <n v="27.73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8"/>
    <b v="0"/>
    <b v="1"/>
    <s v="technology/web"/>
    <n v="228.39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59"/>
    <b v="0"/>
    <b v="1"/>
    <s v="theater/plays"/>
    <n v="21.62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860"/>
    <b v="0"/>
    <b v="0"/>
    <s v="music/indie rock"/>
    <n v="373.88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x v="264"/>
    <b v="0"/>
    <b v="1"/>
    <s v="theater/plays"/>
    <n v="154.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65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x v="861"/>
    <b v="0"/>
    <b v="0"/>
    <s v="food/food trucks"/>
    <n v="73.959999999999994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2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454"/>
    <b v="0"/>
    <b v="0"/>
    <s v="theater/plays"/>
    <n v="143.26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3"/>
    <b v="1"/>
    <b v="0"/>
    <s v="publishing/nonfiction"/>
    <n v="40.2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x v="864"/>
    <b v="0"/>
    <b v="0"/>
    <s v="technology/web"/>
    <n v="178.22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x v="865"/>
    <b v="0"/>
    <b v="1"/>
    <s v="film &amp; video/documentary"/>
    <n v="84.93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x v="866"/>
    <b v="0"/>
    <b v="0"/>
    <s v="film &amp; video/documentary"/>
    <n v="145.94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867"/>
    <b v="0"/>
    <b v="0"/>
    <s v="theater/plays"/>
    <n v="152.46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x v="868"/>
    <b v="0"/>
    <b v="1"/>
    <s v="music/rock"/>
    <n v="67.13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96"/>
    <b v="0"/>
    <b v="0"/>
    <s v="music/rock"/>
    <n v="40.31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b v="0"/>
    <b v="0"/>
    <s v="film &amp; video/documentary"/>
    <n v="216.79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274"/>
    <b v="0"/>
    <b v="0"/>
    <s v="publishing/radio &amp; podcasts"/>
    <n v="52.12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x v="354"/>
    <b v="0"/>
    <b v="0"/>
    <s v="publishing/translations"/>
    <n v="499.58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x v="870"/>
    <b v="0"/>
    <b v="1"/>
    <s v="film &amp; video/drama"/>
    <n v="87.68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x v="871"/>
    <b v="0"/>
    <b v="1"/>
    <s v="music/rock"/>
    <n v="113.1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x v="98"/>
    <b v="0"/>
    <b v="1"/>
    <s v="film &amp; video/drama"/>
    <n v="426.55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b v="0"/>
    <b v="1"/>
    <s v="photography/photography books"/>
    <n v="77.63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b v="0"/>
    <b v="1"/>
    <s v="publishing/translations"/>
    <n v="52.5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526"/>
    <b v="0"/>
    <b v="1"/>
    <s v="food/food trucks"/>
    <n v="157.47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x v="874"/>
    <b v="0"/>
    <b v="0"/>
    <s v="theater/plays"/>
    <n v="72.94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x v="875"/>
    <b v="0"/>
    <b v="0"/>
    <s v="theater/plays"/>
    <n v="60.57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6"/>
    <b v="0"/>
    <b v="1"/>
    <s v="music/indie rock"/>
    <n v="56.7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7"/>
    <b v="0"/>
    <b v="0"/>
    <s v="food/food trucks"/>
    <n v="56.54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999999999999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8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8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2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8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1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5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2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7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1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8999999999999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3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4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2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3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9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000000000001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1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1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000000000001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9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9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8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7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3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4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7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3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7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1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7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7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8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5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5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7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999999999999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3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7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3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8000000000001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1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5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9999999999994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000000000005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4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000000000003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7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4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9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2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8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5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9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3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8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8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3999999999999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3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9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7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6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3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8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6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4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5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4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7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7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1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0000000000003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7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6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999999999997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4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9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99999999999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9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4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7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7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6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4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7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0000000000007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4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6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7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4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1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4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8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7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8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1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2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999999999998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2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6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3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0000000000003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89999999999998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4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6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8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1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5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0000000000003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9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30000000000007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5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3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3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99999999999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4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1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9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7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9999999999994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8999999999999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8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2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2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9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2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3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2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2999999999997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2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4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3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7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999999999999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000000000003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9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7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3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8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1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2999999999999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1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3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9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5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3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5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9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7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4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7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2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0999999999998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1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999999999999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8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0000000000006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29999999999998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7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3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2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0999999999998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80000000000007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3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0000000000003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9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6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4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9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6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3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6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9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2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7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9999999999997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8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1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6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4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6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4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9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1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2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000000000001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7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6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9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8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3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6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7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1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999999999999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8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000000000001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6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2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5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4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2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0000000000003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3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6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7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6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4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4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9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3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4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7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000000000005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9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8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39999999999995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8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00000000001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4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1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2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5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4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8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3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5000000000001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8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6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3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1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29999999999997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5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3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999999999996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9999999999994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399999999999999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999999999998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3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6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5000000000002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4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8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5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1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5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50000000000006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1999999999996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3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8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6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3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30000000000007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2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2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8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4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8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7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5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4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0000000000003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4999999999999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2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8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4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7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700000000000003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0000000000006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1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99999999999998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999999999998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000000000003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0999999999998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8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7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2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3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4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4999999999998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5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30000000000007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0000000000001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2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39999999999998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1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80000000000001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10000000000005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3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7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1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3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6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4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30000000000001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000000000003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2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6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4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5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2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79999999999995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1999999999999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3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9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999999999998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6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2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40000000000006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2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9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7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6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4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6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6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8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9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8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3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9999999999995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9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7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9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6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4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5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6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6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4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8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5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7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1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9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999999999999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6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5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8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6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7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00000000001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3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4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3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5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2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6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999999999999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00000000001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3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7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0000000000003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899999999999997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1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1000000000003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6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4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2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1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9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9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8999999999999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4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7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6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1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5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8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8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6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1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30000000000007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6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8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7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7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5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6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6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3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0000000000006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3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1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4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99999999999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4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2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7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29999999999997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100000000001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1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1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5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9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3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099999999999994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3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1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9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2999999999999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2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8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99999999999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9000000000002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7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9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4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7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8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8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1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4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4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1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6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2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4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5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7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9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999999999995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8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7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8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3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9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4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000000000002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9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4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80000000000007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000000000006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79999999999997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50000000000003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40000000000006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8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5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9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9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6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60000000000002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1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8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1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8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3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3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9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7999999999999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9999999999999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5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4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3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9999999999997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7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7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3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5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2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1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9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2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5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4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4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1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2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6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4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9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6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6000000000001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4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1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3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8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4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3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999999999997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1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4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1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3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6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3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2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8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3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9999999999994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4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3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1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2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8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5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5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7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4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7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"/>
    <n v="55.99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F14E4-3422-4B97-9F3B-FC1AB30BB7A3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4C9B2-FDBE-41F2-8F37-D0062A6079FC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5D56F-0B41-4678-A1AC-D63776A250C9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9346-603E-475A-A5FC-1CD0F93BC82D}">
  <dimension ref="A1:F30"/>
  <sheetViews>
    <sheetView workbookViewId="0">
      <selection activeCell="D4" sqref="D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2046</v>
      </c>
    </row>
    <row r="2" spans="1:6" x14ac:dyDescent="0.3">
      <c r="A2" s="4" t="s">
        <v>2031</v>
      </c>
      <c r="B2" t="s">
        <v>2046</v>
      </c>
    </row>
    <row r="4" spans="1:6" x14ac:dyDescent="0.3">
      <c r="A4" s="4" t="s">
        <v>2044</v>
      </c>
      <c r="B4" s="4" t="s">
        <v>2045</v>
      </c>
    </row>
    <row r="5" spans="1:6" x14ac:dyDescent="0.3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2069</v>
      </c>
      <c r="E7">
        <v>4</v>
      </c>
      <c r="F7">
        <v>4</v>
      </c>
    </row>
    <row r="8" spans="1:6" x14ac:dyDescent="0.3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2062</v>
      </c>
      <c r="C10">
        <v>8</v>
      </c>
      <c r="E10">
        <v>10</v>
      </c>
      <c r="F10">
        <v>18</v>
      </c>
    </row>
    <row r="11" spans="1:6" x14ac:dyDescent="0.3">
      <c r="A11" s="5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2063</v>
      </c>
      <c r="C15">
        <v>3</v>
      </c>
      <c r="E15">
        <v>4</v>
      </c>
      <c r="F15">
        <v>7</v>
      </c>
    </row>
    <row r="16" spans="1:6" x14ac:dyDescent="0.3">
      <c r="A16" s="5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2065</v>
      </c>
      <c r="C20">
        <v>4</v>
      </c>
      <c r="E20">
        <v>4</v>
      </c>
      <c r="F20">
        <v>8</v>
      </c>
    </row>
    <row r="21" spans="1:6" x14ac:dyDescent="0.3">
      <c r="A21" s="5" t="s">
        <v>2057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2066</v>
      </c>
      <c r="C22">
        <v>9</v>
      </c>
      <c r="E22">
        <v>5</v>
      </c>
      <c r="F22">
        <v>14</v>
      </c>
    </row>
    <row r="23" spans="1:6" x14ac:dyDescent="0.3">
      <c r="A23" s="5" t="s">
        <v>2058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2067</v>
      </c>
      <c r="C25">
        <v>7</v>
      </c>
      <c r="E25">
        <v>14</v>
      </c>
      <c r="F25">
        <v>21</v>
      </c>
    </row>
    <row r="26" spans="1:6" x14ac:dyDescent="0.3">
      <c r="A26" s="5" t="s">
        <v>2060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2061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2070</v>
      </c>
      <c r="E29">
        <v>3</v>
      </c>
      <c r="F29">
        <v>3</v>
      </c>
    </row>
    <row r="30" spans="1:6" x14ac:dyDescent="0.3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68B0-A652-483D-B8DC-793F5EDEBB2B}">
  <dimension ref="A3:F14"/>
  <sheetViews>
    <sheetView workbookViewId="0">
      <selection activeCell="F14" sqref="A3:F14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3" spans="1:6" x14ac:dyDescent="0.3">
      <c r="A3" s="4" t="s">
        <v>2044</v>
      </c>
      <c r="B3" s="4" t="s">
        <v>2045</v>
      </c>
    </row>
    <row r="4" spans="1:6" x14ac:dyDescent="0.3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2037</v>
      </c>
      <c r="E8">
        <v>4</v>
      </c>
      <c r="F8">
        <v>4</v>
      </c>
    </row>
    <row r="9" spans="1:6" x14ac:dyDescent="0.3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F6E3-77C2-4B11-B420-0D2DE19EB45E}">
  <dimension ref="A1:E18"/>
  <sheetViews>
    <sheetView workbookViewId="0">
      <selection activeCell="B21" sqref="B21"/>
    </sheetView>
  </sheetViews>
  <sheetFormatPr defaultRowHeight="15.6" x14ac:dyDescent="0.3"/>
  <cols>
    <col min="1" max="1" width="29.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4" t="s">
        <v>2031</v>
      </c>
      <c r="B1" t="s">
        <v>2046</v>
      </c>
    </row>
    <row r="2" spans="1:5" x14ac:dyDescent="0.3">
      <c r="A2" s="4" t="s">
        <v>2083</v>
      </c>
      <c r="B2" t="s">
        <v>2046</v>
      </c>
    </row>
    <row r="4" spans="1:5" x14ac:dyDescent="0.3">
      <c r="A4" s="4" t="s">
        <v>2044</v>
      </c>
      <c r="B4" s="4" t="s">
        <v>2045</v>
      </c>
    </row>
    <row r="5" spans="1:5" x14ac:dyDescent="0.3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5" t="s">
        <v>2071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2072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2073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2074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2075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2076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2077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2078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2079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2080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2081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2082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5.59765625" customWidth="1"/>
    <col min="16" max="16" width="17.09765625" customWidth="1"/>
    <col min="17" max="17" width="18.59765625" customWidth="1"/>
    <col min="18" max="18" width="21.5" customWidth="1"/>
    <col min="19" max="19" width="26.5" customWidth="1"/>
    <col min="20" max="20" width="26.0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2084</v>
      </c>
      <c r="T1" s="1" t="s">
        <v>2085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ROUND(E2/D2*100,2)</f>
        <v>0</v>
      </c>
      <c r="P2">
        <f>ROUND(IF(G2=0,0,E2/G2),2)</f>
        <v>0</v>
      </c>
      <c r="Q2" t="str" cm="1">
        <f t="array" ref="Q2:R2">_xlfn.TEXTSPLIT(N2,"/")</f>
        <v>food</v>
      </c>
      <c r="R2" t="str">
        <v>food trucks</v>
      </c>
      <c r="S2" s="6">
        <f t="shared" ref="S2:S65" si="0">(((J2/60)/60)/24)+DATE(1970,1,1)</f>
        <v>42336.25</v>
      </c>
      <c r="T2" s="6">
        <f t="shared" ref="T2:T65" si="1"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2">ROUND(E3/D3*100,2)</f>
        <v>1040</v>
      </c>
      <c r="P3">
        <f t="shared" ref="P3:P66" si="3">ROUND(IF(G3=0,0,E3/G3),2)</f>
        <v>92.15</v>
      </c>
      <c r="Q3" t="str" cm="1">
        <f t="array" ref="Q3:R3">_xlfn.TEXTSPLIT(N3,"/")</f>
        <v>music</v>
      </c>
      <c r="R3" t="str">
        <v>rock</v>
      </c>
      <c r="S3" s="6">
        <f t="shared" si="0"/>
        <v>41870.208333333336</v>
      </c>
      <c r="T3" s="6">
        <f t="shared" si="1"/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2"/>
        <v>131.47999999999999</v>
      </c>
      <c r="P4">
        <f t="shared" si="3"/>
        <v>100.02</v>
      </c>
      <c r="Q4" t="str" cm="1">
        <f t="array" ref="Q4:R4">_xlfn.TEXTSPLIT(N4,"/")</f>
        <v>technology</v>
      </c>
      <c r="R4" t="str">
        <v>web</v>
      </c>
      <c r="S4" s="6">
        <f t="shared" si="0"/>
        <v>41595.25</v>
      </c>
      <c r="T4" s="6">
        <f t="shared" si="1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2"/>
        <v>58.98</v>
      </c>
      <c r="P5">
        <f t="shared" si="3"/>
        <v>103.21</v>
      </c>
      <c r="Q5" t="str" cm="1">
        <f t="array" ref="Q5:R5">_xlfn.TEXTSPLIT(N5,"/")</f>
        <v>music</v>
      </c>
      <c r="R5" t="str">
        <v>rock</v>
      </c>
      <c r="S5" s="6">
        <f t="shared" si="0"/>
        <v>43688.208333333328</v>
      </c>
      <c r="T5" s="6">
        <f t="shared" si="1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2"/>
        <v>69.28</v>
      </c>
      <c r="P6">
        <f t="shared" si="3"/>
        <v>99.34</v>
      </c>
      <c r="Q6" t="str" cm="1">
        <f t="array" ref="Q6:R6">_xlfn.TEXTSPLIT(N6,"/")</f>
        <v>theater</v>
      </c>
      <c r="R6" t="str">
        <v>plays</v>
      </c>
      <c r="S6" s="6">
        <f t="shared" si="0"/>
        <v>43485.25</v>
      </c>
      <c r="T6" s="6">
        <f t="shared" si="1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2"/>
        <v>173.62</v>
      </c>
      <c r="P7">
        <f t="shared" si="3"/>
        <v>75.83</v>
      </c>
      <c r="Q7" t="str" cm="1">
        <f t="array" ref="Q7:R7">_xlfn.TEXTSPLIT(N7,"/")</f>
        <v>theater</v>
      </c>
      <c r="R7" t="str">
        <v>plays</v>
      </c>
      <c r="S7" s="6">
        <f t="shared" si="0"/>
        <v>41149.208333333336</v>
      </c>
      <c r="T7" s="6">
        <f t="shared" si="1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2"/>
        <v>20.96</v>
      </c>
      <c r="P8">
        <f t="shared" si="3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0"/>
        <v>42991.208333333328</v>
      </c>
      <c r="T8" s="6">
        <f t="shared" si="1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2"/>
        <v>327.58</v>
      </c>
      <c r="P9">
        <f t="shared" si="3"/>
        <v>64.94</v>
      </c>
      <c r="Q9" t="str" cm="1">
        <f t="array" ref="Q9:R9">_xlfn.TEXTSPLIT(N9,"/")</f>
        <v>theater</v>
      </c>
      <c r="R9" t="str">
        <v>plays</v>
      </c>
      <c r="S9" s="6">
        <f t="shared" si="0"/>
        <v>42229.208333333328</v>
      </c>
      <c r="T9" s="6">
        <f t="shared" si="1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2"/>
        <v>19.93</v>
      </c>
      <c r="P10">
        <f t="shared" si="3"/>
        <v>31</v>
      </c>
      <c r="Q10" t="str" cm="1">
        <f t="array" ref="Q10:R10">_xlfn.TEXTSPLIT(N10,"/")</f>
        <v>theater</v>
      </c>
      <c r="R10" t="str">
        <v>plays</v>
      </c>
      <c r="S10" s="6">
        <f t="shared" si="0"/>
        <v>40399.208333333336</v>
      </c>
      <c r="T10" s="6">
        <f t="shared" si="1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2"/>
        <v>51.74</v>
      </c>
      <c r="P11">
        <f t="shared" si="3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0"/>
        <v>41536.208333333336</v>
      </c>
      <c r="T11" s="6">
        <f t="shared" si="1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2"/>
        <v>266.12</v>
      </c>
      <c r="P12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0"/>
        <v>40404.208333333336</v>
      </c>
      <c r="T12" s="6">
        <f t="shared" si="1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2"/>
        <v>48.1</v>
      </c>
      <c r="P13">
        <f t="shared" si="3"/>
        <v>112.22</v>
      </c>
      <c r="Q13" t="str" cm="1">
        <f t="array" ref="Q13:R13">_xlfn.TEXTSPLIT(N13,"/")</f>
        <v>theater</v>
      </c>
      <c r="R13" t="str">
        <v>plays</v>
      </c>
      <c r="S13" s="6">
        <f t="shared" si="0"/>
        <v>40442.208333333336</v>
      </c>
      <c r="T13" s="6">
        <f t="shared" si="1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2"/>
        <v>89.35</v>
      </c>
      <c r="P14">
        <f t="shared" si="3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0"/>
        <v>43760.208333333328</v>
      </c>
      <c r="T14" s="6">
        <f t="shared" si="1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2"/>
        <v>245.12</v>
      </c>
      <c r="P15">
        <f t="shared" si="3"/>
        <v>105.05</v>
      </c>
      <c r="Q15" t="str" cm="1">
        <f t="array" ref="Q15:R15">_xlfn.TEXTSPLIT(N15,"/")</f>
        <v>music</v>
      </c>
      <c r="R15" t="str">
        <v>indie rock</v>
      </c>
      <c r="S15" s="6">
        <f t="shared" si="0"/>
        <v>42532.208333333328</v>
      </c>
      <c r="T15" s="6">
        <f t="shared" si="1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2"/>
        <v>66.77</v>
      </c>
      <c r="P16">
        <f t="shared" si="3"/>
        <v>94.15</v>
      </c>
      <c r="Q16" t="str" cm="1">
        <f t="array" ref="Q16:R16">_xlfn.TEXTSPLIT(N16,"/")</f>
        <v>music</v>
      </c>
      <c r="R16" t="str">
        <v>indie rock</v>
      </c>
      <c r="S16" s="6">
        <f t="shared" si="0"/>
        <v>40974.25</v>
      </c>
      <c r="T16" s="6">
        <f t="shared" si="1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2"/>
        <v>47.31</v>
      </c>
      <c r="P17">
        <f t="shared" si="3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0"/>
        <v>43809.25</v>
      </c>
      <c r="T17" s="6">
        <f t="shared" si="1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2"/>
        <v>649.47</v>
      </c>
      <c r="P18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0"/>
        <v>41661.25</v>
      </c>
      <c r="T18" s="6">
        <f t="shared" si="1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2"/>
        <v>159.38999999999999</v>
      </c>
      <c r="P19">
        <f t="shared" si="3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0"/>
        <v>40555.25</v>
      </c>
      <c r="T19" s="6">
        <f t="shared" si="1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2"/>
        <v>66.91</v>
      </c>
      <c r="P20">
        <f t="shared" si="3"/>
        <v>45.1</v>
      </c>
      <c r="Q20" t="str" cm="1">
        <f t="array" ref="Q20:R20">_xlfn.TEXTSPLIT(N20,"/")</f>
        <v>theater</v>
      </c>
      <c r="R20" t="str">
        <v>plays</v>
      </c>
      <c r="S20" s="6">
        <f t="shared" si="0"/>
        <v>43351.208333333328</v>
      </c>
      <c r="T20" s="6">
        <f t="shared" si="1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2"/>
        <v>48.53</v>
      </c>
      <c r="P21">
        <f t="shared" si="3"/>
        <v>45</v>
      </c>
      <c r="Q21" t="str" cm="1">
        <f t="array" ref="Q21:R21">_xlfn.TEXTSPLIT(N21,"/")</f>
        <v>theater</v>
      </c>
      <c r="R21" t="str">
        <v>plays</v>
      </c>
      <c r="S21" s="6">
        <f t="shared" si="0"/>
        <v>43528.25</v>
      </c>
      <c r="T21" s="6">
        <f t="shared" si="1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2"/>
        <v>112.24</v>
      </c>
      <c r="P22">
        <f t="shared" si="3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0"/>
        <v>41848.208333333336</v>
      </c>
      <c r="T22" s="6">
        <f t="shared" si="1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2"/>
        <v>40.99</v>
      </c>
      <c r="P23">
        <f t="shared" si="3"/>
        <v>69.06</v>
      </c>
      <c r="Q23" t="str" cm="1">
        <f t="array" ref="Q23:R23">_xlfn.TEXTSPLIT(N23,"/")</f>
        <v>theater</v>
      </c>
      <c r="R23" t="str">
        <v>plays</v>
      </c>
      <c r="S23" s="6">
        <f t="shared" si="0"/>
        <v>40770.208333333336</v>
      </c>
      <c r="T23" s="6">
        <f t="shared" si="1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2"/>
        <v>128.07</v>
      </c>
      <c r="P24">
        <f t="shared" si="3"/>
        <v>85.04</v>
      </c>
      <c r="Q24" t="str" cm="1">
        <f t="array" ref="Q24:R24">_xlfn.TEXTSPLIT(N24,"/")</f>
        <v>theater</v>
      </c>
      <c r="R24" t="str">
        <v>plays</v>
      </c>
      <c r="S24" s="6">
        <f t="shared" si="0"/>
        <v>43193.208333333328</v>
      </c>
      <c r="T24" s="6">
        <f t="shared" si="1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2"/>
        <v>332.04</v>
      </c>
      <c r="P25">
        <f t="shared" si="3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0"/>
        <v>43510.25</v>
      </c>
      <c r="T25" s="6">
        <f t="shared" si="1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2"/>
        <v>112.83</v>
      </c>
      <c r="P26">
        <f t="shared" si="3"/>
        <v>39</v>
      </c>
      <c r="Q26" t="str" cm="1">
        <f t="array" ref="Q26:R26">_xlfn.TEXTSPLIT(N26,"/")</f>
        <v>technology</v>
      </c>
      <c r="R26" t="str">
        <v>wearables</v>
      </c>
      <c r="S26" s="6">
        <f t="shared" si="0"/>
        <v>41811.208333333336</v>
      </c>
      <c r="T26" s="6">
        <f t="shared" si="1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2"/>
        <v>216.44</v>
      </c>
      <c r="P27">
        <f t="shared" si="3"/>
        <v>73.03</v>
      </c>
      <c r="Q27" t="str" cm="1">
        <f t="array" ref="Q27:R27">_xlfn.TEXTSPLIT(N27,"/")</f>
        <v>games</v>
      </c>
      <c r="R27" t="str">
        <v>video games</v>
      </c>
      <c r="S27" s="6">
        <f t="shared" si="0"/>
        <v>40681.208333333336</v>
      </c>
      <c r="T27" s="6">
        <f t="shared" si="1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2"/>
        <v>48.2</v>
      </c>
      <c r="P28">
        <f t="shared" si="3"/>
        <v>35.01</v>
      </c>
      <c r="Q28" t="str" cm="1">
        <f t="array" ref="Q28:R28">_xlfn.TEXTSPLIT(N28,"/")</f>
        <v>theater</v>
      </c>
      <c r="R28" t="str">
        <v>plays</v>
      </c>
      <c r="S28" s="6">
        <f t="shared" si="0"/>
        <v>43312.208333333328</v>
      </c>
      <c r="T28" s="6">
        <f t="shared" si="1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2"/>
        <v>79.95</v>
      </c>
      <c r="P29">
        <f t="shared" si="3"/>
        <v>106.6</v>
      </c>
      <c r="Q29" t="str" cm="1">
        <f t="array" ref="Q29:R29">_xlfn.TEXTSPLIT(N29,"/")</f>
        <v>music</v>
      </c>
      <c r="R29" t="str">
        <v>rock</v>
      </c>
      <c r="S29" s="6">
        <f t="shared" si="0"/>
        <v>42280.208333333328</v>
      </c>
      <c r="T29" s="6">
        <f t="shared" si="1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2"/>
        <v>105.23</v>
      </c>
      <c r="P30">
        <f t="shared" si="3"/>
        <v>62</v>
      </c>
      <c r="Q30" t="str" cm="1">
        <f t="array" ref="Q30:R30">_xlfn.TEXTSPLIT(N30,"/")</f>
        <v>theater</v>
      </c>
      <c r="R30" t="str">
        <v>plays</v>
      </c>
      <c r="S30" s="6">
        <f t="shared" si="0"/>
        <v>40218.25</v>
      </c>
      <c r="T30" s="6">
        <f t="shared" si="1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2"/>
        <v>328.9</v>
      </c>
      <c r="P31">
        <f t="shared" si="3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0"/>
        <v>43301.208333333328</v>
      </c>
      <c r="T31" s="6">
        <f t="shared" si="1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2"/>
        <v>160.61000000000001</v>
      </c>
      <c r="P32">
        <f t="shared" si="3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0"/>
        <v>43609.208333333328</v>
      </c>
      <c r="T32" s="6">
        <f t="shared" si="1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2"/>
        <v>310</v>
      </c>
      <c r="P33">
        <f t="shared" si="3"/>
        <v>48.01</v>
      </c>
      <c r="Q33" t="str" cm="1">
        <f t="array" ref="Q33:R33">_xlfn.TEXTSPLIT(N33,"/")</f>
        <v>games</v>
      </c>
      <c r="R33" t="str">
        <v>video games</v>
      </c>
      <c r="S33" s="6">
        <f t="shared" si="0"/>
        <v>42374.25</v>
      </c>
      <c r="T33" s="6">
        <f t="shared" si="1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2"/>
        <v>86.81</v>
      </c>
      <c r="P34">
        <f t="shared" si="3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0"/>
        <v>43110.25</v>
      </c>
      <c r="T34" s="6">
        <f t="shared" si="1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2"/>
        <v>377.82</v>
      </c>
      <c r="P35">
        <f t="shared" si="3"/>
        <v>35</v>
      </c>
      <c r="Q35" t="str" cm="1">
        <f t="array" ref="Q35:R35">_xlfn.TEXTSPLIT(N35,"/")</f>
        <v>theater</v>
      </c>
      <c r="R35" t="str">
        <v>plays</v>
      </c>
      <c r="S35" s="6">
        <f t="shared" si="0"/>
        <v>41917.208333333336</v>
      </c>
      <c r="T35" s="6">
        <f t="shared" si="1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2"/>
        <v>150.81</v>
      </c>
      <c r="P36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0"/>
        <v>42817.208333333328</v>
      </c>
      <c r="T36" s="6">
        <f t="shared" si="1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2"/>
        <v>150.30000000000001</v>
      </c>
      <c r="P37">
        <f t="shared" si="3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0"/>
        <v>43484.25</v>
      </c>
      <c r="T37" s="6">
        <f t="shared" si="1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2"/>
        <v>157.29</v>
      </c>
      <c r="P38">
        <f t="shared" si="3"/>
        <v>68.81</v>
      </c>
      <c r="Q38" t="str" cm="1">
        <f t="array" ref="Q38:R38">_xlfn.TEXTSPLIT(N38,"/")</f>
        <v>theater</v>
      </c>
      <c r="R38" t="str">
        <v>plays</v>
      </c>
      <c r="S38" s="6">
        <f t="shared" si="0"/>
        <v>40600.25</v>
      </c>
      <c r="T38" s="6">
        <f t="shared" si="1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2"/>
        <v>139.99</v>
      </c>
      <c r="P39">
        <f t="shared" si="3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0"/>
        <v>43744.208333333328</v>
      </c>
      <c r="T39" s="6">
        <f t="shared" si="1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2"/>
        <v>325.32</v>
      </c>
      <c r="P40">
        <f t="shared" si="3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0"/>
        <v>40469.208333333336</v>
      </c>
      <c r="T40" s="6">
        <f t="shared" si="1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2"/>
        <v>50.78</v>
      </c>
      <c r="P41">
        <f t="shared" si="3"/>
        <v>57.13</v>
      </c>
      <c r="Q41" t="str" cm="1">
        <f t="array" ref="Q41:R41">_xlfn.TEXTSPLIT(N41,"/")</f>
        <v>theater</v>
      </c>
      <c r="R41" t="str">
        <v>plays</v>
      </c>
      <c r="S41" s="6">
        <f t="shared" si="0"/>
        <v>41330.25</v>
      </c>
      <c r="T41" s="6">
        <f t="shared" si="1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2"/>
        <v>169.07</v>
      </c>
      <c r="P42">
        <f t="shared" si="3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0"/>
        <v>40334.208333333336</v>
      </c>
      <c r="T42" s="6">
        <f t="shared" si="1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2"/>
        <v>212.93</v>
      </c>
      <c r="P43">
        <f t="shared" si="3"/>
        <v>107.42</v>
      </c>
      <c r="Q43" t="str" cm="1">
        <f t="array" ref="Q43:R43">_xlfn.TEXTSPLIT(N43,"/")</f>
        <v>music</v>
      </c>
      <c r="R43" t="str">
        <v>rock</v>
      </c>
      <c r="S43" s="6">
        <f t="shared" si="0"/>
        <v>41156.208333333336</v>
      </c>
      <c r="T43" s="6">
        <f t="shared" si="1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2"/>
        <v>443.94</v>
      </c>
      <c r="P44">
        <f t="shared" si="3"/>
        <v>36</v>
      </c>
      <c r="Q44" t="str" cm="1">
        <f t="array" ref="Q44:R44">_xlfn.TEXTSPLIT(N44,"/")</f>
        <v>food</v>
      </c>
      <c r="R44" t="str">
        <v>food trucks</v>
      </c>
      <c r="S44" s="6">
        <f t="shared" si="0"/>
        <v>40728.208333333336</v>
      </c>
      <c r="T44" s="6">
        <f t="shared" si="1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2"/>
        <v>185.94</v>
      </c>
      <c r="P45">
        <f t="shared" si="3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0"/>
        <v>41844.208333333336</v>
      </c>
      <c r="T45" s="6">
        <f t="shared" si="1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2"/>
        <v>658.81</v>
      </c>
      <c r="P46">
        <f t="shared" si="3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0"/>
        <v>43541.208333333328</v>
      </c>
      <c r="T46" s="6">
        <f t="shared" si="1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2"/>
        <v>47.68</v>
      </c>
      <c r="P47">
        <f t="shared" si="3"/>
        <v>94.38</v>
      </c>
      <c r="Q47" t="str" cm="1">
        <f t="array" ref="Q47:R47">_xlfn.TEXTSPLIT(N47,"/")</f>
        <v>theater</v>
      </c>
      <c r="R47" t="str">
        <v>plays</v>
      </c>
      <c r="S47" s="6">
        <f t="shared" si="0"/>
        <v>42676.208333333328</v>
      </c>
      <c r="T47" s="6">
        <f t="shared" si="1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2"/>
        <v>114.78</v>
      </c>
      <c r="P48">
        <f t="shared" si="3"/>
        <v>46.16</v>
      </c>
      <c r="Q48" t="str" cm="1">
        <f t="array" ref="Q48:R48">_xlfn.TEXTSPLIT(N48,"/")</f>
        <v>music</v>
      </c>
      <c r="R48" t="str">
        <v>rock</v>
      </c>
      <c r="S48" s="6">
        <f t="shared" si="0"/>
        <v>40367.208333333336</v>
      </c>
      <c r="T48" s="6">
        <f t="shared" si="1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2"/>
        <v>475.27</v>
      </c>
      <c r="P49">
        <f t="shared" si="3"/>
        <v>47.85</v>
      </c>
      <c r="Q49" t="str" cm="1">
        <f t="array" ref="Q49:R49">_xlfn.TEXTSPLIT(N49,"/")</f>
        <v>theater</v>
      </c>
      <c r="R49" t="str">
        <v>plays</v>
      </c>
      <c r="S49" s="6">
        <f t="shared" si="0"/>
        <v>41727.208333333336</v>
      </c>
      <c r="T49" s="6">
        <f t="shared" si="1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2"/>
        <v>386.97</v>
      </c>
      <c r="P50">
        <f t="shared" si="3"/>
        <v>53.01</v>
      </c>
      <c r="Q50" t="str" cm="1">
        <f t="array" ref="Q50:R50">_xlfn.TEXTSPLIT(N50,"/")</f>
        <v>theater</v>
      </c>
      <c r="R50" t="str">
        <v>plays</v>
      </c>
      <c r="S50" s="6">
        <f t="shared" si="0"/>
        <v>42180.208333333328</v>
      </c>
      <c r="T50" s="6">
        <f t="shared" si="1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2"/>
        <v>189.63</v>
      </c>
      <c r="P51">
        <f t="shared" si="3"/>
        <v>45.06</v>
      </c>
      <c r="Q51" t="str" cm="1">
        <f t="array" ref="Q51:R51">_xlfn.TEXTSPLIT(N51,"/")</f>
        <v>music</v>
      </c>
      <c r="R51" t="str">
        <v>rock</v>
      </c>
      <c r="S51" s="6">
        <f t="shared" si="0"/>
        <v>43758.208333333328</v>
      </c>
      <c r="T51" s="6">
        <f t="shared" si="1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2"/>
        <v>2</v>
      </c>
      <c r="P52">
        <f t="shared" si="3"/>
        <v>2</v>
      </c>
      <c r="Q52" t="str" cm="1">
        <f t="array" ref="Q52:R52">_xlfn.TEXTSPLIT(N52,"/")</f>
        <v>music</v>
      </c>
      <c r="R52" t="str">
        <v>metal</v>
      </c>
      <c r="S52" s="6">
        <f t="shared" si="0"/>
        <v>41487.208333333336</v>
      </c>
      <c r="T52" s="6">
        <f t="shared" si="1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2"/>
        <v>91.87</v>
      </c>
      <c r="P53">
        <f t="shared" si="3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0"/>
        <v>40995.208333333336</v>
      </c>
      <c r="T53" s="6">
        <f t="shared" si="1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2"/>
        <v>34.15</v>
      </c>
      <c r="P54">
        <f t="shared" si="3"/>
        <v>32.79</v>
      </c>
      <c r="Q54" t="str" cm="1">
        <f t="array" ref="Q54:R54">_xlfn.TEXTSPLIT(N54,"/")</f>
        <v>theater</v>
      </c>
      <c r="R54" t="str">
        <v>plays</v>
      </c>
      <c r="S54" s="6">
        <f t="shared" si="0"/>
        <v>40436.208333333336</v>
      </c>
      <c r="T54" s="6">
        <f t="shared" si="1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2"/>
        <v>140.41</v>
      </c>
      <c r="P55">
        <f t="shared" si="3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0"/>
        <v>41779.208333333336</v>
      </c>
      <c r="T55" s="6">
        <f t="shared" si="1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2"/>
        <v>89.87</v>
      </c>
      <c r="P56">
        <f t="shared" si="3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0"/>
        <v>43170.25</v>
      </c>
      <c r="T56" s="6">
        <f t="shared" si="1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2"/>
        <v>177.97</v>
      </c>
      <c r="P57">
        <f t="shared" si="3"/>
        <v>89.66</v>
      </c>
      <c r="Q57" t="str" cm="1">
        <f t="array" ref="Q57:R57">_xlfn.TEXTSPLIT(N57,"/")</f>
        <v>music</v>
      </c>
      <c r="R57" t="str">
        <v>jazz</v>
      </c>
      <c r="S57" s="6">
        <f t="shared" si="0"/>
        <v>43311.208333333328</v>
      </c>
      <c r="T57" s="6">
        <f t="shared" si="1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2"/>
        <v>143.66</v>
      </c>
      <c r="P58">
        <f t="shared" si="3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0"/>
        <v>42014.25</v>
      </c>
      <c r="T58" s="6">
        <f t="shared" si="1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2"/>
        <v>215.28</v>
      </c>
      <c r="P59">
        <f t="shared" si="3"/>
        <v>31.06</v>
      </c>
      <c r="Q59" t="str" cm="1">
        <f t="array" ref="Q59:R59">_xlfn.TEXTSPLIT(N59,"/")</f>
        <v>games</v>
      </c>
      <c r="R59" t="str">
        <v>video games</v>
      </c>
      <c r="S59" s="6">
        <f t="shared" si="0"/>
        <v>42979.208333333328</v>
      </c>
      <c r="T59" s="6">
        <f t="shared" si="1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2"/>
        <v>227.11</v>
      </c>
      <c r="P60">
        <f t="shared" si="3"/>
        <v>29.06</v>
      </c>
      <c r="Q60" t="str" cm="1">
        <f t="array" ref="Q60:R60">_xlfn.TEXTSPLIT(N60,"/")</f>
        <v>theater</v>
      </c>
      <c r="R60" t="str">
        <v>plays</v>
      </c>
      <c r="S60" s="6">
        <f t="shared" si="0"/>
        <v>42268.208333333328</v>
      </c>
      <c r="T60" s="6">
        <f t="shared" si="1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2"/>
        <v>275.07</v>
      </c>
      <c r="P61">
        <f t="shared" si="3"/>
        <v>30.09</v>
      </c>
      <c r="Q61" t="str" cm="1">
        <f t="array" ref="Q61:R61">_xlfn.TEXTSPLIT(N61,"/")</f>
        <v>theater</v>
      </c>
      <c r="R61" t="str">
        <v>plays</v>
      </c>
      <c r="S61" s="6">
        <f t="shared" si="0"/>
        <v>42898.208333333328</v>
      </c>
      <c r="T61" s="6">
        <f t="shared" si="1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2"/>
        <v>144.37</v>
      </c>
      <c r="P62">
        <f t="shared" si="3"/>
        <v>85</v>
      </c>
      <c r="Q62" t="str" cm="1">
        <f t="array" ref="Q62:R62">_xlfn.TEXTSPLIT(N62,"/")</f>
        <v>theater</v>
      </c>
      <c r="R62" t="str">
        <v>plays</v>
      </c>
      <c r="S62" s="6">
        <f t="shared" si="0"/>
        <v>41107.208333333336</v>
      </c>
      <c r="T62" s="6">
        <f t="shared" si="1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2"/>
        <v>92.75</v>
      </c>
      <c r="P63">
        <f t="shared" si="3"/>
        <v>82</v>
      </c>
      <c r="Q63" t="str" cm="1">
        <f t="array" ref="Q63:R63">_xlfn.TEXTSPLIT(N63,"/")</f>
        <v>theater</v>
      </c>
      <c r="R63" t="str">
        <v>plays</v>
      </c>
      <c r="S63" s="6">
        <f t="shared" si="0"/>
        <v>40595.25</v>
      </c>
      <c r="T63" s="6">
        <f t="shared" si="1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2"/>
        <v>722.6</v>
      </c>
      <c r="P64">
        <f t="shared" si="3"/>
        <v>58.04</v>
      </c>
      <c r="Q64" t="str" cm="1">
        <f t="array" ref="Q64:R64">_xlfn.TEXTSPLIT(N64,"/")</f>
        <v>technology</v>
      </c>
      <c r="R64" t="str">
        <v>web</v>
      </c>
      <c r="S64" s="6">
        <f t="shared" si="0"/>
        <v>42160.208333333328</v>
      </c>
      <c r="T64" s="6">
        <f t="shared" si="1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2"/>
        <v>11.85</v>
      </c>
      <c r="P65">
        <f t="shared" si="3"/>
        <v>111.4</v>
      </c>
      <c r="Q65" t="str" cm="1">
        <f t="array" ref="Q65:R65">_xlfn.TEXTSPLIT(N65,"/")</f>
        <v>theater</v>
      </c>
      <c r="R65" t="str">
        <v>plays</v>
      </c>
      <c r="S65" s="6">
        <f t="shared" si="0"/>
        <v>42853.208333333328</v>
      </c>
      <c r="T65" s="6">
        <f t="shared" si="1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2"/>
        <v>97.64</v>
      </c>
      <c r="P66">
        <f t="shared" si="3"/>
        <v>71.95</v>
      </c>
      <c r="Q66" t="str" cm="1">
        <f t="array" ref="Q66:R66">_xlfn.TEXTSPLIT(N66,"/")</f>
        <v>technology</v>
      </c>
      <c r="R66" t="str">
        <v>web</v>
      </c>
      <c r="S66" s="6">
        <f t="shared" ref="S66:S129" si="4">(((J66/60)/60)/24)+DATE(1970,1,1)</f>
        <v>43283.208333333328</v>
      </c>
      <c r="T66" s="6">
        <f t="shared" ref="T66:T129" si="5">(((K66/60)/60)/24)+DATE(1970,1,1)</f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6">ROUND(E67/D67*100,2)</f>
        <v>236.15</v>
      </c>
      <c r="P67">
        <f t="shared" ref="P67:P130" si="7">ROUND(IF(G67=0,0,E67/G67),2)</f>
        <v>61.04</v>
      </c>
      <c r="Q67" t="str" cm="1">
        <f t="array" ref="Q67:R67">_xlfn.TEXTSPLIT(N67,"/")</f>
        <v>theater</v>
      </c>
      <c r="R67" t="str">
        <v>plays</v>
      </c>
      <c r="S67" s="6">
        <f t="shared" si="4"/>
        <v>40570.25</v>
      </c>
      <c r="T67" s="6">
        <f t="shared" si="5"/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6"/>
        <v>45.07</v>
      </c>
      <c r="P68">
        <f t="shared" si="7"/>
        <v>108.92</v>
      </c>
      <c r="Q68" t="str" cm="1">
        <f t="array" ref="Q68:R68">_xlfn.TEXTSPLIT(N68,"/")</f>
        <v>theater</v>
      </c>
      <c r="R68" t="str">
        <v>plays</v>
      </c>
      <c r="S68" s="6">
        <f t="shared" si="4"/>
        <v>42102.208333333328</v>
      </c>
      <c r="T68" s="6">
        <f t="shared" si="5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6"/>
        <v>162.38999999999999</v>
      </c>
      <c r="P69">
        <f t="shared" si="7"/>
        <v>29</v>
      </c>
      <c r="Q69" t="str" cm="1">
        <f t="array" ref="Q69:R69">_xlfn.TEXTSPLIT(N69,"/")</f>
        <v>technology</v>
      </c>
      <c r="R69" t="str">
        <v>wearables</v>
      </c>
      <c r="S69" s="6">
        <f t="shared" si="4"/>
        <v>40203.25</v>
      </c>
      <c r="T69" s="6">
        <f t="shared" si="5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6"/>
        <v>254.53</v>
      </c>
      <c r="P70">
        <f t="shared" si="7"/>
        <v>58.98</v>
      </c>
      <c r="Q70" t="str" cm="1">
        <f t="array" ref="Q70:R70">_xlfn.TEXTSPLIT(N70,"/")</f>
        <v>theater</v>
      </c>
      <c r="R70" t="str">
        <v>plays</v>
      </c>
      <c r="S70" s="6">
        <f t="shared" si="4"/>
        <v>42943.208333333328</v>
      </c>
      <c r="T70" s="6">
        <f t="shared" si="5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6"/>
        <v>24.06</v>
      </c>
      <c r="P71">
        <f t="shared" si="7"/>
        <v>111.82</v>
      </c>
      <c r="Q71" t="str" cm="1">
        <f t="array" ref="Q71:R71">_xlfn.TEXTSPLIT(N71,"/")</f>
        <v>theater</v>
      </c>
      <c r="R71" t="str">
        <v>plays</v>
      </c>
      <c r="S71" s="6">
        <f t="shared" si="4"/>
        <v>40531.25</v>
      </c>
      <c r="T71" s="6">
        <f t="shared" si="5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6"/>
        <v>123.74</v>
      </c>
      <c r="P72">
        <f t="shared" si="7"/>
        <v>64</v>
      </c>
      <c r="Q72" t="str" cm="1">
        <f t="array" ref="Q72:R72">_xlfn.TEXTSPLIT(N72,"/")</f>
        <v>theater</v>
      </c>
      <c r="R72" t="str">
        <v>plays</v>
      </c>
      <c r="S72" s="6">
        <f t="shared" si="4"/>
        <v>40484.208333333336</v>
      </c>
      <c r="T72" s="6">
        <f t="shared" si="5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6"/>
        <v>108.07</v>
      </c>
      <c r="P73">
        <f t="shared" si="7"/>
        <v>85.32</v>
      </c>
      <c r="Q73" t="str" cm="1">
        <f t="array" ref="Q73:R73">_xlfn.TEXTSPLIT(N73,"/")</f>
        <v>theater</v>
      </c>
      <c r="R73" t="str">
        <v>plays</v>
      </c>
      <c r="S73" s="6">
        <f t="shared" si="4"/>
        <v>43799.25</v>
      </c>
      <c r="T73" s="6">
        <f t="shared" si="5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6"/>
        <v>670.33</v>
      </c>
      <c r="P74">
        <f t="shared" si="7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4"/>
        <v>42186.208333333328</v>
      </c>
      <c r="T74" s="6">
        <f t="shared" si="5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6"/>
        <v>660.93</v>
      </c>
      <c r="P75">
        <f t="shared" si="7"/>
        <v>105.15</v>
      </c>
      <c r="Q75" t="str" cm="1">
        <f t="array" ref="Q75:R75">_xlfn.TEXTSPLIT(N75,"/")</f>
        <v>music</v>
      </c>
      <c r="R75" t="str">
        <v>jazz</v>
      </c>
      <c r="S75" s="6">
        <f t="shared" si="4"/>
        <v>42701.25</v>
      </c>
      <c r="T75" s="6">
        <f t="shared" si="5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6"/>
        <v>122.46</v>
      </c>
      <c r="P76">
        <f t="shared" si="7"/>
        <v>56.19</v>
      </c>
      <c r="Q76" t="str" cm="1">
        <f t="array" ref="Q76:R76">_xlfn.TEXTSPLIT(N76,"/")</f>
        <v>music</v>
      </c>
      <c r="R76" t="str">
        <v>metal</v>
      </c>
      <c r="S76" s="6">
        <f t="shared" si="4"/>
        <v>42456.208333333328</v>
      </c>
      <c r="T76" s="6">
        <f t="shared" si="5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6"/>
        <v>150.58000000000001</v>
      </c>
      <c r="P77">
        <f t="shared" si="7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4"/>
        <v>43296.208333333328</v>
      </c>
      <c r="T77" s="6">
        <f t="shared" si="5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6"/>
        <v>78.11</v>
      </c>
      <c r="P78">
        <f t="shared" si="7"/>
        <v>57</v>
      </c>
      <c r="Q78" t="str" cm="1">
        <f t="array" ref="Q78:R78">_xlfn.TEXTSPLIT(N78,"/")</f>
        <v>theater</v>
      </c>
      <c r="R78" t="str">
        <v>plays</v>
      </c>
      <c r="S78" s="6">
        <f t="shared" si="4"/>
        <v>42027.25</v>
      </c>
      <c r="T78" s="6">
        <f t="shared" si="5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6"/>
        <v>46.95</v>
      </c>
      <c r="P79">
        <f t="shared" si="7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4"/>
        <v>40448.208333333336</v>
      </c>
      <c r="T79" s="6">
        <f t="shared" si="5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6"/>
        <v>300.8</v>
      </c>
      <c r="P80">
        <f t="shared" si="7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4"/>
        <v>43206.208333333328</v>
      </c>
      <c r="T80" s="6">
        <f t="shared" si="5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6"/>
        <v>69.599999999999994</v>
      </c>
      <c r="P81">
        <f t="shared" si="7"/>
        <v>48</v>
      </c>
      <c r="Q81" t="str" cm="1">
        <f t="array" ref="Q81:R81">_xlfn.TEXTSPLIT(N81,"/")</f>
        <v>theater</v>
      </c>
      <c r="R81" t="str">
        <v>plays</v>
      </c>
      <c r="S81" s="6">
        <f t="shared" si="4"/>
        <v>43267.208333333328</v>
      </c>
      <c r="T81" s="6">
        <f t="shared" si="5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6"/>
        <v>637.45000000000005</v>
      </c>
      <c r="P82">
        <f t="shared" si="7"/>
        <v>55.21</v>
      </c>
      <c r="Q82" t="str" cm="1">
        <f t="array" ref="Q82:R82">_xlfn.TEXTSPLIT(N82,"/")</f>
        <v>games</v>
      </c>
      <c r="R82" t="str">
        <v>video games</v>
      </c>
      <c r="S82" s="6">
        <f t="shared" si="4"/>
        <v>42976.208333333328</v>
      </c>
      <c r="T82" s="6">
        <f t="shared" si="5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6"/>
        <v>225.34</v>
      </c>
      <c r="P83">
        <f t="shared" si="7"/>
        <v>92.11</v>
      </c>
      <c r="Q83" t="str" cm="1">
        <f t="array" ref="Q83:R83">_xlfn.TEXTSPLIT(N83,"/")</f>
        <v>music</v>
      </c>
      <c r="R83" t="str">
        <v>rock</v>
      </c>
      <c r="S83" s="6">
        <f t="shared" si="4"/>
        <v>43062.25</v>
      </c>
      <c r="T83" s="6">
        <f t="shared" si="5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6"/>
        <v>1497.3</v>
      </c>
      <c r="P84">
        <f t="shared" si="7"/>
        <v>83.18</v>
      </c>
      <c r="Q84" t="str" cm="1">
        <f t="array" ref="Q84:R84">_xlfn.TEXTSPLIT(N84,"/")</f>
        <v>games</v>
      </c>
      <c r="R84" t="str">
        <v>video games</v>
      </c>
      <c r="S84" s="6">
        <f t="shared" si="4"/>
        <v>43482.25</v>
      </c>
      <c r="T84" s="6">
        <f t="shared" si="5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6"/>
        <v>37.590000000000003</v>
      </c>
      <c r="P85">
        <f t="shared" si="7"/>
        <v>40</v>
      </c>
      <c r="Q85" t="str" cm="1">
        <f t="array" ref="Q85:R85">_xlfn.TEXTSPLIT(N85,"/")</f>
        <v>music</v>
      </c>
      <c r="R85" t="str">
        <v>electric music</v>
      </c>
      <c r="S85" s="6">
        <f t="shared" si="4"/>
        <v>42579.208333333328</v>
      </c>
      <c r="T85" s="6">
        <f t="shared" si="5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6"/>
        <v>132.37</v>
      </c>
      <c r="P86">
        <f t="shared" si="7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4"/>
        <v>41118.208333333336</v>
      </c>
      <c r="T86" s="6">
        <f t="shared" si="5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6"/>
        <v>131.22</v>
      </c>
      <c r="P87">
        <f t="shared" si="7"/>
        <v>90.56</v>
      </c>
      <c r="Q87" t="str" cm="1">
        <f t="array" ref="Q87:R87">_xlfn.TEXTSPLIT(N87,"/")</f>
        <v>music</v>
      </c>
      <c r="R87" t="str">
        <v>indie rock</v>
      </c>
      <c r="S87" s="6">
        <f t="shared" si="4"/>
        <v>40797.208333333336</v>
      </c>
      <c r="T87" s="6">
        <f t="shared" si="5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6"/>
        <v>167.64</v>
      </c>
      <c r="P88">
        <f t="shared" si="7"/>
        <v>61.11</v>
      </c>
      <c r="Q88" t="str" cm="1">
        <f t="array" ref="Q88:R88">_xlfn.TEXTSPLIT(N88,"/")</f>
        <v>theater</v>
      </c>
      <c r="R88" t="str">
        <v>plays</v>
      </c>
      <c r="S88" s="6">
        <f t="shared" si="4"/>
        <v>42128.208333333328</v>
      </c>
      <c r="T88" s="6">
        <f t="shared" si="5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6"/>
        <v>61.98</v>
      </c>
      <c r="P89">
        <f t="shared" si="7"/>
        <v>83.02</v>
      </c>
      <c r="Q89" t="str" cm="1">
        <f t="array" ref="Q89:R89">_xlfn.TEXTSPLIT(N89,"/")</f>
        <v>music</v>
      </c>
      <c r="R89" t="str">
        <v>rock</v>
      </c>
      <c r="S89" s="6">
        <f t="shared" si="4"/>
        <v>40610.25</v>
      </c>
      <c r="T89" s="6">
        <f t="shared" si="5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6"/>
        <v>260.75</v>
      </c>
      <c r="P90">
        <f t="shared" si="7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4"/>
        <v>42110.208333333328</v>
      </c>
      <c r="T90" s="6">
        <f t="shared" si="5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6"/>
        <v>252.59</v>
      </c>
      <c r="P91">
        <f t="shared" si="7"/>
        <v>89.46</v>
      </c>
      <c r="Q91" t="str" cm="1">
        <f t="array" ref="Q91:R91">_xlfn.TEXTSPLIT(N91,"/")</f>
        <v>theater</v>
      </c>
      <c r="R91" t="str">
        <v>plays</v>
      </c>
      <c r="S91" s="6">
        <f t="shared" si="4"/>
        <v>40283.208333333336</v>
      </c>
      <c r="T91" s="6">
        <f t="shared" si="5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6"/>
        <v>78.62</v>
      </c>
      <c r="P92">
        <f t="shared" si="7"/>
        <v>57.85</v>
      </c>
      <c r="Q92" t="str" cm="1">
        <f t="array" ref="Q92:R92">_xlfn.TEXTSPLIT(N92,"/")</f>
        <v>theater</v>
      </c>
      <c r="R92" t="str">
        <v>plays</v>
      </c>
      <c r="S92" s="6">
        <f t="shared" si="4"/>
        <v>42425.25</v>
      </c>
      <c r="T92" s="6">
        <f t="shared" si="5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6"/>
        <v>48.4</v>
      </c>
      <c r="P93">
        <f t="shared" si="7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4"/>
        <v>42588.208333333328</v>
      </c>
      <c r="T93" s="6">
        <f t="shared" si="5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6"/>
        <v>258.88</v>
      </c>
      <c r="P94">
        <f t="shared" si="7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4"/>
        <v>40352.208333333336</v>
      </c>
      <c r="T94" s="6">
        <f t="shared" si="5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6"/>
        <v>60.55</v>
      </c>
      <c r="P95">
        <f t="shared" si="7"/>
        <v>108</v>
      </c>
      <c r="Q95" t="str" cm="1">
        <f t="array" ref="Q95:R95">_xlfn.TEXTSPLIT(N95,"/")</f>
        <v>theater</v>
      </c>
      <c r="R95" t="str">
        <v>plays</v>
      </c>
      <c r="S95" s="6">
        <f t="shared" si="4"/>
        <v>41202.208333333336</v>
      </c>
      <c r="T95" s="6">
        <f t="shared" si="5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6"/>
        <v>303.69</v>
      </c>
      <c r="P96">
        <f t="shared" si="7"/>
        <v>48.93</v>
      </c>
      <c r="Q96" t="str" cm="1">
        <f t="array" ref="Q96:R96">_xlfn.TEXTSPLIT(N96,"/")</f>
        <v>technology</v>
      </c>
      <c r="R96" t="str">
        <v>web</v>
      </c>
      <c r="S96" s="6">
        <f t="shared" si="4"/>
        <v>43562.208333333328</v>
      </c>
      <c r="T96" s="6">
        <f t="shared" si="5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6"/>
        <v>113</v>
      </c>
      <c r="P97">
        <f t="shared" si="7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4"/>
        <v>43752.208333333328</v>
      </c>
      <c r="T97" s="6">
        <f t="shared" si="5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6"/>
        <v>217.38</v>
      </c>
      <c r="P98">
        <f t="shared" si="7"/>
        <v>65</v>
      </c>
      <c r="Q98" t="str" cm="1">
        <f t="array" ref="Q98:R98">_xlfn.TEXTSPLIT(N98,"/")</f>
        <v>theater</v>
      </c>
      <c r="R98" t="str">
        <v>plays</v>
      </c>
      <c r="S98" s="6">
        <f t="shared" si="4"/>
        <v>40612.25</v>
      </c>
      <c r="T98" s="6">
        <f t="shared" si="5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6"/>
        <v>926.69</v>
      </c>
      <c r="P99">
        <f t="shared" si="7"/>
        <v>106.61</v>
      </c>
      <c r="Q99" t="str" cm="1">
        <f t="array" ref="Q99:R99">_xlfn.TEXTSPLIT(N99,"/")</f>
        <v>food</v>
      </c>
      <c r="R99" t="str">
        <v>food trucks</v>
      </c>
      <c r="S99" s="6">
        <f t="shared" si="4"/>
        <v>42180.208333333328</v>
      </c>
      <c r="T99" s="6">
        <f t="shared" si="5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6"/>
        <v>33.69</v>
      </c>
      <c r="P100">
        <f t="shared" si="7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4"/>
        <v>42212.208333333328</v>
      </c>
      <c r="T100" s="6">
        <f t="shared" si="5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6"/>
        <v>196.72</v>
      </c>
      <c r="P101">
        <f t="shared" si="7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4"/>
        <v>41968.25</v>
      </c>
      <c r="T101" s="6">
        <f t="shared" si="5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6"/>
        <v>1</v>
      </c>
      <c r="P102">
        <f t="shared" si="7"/>
        <v>1</v>
      </c>
      <c r="Q102" t="str" cm="1">
        <f t="array" ref="Q102:R102">_xlfn.TEXTSPLIT(N102,"/")</f>
        <v>theater</v>
      </c>
      <c r="R102" t="str">
        <v>plays</v>
      </c>
      <c r="S102" s="6">
        <f t="shared" si="4"/>
        <v>40835.208333333336</v>
      </c>
      <c r="T102" s="6">
        <f t="shared" si="5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6"/>
        <v>1021.44</v>
      </c>
      <c r="P103">
        <f t="shared" si="7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4"/>
        <v>42056.25</v>
      </c>
      <c r="T103" s="6">
        <f t="shared" si="5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6"/>
        <v>281.68</v>
      </c>
      <c r="P104">
        <f t="shared" si="7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4"/>
        <v>43234.208333333328</v>
      </c>
      <c r="T104" s="6">
        <f t="shared" si="5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6"/>
        <v>24.61</v>
      </c>
      <c r="P105">
        <f t="shared" si="7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4"/>
        <v>40475.208333333336</v>
      </c>
      <c r="T105" s="6">
        <f t="shared" si="5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6"/>
        <v>143.13999999999999</v>
      </c>
      <c r="P106">
        <f t="shared" si="7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4"/>
        <v>42878.208333333328</v>
      </c>
      <c r="T106" s="6">
        <f t="shared" si="5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6"/>
        <v>144.54</v>
      </c>
      <c r="P107">
        <f t="shared" si="7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4"/>
        <v>41366.208333333336</v>
      </c>
      <c r="T107" s="6">
        <f t="shared" si="5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6"/>
        <v>359.13</v>
      </c>
      <c r="P108">
        <f t="shared" si="7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4"/>
        <v>43716.208333333328</v>
      </c>
      <c r="T108" s="6">
        <f t="shared" si="5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6"/>
        <v>186.49</v>
      </c>
      <c r="P109">
        <f t="shared" si="7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4"/>
        <v>43213.208333333328</v>
      </c>
      <c r="T109" s="6">
        <f t="shared" si="5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6"/>
        <v>595.27</v>
      </c>
      <c r="P110">
        <f t="shared" si="7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4"/>
        <v>41005.208333333336</v>
      </c>
      <c r="T110" s="6">
        <f t="shared" si="5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6"/>
        <v>59.21</v>
      </c>
      <c r="P111">
        <f t="shared" si="7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4"/>
        <v>41651.25</v>
      </c>
      <c r="T111" s="6">
        <f t="shared" si="5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6"/>
        <v>14.96</v>
      </c>
      <c r="P112">
        <f t="shared" si="7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4"/>
        <v>43354.208333333328</v>
      </c>
      <c r="T112" s="6">
        <f t="shared" si="5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6"/>
        <v>119.96</v>
      </c>
      <c r="P113">
        <f t="shared" si="7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4"/>
        <v>41174.208333333336</v>
      </c>
      <c r="T113" s="6">
        <f t="shared" si="5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6"/>
        <v>268.83</v>
      </c>
      <c r="P114">
        <f t="shared" si="7"/>
        <v>35</v>
      </c>
      <c r="Q114" t="str" cm="1">
        <f t="array" ref="Q114:R114">_xlfn.TEXTSPLIT(N114,"/")</f>
        <v>technology</v>
      </c>
      <c r="R114" t="str">
        <v>web</v>
      </c>
      <c r="S114" s="6">
        <f t="shared" si="4"/>
        <v>41875.208333333336</v>
      </c>
      <c r="T114" s="6">
        <f t="shared" si="5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6"/>
        <v>376.88</v>
      </c>
      <c r="P115">
        <f t="shared" si="7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4"/>
        <v>42990.208333333328</v>
      </c>
      <c r="T115" s="6">
        <f t="shared" si="5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6"/>
        <v>727.16</v>
      </c>
      <c r="P116">
        <f t="shared" si="7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4"/>
        <v>43564.208333333328</v>
      </c>
      <c r="T116" s="6">
        <f t="shared" si="5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6"/>
        <v>87.21</v>
      </c>
      <c r="P117">
        <f t="shared" si="7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4"/>
        <v>43056.25</v>
      </c>
      <c r="T117" s="6">
        <f t="shared" si="5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6"/>
        <v>88</v>
      </c>
      <c r="P118">
        <f t="shared" si="7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4"/>
        <v>42265.208333333328</v>
      </c>
      <c r="T118" s="6">
        <f t="shared" si="5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6"/>
        <v>173.94</v>
      </c>
      <c r="P119">
        <f t="shared" si="7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4"/>
        <v>40808.208333333336</v>
      </c>
      <c r="T119" s="6">
        <f t="shared" si="5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6"/>
        <v>117.61</v>
      </c>
      <c r="P120">
        <f t="shared" si="7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4"/>
        <v>41665.25</v>
      </c>
      <c r="T120" s="6">
        <f t="shared" si="5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6"/>
        <v>214.96</v>
      </c>
      <c r="P121">
        <f t="shared" si="7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4"/>
        <v>41806.208333333336</v>
      </c>
      <c r="T121" s="6">
        <f t="shared" si="5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6"/>
        <v>149.5</v>
      </c>
      <c r="P122">
        <f t="shared" si="7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4"/>
        <v>42111.208333333328</v>
      </c>
      <c r="T122" s="6">
        <f t="shared" si="5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6"/>
        <v>219.34</v>
      </c>
      <c r="P123">
        <f t="shared" si="7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4"/>
        <v>41917.208333333336</v>
      </c>
      <c r="T123" s="6">
        <f t="shared" si="5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6"/>
        <v>64.37</v>
      </c>
      <c r="P124">
        <f t="shared" si="7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4"/>
        <v>41970.25</v>
      </c>
      <c r="T124" s="6">
        <f t="shared" si="5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6"/>
        <v>18.62</v>
      </c>
      <c r="P125">
        <f t="shared" si="7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4"/>
        <v>42332.25</v>
      </c>
      <c r="T125" s="6">
        <f t="shared" si="5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6"/>
        <v>367.77</v>
      </c>
      <c r="P126">
        <f t="shared" si="7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4"/>
        <v>43598.208333333328</v>
      </c>
      <c r="T126" s="6">
        <f t="shared" si="5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6"/>
        <v>159.91</v>
      </c>
      <c r="P127">
        <f t="shared" si="7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4"/>
        <v>43362.208333333328</v>
      </c>
      <c r="T127" s="6">
        <f t="shared" si="5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6"/>
        <v>38.630000000000003</v>
      </c>
      <c r="P128">
        <f t="shared" si="7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4"/>
        <v>42596.208333333328</v>
      </c>
      <c r="T128" s="6">
        <f t="shared" si="5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6"/>
        <v>51.42</v>
      </c>
      <c r="P129">
        <f t="shared" si="7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4"/>
        <v>40310.208333333336</v>
      </c>
      <c r="T129" s="6">
        <f t="shared" si="5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6"/>
        <v>60.33</v>
      </c>
      <c r="P130">
        <f t="shared" si="7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ref="S130:S193" si="8">(((J130/60)/60)/24)+DATE(1970,1,1)</f>
        <v>40417.208333333336</v>
      </c>
      <c r="T130" s="6">
        <f t="shared" ref="T130:T193" si="9">(((K130/60)/60)/24)+DATE(1970,1,1)</f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10">ROUND(E131/D131*100,2)</f>
        <v>3.2</v>
      </c>
      <c r="P131">
        <f t="shared" ref="P131:P194" si="11">ROUND(IF(G131=0,0,E131/G131),2)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si="8"/>
        <v>42038.25</v>
      </c>
      <c r="T131" s="6">
        <f t="shared" si="9"/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10"/>
        <v>155.47</v>
      </c>
      <c r="P132">
        <f t="shared" si="11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8"/>
        <v>40842.208333333336</v>
      </c>
      <c r="T132" s="6">
        <f t="shared" si="9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10"/>
        <v>100.86</v>
      </c>
      <c r="P133">
        <f t="shared" si="11"/>
        <v>68</v>
      </c>
      <c r="Q133" t="str" cm="1">
        <f t="array" ref="Q133:R133">_xlfn.TEXTSPLIT(N133,"/")</f>
        <v>technology</v>
      </c>
      <c r="R133" t="str">
        <v>web</v>
      </c>
      <c r="S133" s="6">
        <f t="shared" si="8"/>
        <v>41607.25</v>
      </c>
      <c r="T133" s="6">
        <f t="shared" si="9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10"/>
        <v>116.18</v>
      </c>
      <c r="P134">
        <f t="shared" si="11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8"/>
        <v>43112.25</v>
      </c>
      <c r="T134" s="6">
        <f t="shared" si="9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10"/>
        <v>310.77999999999997</v>
      </c>
      <c r="P135">
        <f t="shared" si="11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8"/>
        <v>40767.208333333336</v>
      </c>
      <c r="T135" s="6">
        <f t="shared" si="9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10"/>
        <v>89.74</v>
      </c>
      <c r="P136">
        <f t="shared" si="11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8"/>
        <v>40713.208333333336</v>
      </c>
      <c r="T136" s="6">
        <f t="shared" si="9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10"/>
        <v>71.27</v>
      </c>
      <c r="P137">
        <f t="shared" si="11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8"/>
        <v>41340.25</v>
      </c>
      <c r="T137" s="6">
        <f t="shared" si="9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10"/>
        <v>3.29</v>
      </c>
      <c r="P138">
        <f t="shared" si="11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8"/>
        <v>41797.208333333336</v>
      </c>
      <c r="T138" s="6">
        <f t="shared" si="9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10"/>
        <v>261.77999999999997</v>
      </c>
      <c r="P139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8"/>
        <v>40457.208333333336</v>
      </c>
      <c r="T139" s="6">
        <f t="shared" si="9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10"/>
        <v>96</v>
      </c>
      <c r="P140">
        <f t="shared" si="11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8"/>
        <v>41180.208333333336</v>
      </c>
      <c r="T140" s="6">
        <f t="shared" si="9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10"/>
        <v>20.9</v>
      </c>
      <c r="P141">
        <f t="shared" si="11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8"/>
        <v>42115.208333333328</v>
      </c>
      <c r="T141" s="6">
        <f t="shared" si="9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10"/>
        <v>223.16</v>
      </c>
      <c r="P142">
        <f t="shared" si="11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8"/>
        <v>43156.25</v>
      </c>
      <c r="T142" s="6">
        <f t="shared" si="9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10"/>
        <v>101.59</v>
      </c>
      <c r="P143">
        <f t="shared" si="11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8"/>
        <v>42167.208333333328</v>
      </c>
      <c r="T143" s="6">
        <f t="shared" si="9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10"/>
        <v>230.04</v>
      </c>
      <c r="P144">
        <f t="shared" si="11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8"/>
        <v>41005.208333333336</v>
      </c>
      <c r="T144" s="6">
        <f t="shared" si="9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10"/>
        <v>135.59</v>
      </c>
      <c r="P145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8"/>
        <v>40357.208333333336</v>
      </c>
      <c r="T145" s="6">
        <f t="shared" si="9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10"/>
        <v>129.1</v>
      </c>
      <c r="P146">
        <f t="shared" si="11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8"/>
        <v>43633.208333333328</v>
      </c>
      <c r="T146" s="6">
        <f t="shared" si="9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10"/>
        <v>236.51</v>
      </c>
      <c r="P147">
        <f t="shared" si="11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8"/>
        <v>41889.208333333336</v>
      </c>
      <c r="T147" s="6">
        <f t="shared" si="9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10"/>
        <v>17.25</v>
      </c>
      <c r="P148">
        <f t="shared" si="11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8"/>
        <v>40855.25</v>
      </c>
      <c r="T148" s="6">
        <f t="shared" si="9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10"/>
        <v>112.49</v>
      </c>
      <c r="P149">
        <f t="shared" si="11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8"/>
        <v>42534.208333333328</v>
      </c>
      <c r="T149" s="6">
        <f t="shared" si="9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10"/>
        <v>121.02</v>
      </c>
      <c r="P150">
        <f t="shared" si="11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8"/>
        <v>42941.208333333328</v>
      </c>
      <c r="T150" s="6">
        <f t="shared" si="9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10"/>
        <v>219.87</v>
      </c>
      <c r="P151">
        <f t="shared" si="11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8"/>
        <v>41275.25</v>
      </c>
      <c r="T151" s="6">
        <f t="shared" si="9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10"/>
        <v>1</v>
      </c>
      <c r="P152">
        <f t="shared" si="11"/>
        <v>1</v>
      </c>
      <c r="Q152" t="str" cm="1">
        <f t="array" ref="Q152:R152">_xlfn.TEXTSPLIT(N152,"/")</f>
        <v>music</v>
      </c>
      <c r="R152" t="str">
        <v>rock</v>
      </c>
      <c r="S152" s="6">
        <f t="shared" si="8"/>
        <v>43450.25</v>
      </c>
      <c r="T152" s="6">
        <f t="shared" si="9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10"/>
        <v>64.17</v>
      </c>
      <c r="P153">
        <f t="shared" si="11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8"/>
        <v>41799.208333333336</v>
      </c>
      <c r="T153" s="6">
        <f t="shared" si="9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10"/>
        <v>423.07</v>
      </c>
      <c r="P154">
        <f t="shared" si="11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8"/>
        <v>42783.25</v>
      </c>
      <c r="T154" s="6">
        <f t="shared" si="9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10"/>
        <v>92.98</v>
      </c>
      <c r="P155">
        <f t="shared" si="11"/>
        <v>31</v>
      </c>
      <c r="Q155" t="str" cm="1">
        <f t="array" ref="Q155:R155">_xlfn.TEXTSPLIT(N155,"/")</f>
        <v>theater</v>
      </c>
      <c r="R155" t="str">
        <v>plays</v>
      </c>
      <c r="S155" s="6">
        <f t="shared" si="8"/>
        <v>41201.208333333336</v>
      </c>
      <c r="T155" s="6">
        <f t="shared" si="9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10"/>
        <v>58.76</v>
      </c>
      <c r="P156">
        <f t="shared" si="11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8"/>
        <v>42502.208333333328</v>
      </c>
      <c r="T156" s="6">
        <f t="shared" si="9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10"/>
        <v>65.02</v>
      </c>
      <c r="P157">
        <f t="shared" si="11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8"/>
        <v>40262.208333333336</v>
      </c>
      <c r="T157" s="6">
        <f t="shared" si="9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10"/>
        <v>73.94</v>
      </c>
      <c r="P158">
        <f t="shared" si="11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8"/>
        <v>43743.208333333328</v>
      </c>
      <c r="T158" s="6">
        <f t="shared" si="9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10"/>
        <v>52.67</v>
      </c>
      <c r="P159">
        <f t="shared" si="11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8"/>
        <v>41638.25</v>
      </c>
      <c r="T159" s="6">
        <f t="shared" si="9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10"/>
        <v>220.95</v>
      </c>
      <c r="P160">
        <f t="shared" si="11"/>
        <v>113.17</v>
      </c>
      <c r="Q160" t="str" cm="1">
        <f t="array" ref="Q160:R160">_xlfn.TEXTSPLIT(N160,"/")</f>
        <v>music</v>
      </c>
      <c r="R160" t="str">
        <v>rock</v>
      </c>
      <c r="S160" s="6">
        <f t="shared" si="8"/>
        <v>42346.25</v>
      </c>
      <c r="T160" s="6">
        <f t="shared" si="9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10"/>
        <v>100.01</v>
      </c>
      <c r="P161">
        <f t="shared" si="11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8"/>
        <v>43551.208333333328</v>
      </c>
      <c r="T161" s="6">
        <f t="shared" si="9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10"/>
        <v>162.31</v>
      </c>
      <c r="P162">
        <f t="shared" si="11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8"/>
        <v>43582.208333333328</v>
      </c>
      <c r="T162" s="6">
        <f t="shared" si="9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10"/>
        <v>78.180000000000007</v>
      </c>
      <c r="P163">
        <f t="shared" si="11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8"/>
        <v>42270.208333333328</v>
      </c>
      <c r="T163" s="6">
        <f t="shared" si="9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10"/>
        <v>149.74</v>
      </c>
      <c r="P164">
        <f t="shared" si="11"/>
        <v>58.18</v>
      </c>
      <c r="Q164" t="str" cm="1">
        <f t="array" ref="Q164:R164">_xlfn.TEXTSPLIT(N164,"/")</f>
        <v>music</v>
      </c>
      <c r="R164" t="str">
        <v>rock</v>
      </c>
      <c r="S164" s="6">
        <f t="shared" si="8"/>
        <v>43442.25</v>
      </c>
      <c r="T164" s="6">
        <f t="shared" si="9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10"/>
        <v>253.26</v>
      </c>
      <c r="P165">
        <f t="shared" si="11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8"/>
        <v>43028.208333333328</v>
      </c>
      <c r="T165" s="6">
        <f t="shared" si="9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10"/>
        <v>100.17</v>
      </c>
      <c r="P166">
        <f t="shared" si="11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8"/>
        <v>43016.208333333328</v>
      </c>
      <c r="T166" s="6">
        <f t="shared" si="9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10"/>
        <v>121.99</v>
      </c>
      <c r="P167">
        <f t="shared" si="11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8"/>
        <v>42948.208333333328</v>
      </c>
      <c r="T167" s="6">
        <f t="shared" si="9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10"/>
        <v>137.13</v>
      </c>
      <c r="P168">
        <f t="shared" si="11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8"/>
        <v>40534.25</v>
      </c>
      <c r="T168" s="6">
        <f t="shared" si="9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10"/>
        <v>415.54</v>
      </c>
      <c r="P169">
        <f t="shared" si="11"/>
        <v>74</v>
      </c>
      <c r="Q169" t="str" cm="1">
        <f t="array" ref="Q169:R169">_xlfn.TEXTSPLIT(N169,"/")</f>
        <v>theater</v>
      </c>
      <c r="R169" t="str">
        <v>plays</v>
      </c>
      <c r="S169" s="6">
        <f t="shared" si="8"/>
        <v>41435.208333333336</v>
      </c>
      <c r="T169" s="6">
        <f t="shared" si="9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10"/>
        <v>31.31</v>
      </c>
      <c r="P170">
        <f t="shared" si="11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8"/>
        <v>43518.25</v>
      </c>
      <c r="T170" s="6">
        <f t="shared" si="9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10"/>
        <v>424.08</v>
      </c>
      <c r="P171">
        <f t="shared" si="11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8"/>
        <v>41077.208333333336</v>
      </c>
      <c r="T171" s="6">
        <f t="shared" si="9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10"/>
        <v>2.94</v>
      </c>
      <c r="P172">
        <f t="shared" si="11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8"/>
        <v>42950.208333333328</v>
      </c>
      <c r="T172" s="6">
        <f t="shared" si="9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10"/>
        <v>10.63</v>
      </c>
      <c r="P173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8"/>
        <v>41718.208333333336</v>
      </c>
      <c r="T173" s="6">
        <f t="shared" si="9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10"/>
        <v>82.88</v>
      </c>
      <c r="P17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8"/>
        <v>41839.208333333336</v>
      </c>
      <c r="T174" s="6">
        <f t="shared" si="9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10"/>
        <v>163.01</v>
      </c>
      <c r="P175">
        <f t="shared" si="11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8"/>
        <v>41412.208333333336</v>
      </c>
      <c r="T175" s="6">
        <f t="shared" si="9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10"/>
        <v>894.67</v>
      </c>
      <c r="P176">
        <f t="shared" si="11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8"/>
        <v>42282.208333333328</v>
      </c>
      <c r="T176" s="6">
        <f t="shared" si="9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10"/>
        <v>26.19</v>
      </c>
      <c r="P177">
        <f t="shared" si="11"/>
        <v>42</v>
      </c>
      <c r="Q177" t="str" cm="1">
        <f t="array" ref="Q177:R177">_xlfn.TEXTSPLIT(N177,"/")</f>
        <v>theater</v>
      </c>
      <c r="R177" t="str">
        <v>plays</v>
      </c>
      <c r="S177" s="6">
        <f t="shared" si="8"/>
        <v>42613.208333333328</v>
      </c>
      <c r="T177" s="6">
        <f t="shared" si="9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10"/>
        <v>74.83</v>
      </c>
      <c r="P178">
        <f t="shared" si="11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8"/>
        <v>42616.208333333328</v>
      </c>
      <c r="T178" s="6">
        <f t="shared" si="9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10"/>
        <v>416.48</v>
      </c>
      <c r="P179">
        <f t="shared" si="11"/>
        <v>59</v>
      </c>
      <c r="Q179" t="str" cm="1">
        <f t="array" ref="Q179:R179">_xlfn.TEXTSPLIT(N179,"/")</f>
        <v>theater</v>
      </c>
      <c r="R179" t="str">
        <v>plays</v>
      </c>
      <c r="S179" s="6">
        <f t="shared" si="8"/>
        <v>40497.25</v>
      </c>
      <c r="T179" s="6">
        <f t="shared" si="9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10"/>
        <v>96.21</v>
      </c>
      <c r="P180">
        <f t="shared" si="11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8"/>
        <v>42999.208333333328</v>
      </c>
      <c r="T180" s="6">
        <f t="shared" si="9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10"/>
        <v>357.72</v>
      </c>
      <c r="P181">
        <f t="shared" si="11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8"/>
        <v>41350.208333333336</v>
      </c>
      <c r="T181" s="6">
        <f t="shared" si="9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10"/>
        <v>308.45999999999998</v>
      </c>
      <c r="P182">
        <f t="shared" si="11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8"/>
        <v>40259.208333333336</v>
      </c>
      <c r="T182" s="6">
        <f t="shared" si="9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10"/>
        <v>61.8</v>
      </c>
      <c r="P183">
        <f t="shared" si="11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8"/>
        <v>43012.208333333328</v>
      </c>
      <c r="T183" s="6">
        <f t="shared" si="9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10"/>
        <v>722.32</v>
      </c>
      <c r="P184">
        <f t="shared" si="11"/>
        <v>59</v>
      </c>
      <c r="Q184" t="str" cm="1">
        <f t="array" ref="Q184:R184">_xlfn.TEXTSPLIT(N184,"/")</f>
        <v>theater</v>
      </c>
      <c r="R184" t="str">
        <v>plays</v>
      </c>
      <c r="S184" s="6">
        <f t="shared" si="8"/>
        <v>43631.208333333328</v>
      </c>
      <c r="T184" s="6">
        <f t="shared" si="9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10"/>
        <v>69.12</v>
      </c>
      <c r="P185">
        <f t="shared" si="11"/>
        <v>40.99</v>
      </c>
      <c r="Q185" t="str" cm="1">
        <f t="array" ref="Q185:R185">_xlfn.TEXTSPLIT(N185,"/")</f>
        <v>music</v>
      </c>
      <c r="R185" t="str">
        <v>rock</v>
      </c>
      <c r="S185" s="6">
        <f t="shared" si="8"/>
        <v>40430.208333333336</v>
      </c>
      <c r="T185" s="6">
        <f t="shared" si="9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10"/>
        <v>293.06</v>
      </c>
      <c r="P186">
        <f t="shared" si="11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8"/>
        <v>43588.208333333328</v>
      </c>
      <c r="T186" s="6">
        <f t="shared" si="9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10"/>
        <v>71.8</v>
      </c>
      <c r="P187">
        <f t="shared" si="11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8"/>
        <v>43233.208333333328</v>
      </c>
      <c r="T187" s="6">
        <f t="shared" si="9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10"/>
        <v>31.93</v>
      </c>
      <c r="P188">
        <f t="shared" si="11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8"/>
        <v>41782.208333333336</v>
      </c>
      <c r="T188" s="6">
        <f t="shared" si="9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10"/>
        <v>229.87</v>
      </c>
      <c r="P189">
        <f t="shared" si="11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8"/>
        <v>41328.25</v>
      </c>
      <c r="T189" s="6">
        <f t="shared" si="9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10"/>
        <v>32.01</v>
      </c>
      <c r="P190">
        <f t="shared" si="11"/>
        <v>75</v>
      </c>
      <c r="Q190" t="str" cm="1">
        <f t="array" ref="Q190:R190">_xlfn.TEXTSPLIT(N190,"/")</f>
        <v>theater</v>
      </c>
      <c r="R190" t="str">
        <v>plays</v>
      </c>
      <c r="S190" s="6">
        <f t="shared" si="8"/>
        <v>41975.25</v>
      </c>
      <c r="T190" s="6">
        <f t="shared" si="9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10"/>
        <v>23.53</v>
      </c>
      <c r="P191">
        <f t="shared" si="11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8"/>
        <v>42433.25</v>
      </c>
      <c r="T191" s="6">
        <f t="shared" si="9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10"/>
        <v>68.59</v>
      </c>
      <c r="P192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8"/>
        <v>41429.208333333336</v>
      </c>
      <c r="T192" s="6">
        <f t="shared" si="9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10"/>
        <v>37.950000000000003</v>
      </c>
      <c r="P193">
        <f t="shared" si="11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8"/>
        <v>43536.208333333328</v>
      </c>
      <c r="T193" s="6">
        <f t="shared" si="9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10"/>
        <v>19.989999999999998</v>
      </c>
      <c r="P194">
        <f t="shared" si="11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ref="S194:S257" si="12">(((J194/60)/60)/24)+DATE(1970,1,1)</f>
        <v>41817.208333333336</v>
      </c>
      <c r="T194" s="6">
        <f t="shared" ref="T194:T257" si="13">(((K194/60)/60)/24)+DATE(1970,1,1)</f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4">ROUND(E195/D195*100,2)</f>
        <v>45.64</v>
      </c>
      <c r="P195">
        <f t="shared" ref="P195:P258" si="15">ROUND(IF(G195=0,0,E195/G195),2)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si="12"/>
        <v>43198.208333333328</v>
      </c>
      <c r="T195" s="6">
        <f t="shared" si="13"/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4"/>
        <v>122.76</v>
      </c>
      <c r="P196">
        <f t="shared" si="15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2"/>
        <v>42261.208333333328</v>
      </c>
      <c r="T196" s="6">
        <f t="shared" si="13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4"/>
        <v>361.75</v>
      </c>
      <c r="P197">
        <f t="shared" si="15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2"/>
        <v>43310.208333333328</v>
      </c>
      <c r="T197" s="6">
        <f t="shared" si="13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4"/>
        <v>63.15</v>
      </c>
      <c r="P198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2"/>
        <v>42616.208333333328</v>
      </c>
      <c r="T198" s="6">
        <f t="shared" si="13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4"/>
        <v>298.2</v>
      </c>
      <c r="P199">
        <f t="shared" si="15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2"/>
        <v>42909.208333333328</v>
      </c>
      <c r="T199" s="6">
        <f t="shared" si="13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4"/>
        <v>9.56</v>
      </c>
      <c r="P200">
        <f t="shared" si="15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2"/>
        <v>40396.208333333336</v>
      </c>
      <c r="T200" s="6">
        <f t="shared" si="13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4"/>
        <v>53.78</v>
      </c>
      <c r="P201">
        <f t="shared" si="15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2"/>
        <v>42192.208333333328</v>
      </c>
      <c r="T201" s="6">
        <f t="shared" si="13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4"/>
        <v>2</v>
      </c>
      <c r="P202">
        <f t="shared" si="15"/>
        <v>2</v>
      </c>
      <c r="Q202" t="str" cm="1">
        <f t="array" ref="Q202:R202">_xlfn.TEXTSPLIT(N202,"/")</f>
        <v>theater</v>
      </c>
      <c r="R202" t="str">
        <v>plays</v>
      </c>
      <c r="S202" s="6">
        <f t="shared" si="12"/>
        <v>40262.208333333336</v>
      </c>
      <c r="T202" s="6">
        <f t="shared" si="13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4"/>
        <v>681.19</v>
      </c>
      <c r="P203">
        <f t="shared" si="15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2"/>
        <v>41845.208333333336</v>
      </c>
      <c r="T203" s="6">
        <f t="shared" si="13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4"/>
        <v>78.83</v>
      </c>
      <c r="P204">
        <f t="shared" si="15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2"/>
        <v>40818.208333333336</v>
      </c>
      <c r="T204" s="6">
        <f t="shared" si="13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4"/>
        <v>134.41</v>
      </c>
      <c r="P205">
        <f t="shared" si="15"/>
        <v>43</v>
      </c>
      <c r="Q205" t="str" cm="1">
        <f t="array" ref="Q205:R205">_xlfn.TEXTSPLIT(N205,"/")</f>
        <v>theater</v>
      </c>
      <c r="R205" t="str">
        <v>plays</v>
      </c>
      <c r="S205" s="6">
        <f t="shared" si="12"/>
        <v>42752.25</v>
      </c>
      <c r="T205" s="6">
        <f t="shared" si="13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4"/>
        <v>3.37</v>
      </c>
      <c r="P206">
        <f t="shared" si="15"/>
        <v>63.23</v>
      </c>
      <c r="Q206" t="str" cm="1">
        <f t="array" ref="Q206:R206">_xlfn.TEXTSPLIT(N206,"/")</f>
        <v>music</v>
      </c>
      <c r="R206" t="str">
        <v>jazz</v>
      </c>
      <c r="S206" s="6">
        <f t="shared" si="12"/>
        <v>40636.208333333336</v>
      </c>
      <c r="T206" s="6">
        <f t="shared" si="13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4"/>
        <v>431.85</v>
      </c>
      <c r="P207">
        <f t="shared" si="15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2"/>
        <v>43390.208333333328</v>
      </c>
      <c r="T207" s="6">
        <f t="shared" si="13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4"/>
        <v>38.840000000000003</v>
      </c>
      <c r="P208">
        <f t="shared" si="15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2"/>
        <v>40236.25</v>
      </c>
      <c r="T208" s="6">
        <f t="shared" si="13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4"/>
        <v>425.7</v>
      </c>
      <c r="P209">
        <f t="shared" si="15"/>
        <v>99</v>
      </c>
      <c r="Q209" t="str" cm="1">
        <f t="array" ref="Q209:R209">_xlfn.TEXTSPLIT(N209,"/")</f>
        <v>music</v>
      </c>
      <c r="R209" t="str">
        <v>rock</v>
      </c>
      <c r="S209" s="6">
        <f t="shared" si="12"/>
        <v>43340.208333333328</v>
      </c>
      <c r="T209" s="6">
        <f t="shared" si="13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4"/>
        <v>101.12</v>
      </c>
      <c r="P210">
        <f t="shared" si="15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2"/>
        <v>43048.25</v>
      </c>
      <c r="T210" s="6">
        <f t="shared" si="13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4"/>
        <v>21.19</v>
      </c>
      <c r="P211">
        <f t="shared" si="15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2"/>
        <v>42496.208333333328</v>
      </c>
      <c r="T211" s="6">
        <f t="shared" si="13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4"/>
        <v>67.430000000000007</v>
      </c>
      <c r="P212">
        <f t="shared" si="15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2"/>
        <v>42797.25</v>
      </c>
      <c r="T212" s="6">
        <f t="shared" si="13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4"/>
        <v>94.92</v>
      </c>
      <c r="P213">
        <f t="shared" si="15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2"/>
        <v>41513.208333333336</v>
      </c>
      <c r="T213" s="6">
        <f t="shared" si="13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4"/>
        <v>151.85</v>
      </c>
      <c r="P214">
        <f t="shared" si="15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2"/>
        <v>43814.25</v>
      </c>
      <c r="T214" s="6">
        <f t="shared" si="13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4"/>
        <v>195.16</v>
      </c>
      <c r="P215">
        <f t="shared" si="15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2"/>
        <v>40488.208333333336</v>
      </c>
      <c r="T215" s="6">
        <f t="shared" si="13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4"/>
        <v>1023.14</v>
      </c>
      <c r="P216">
        <f t="shared" si="15"/>
        <v>86.81</v>
      </c>
      <c r="Q216" t="str" cm="1">
        <f t="array" ref="Q216:R216">_xlfn.TEXTSPLIT(N216,"/")</f>
        <v>music</v>
      </c>
      <c r="R216" t="str">
        <v>rock</v>
      </c>
      <c r="S216" s="6">
        <f t="shared" si="12"/>
        <v>40409.208333333336</v>
      </c>
      <c r="T216" s="6">
        <f t="shared" si="13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4"/>
        <v>3.84</v>
      </c>
      <c r="P217">
        <f t="shared" si="15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2"/>
        <v>43509.25</v>
      </c>
      <c r="T217" s="6">
        <f t="shared" si="13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4"/>
        <v>155.07</v>
      </c>
      <c r="P218">
        <f t="shared" si="15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2"/>
        <v>40869.25</v>
      </c>
      <c r="T218" s="6">
        <f t="shared" si="13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4"/>
        <v>44.75</v>
      </c>
      <c r="P219">
        <f t="shared" si="15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2"/>
        <v>43583.208333333328</v>
      </c>
      <c r="T219" s="6">
        <f t="shared" si="13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4"/>
        <v>215.95</v>
      </c>
      <c r="P220">
        <f t="shared" si="15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2"/>
        <v>40858.25</v>
      </c>
      <c r="T220" s="6">
        <f t="shared" si="13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4"/>
        <v>332.13</v>
      </c>
      <c r="P221">
        <f t="shared" si="15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2"/>
        <v>41137.208333333336</v>
      </c>
      <c r="T221" s="6">
        <f t="shared" si="13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4"/>
        <v>8.44</v>
      </c>
      <c r="P222">
        <f t="shared" si="15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2"/>
        <v>40725.208333333336</v>
      </c>
      <c r="T222" s="6">
        <f t="shared" si="13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4"/>
        <v>98.63</v>
      </c>
      <c r="P223">
        <f t="shared" si="15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2"/>
        <v>41081.208333333336</v>
      </c>
      <c r="T223" s="6">
        <f t="shared" si="13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4"/>
        <v>137.97999999999999</v>
      </c>
      <c r="P224">
        <f t="shared" si="15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2"/>
        <v>41914.208333333336</v>
      </c>
      <c r="T224" s="6">
        <f t="shared" si="13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4"/>
        <v>93.81</v>
      </c>
      <c r="P225">
        <f t="shared" si="15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2"/>
        <v>42445.208333333328</v>
      </c>
      <c r="T225" s="6">
        <f t="shared" si="13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4"/>
        <v>403.64</v>
      </c>
      <c r="P226">
        <f t="shared" si="15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2"/>
        <v>41906.208333333336</v>
      </c>
      <c r="T226" s="6">
        <f t="shared" si="13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4"/>
        <v>260.17</v>
      </c>
      <c r="P227">
        <f t="shared" si="15"/>
        <v>30</v>
      </c>
      <c r="Q227" t="str" cm="1">
        <f t="array" ref="Q227:R227">_xlfn.TEXTSPLIT(N227,"/")</f>
        <v>music</v>
      </c>
      <c r="R227" t="str">
        <v>rock</v>
      </c>
      <c r="S227" s="6">
        <f t="shared" si="12"/>
        <v>41762.208333333336</v>
      </c>
      <c r="T227" s="6">
        <f t="shared" si="13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4"/>
        <v>366.63</v>
      </c>
      <c r="P228">
        <f t="shared" si="15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2"/>
        <v>40276.208333333336</v>
      </c>
      <c r="T228" s="6">
        <f t="shared" si="13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4"/>
        <v>168.72</v>
      </c>
      <c r="P229">
        <f t="shared" si="15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2"/>
        <v>42139.208333333328</v>
      </c>
      <c r="T229" s="6">
        <f t="shared" si="13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4"/>
        <v>119.91</v>
      </c>
      <c r="P230">
        <f t="shared" si="15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2"/>
        <v>42613.208333333328</v>
      </c>
      <c r="T230" s="6">
        <f t="shared" si="13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4"/>
        <v>193.69</v>
      </c>
      <c r="P231">
        <f t="shared" si="15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2"/>
        <v>42887.208333333328</v>
      </c>
      <c r="T231" s="6">
        <f t="shared" si="13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4"/>
        <v>420.17</v>
      </c>
      <c r="P232">
        <f t="shared" si="15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2"/>
        <v>43805.25</v>
      </c>
      <c r="T232" s="6">
        <f t="shared" si="13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4"/>
        <v>76.709999999999994</v>
      </c>
      <c r="P233">
        <f t="shared" si="15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2"/>
        <v>41415.208333333336</v>
      </c>
      <c r="T233" s="6">
        <f t="shared" si="13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4"/>
        <v>171.26</v>
      </c>
      <c r="P234">
        <f t="shared" si="15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2"/>
        <v>42576.208333333328</v>
      </c>
      <c r="T234" s="6">
        <f t="shared" si="13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4"/>
        <v>157.88999999999999</v>
      </c>
      <c r="P235">
        <f t="shared" si="15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2"/>
        <v>40706.208333333336</v>
      </c>
      <c r="T235" s="6">
        <f t="shared" si="13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4"/>
        <v>109.08</v>
      </c>
      <c r="P236">
        <f t="shared" si="15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2"/>
        <v>42969.208333333328</v>
      </c>
      <c r="T236" s="6">
        <f t="shared" si="13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4"/>
        <v>41.73</v>
      </c>
      <c r="P237">
        <f t="shared" si="15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2"/>
        <v>42779.25</v>
      </c>
      <c r="T237" s="6">
        <f t="shared" si="13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4"/>
        <v>10.94</v>
      </c>
      <c r="P238">
        <f t="shared" si="15"/>
        <v>75.84</v>
      </c>
      <c r="Q238" t="str" cm="1">
        <f t="array" ref="Q238:R238">_xlfn.TEXTSPLIT(N238,"/")</f>
        <v>music</v>
      </c>
      <c r="R238" t="str">
        <v>rock</v>
      </c>
      <c r="S238" s="6">
        <f t="shared" si="12"/>
        <v>43641.208333333328</v>
      </c>
      <c r="T238" s="6">
        <f t="shared" si="13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4"/>
        <v>159.38</v>
      </c>
      <c r="P239">
        <f t="shared" si="15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2"/>
        <v>41754.208333333336</v>
      </c>
      <c r="T239" s="6">
        <f t="shared" si="13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4"/>
        <v>422.42</v>
      </c>
      <c r="P240">
        <f t="shared" si="15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2"/>
        <v>43083.25</v>
      </c>
      <c r="T240" s="6">
        <f t="shared" si="13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4"/>
        <v>97.72</v>
      </c>
      <c r="P241">
        <f t="shared" si="15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2"/>
        <v>42245.208333333328</v>
      </c>
      <c r="T241" s="6">
        <f t="shared" si="13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4"/>
        <v>418.79</v>
      </c>
      <c r="P242">
        <f t="shared" si="15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2"/>
        <v>40396.208333333336</v>
      </c>
      <c r="T242" s="6">
        <f t="shared" si="13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4"/>
        <v>101.92</v>
      </c>
      <c r="P243">
        <f t="shared" si="15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2"/>
        <v>41742.208333333336</v>
      </c>
      <c r="T243" s="6">
        <f t="shared" si="13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4"/>
        <v>127.73</v>
      </c>
      <c r="P244">
        <f t="shared" si="15"/>
        <v>42.92</v>
      </c>
      <c r="Q244" t="str" cm="1">
        <f t="array" ref="Q244:R244">_xlfn.TEXTSPLIT(N244,"/")</f>
        <v>music</v>
      </c>
      <c r="R244" t="str">
        <v>rock</v>
      </c>
      <c r="S244" s="6">
        <f t="shared" si="12"/>
        <v>42865.208333333328</v>
      </c>
      <c r="T244" s="6">
        <f t="shared" si="13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4"/>
        <v>445.22</v>
      </c>
      <c r="P245">
        <f t="shared" si="15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2"/>
        <v>43163.25</v>
      </c>
      <c r="T245" s="6">
        <f t="shared" si="13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4"/>
        <v>569.71</v>
      </c>
      <c r="P246">
        <f t="shared" si="15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2"/>
        <v>41834.208333333336</v>
      </c>
      <c r="T246" s="6">
        <f t="shared" si="13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4"/>
        <v>509.34</v>
      </c>
      <c r="P247">
        <f t="shared" si="15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2"/>
        <v>41736.208333333336</v>
      </c>
      <c r="T247" s="6">
        <f t="shared" si="13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4"/>
        <v>325.52999999999997</v>
      </c>
      <c r="P248">
        <f t="shared" si="15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2"/>
        <v>41491.208333333336</v>
      </c>
      <c r="T248" s="6">
        <f t="shared" si="13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4"/>
        <v>932.62</v>
      </c>
      <c r="P249">
        <f t="shared" si="15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2"/>
        <v>42726.25</v>
      </c>
      <c r="T249" s="6">
        <f t="shared" si="13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4"/>
        <v>211.34</v>
      </c>
      <c r="P250">
        <f t="shared" si="15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2"/>
        <v>42004.25</v>
      </c>
      <c r="T250" s="6">
        <f t="shared" si="13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4"/>
        <v>273.33</v>
      </c>
      <c r="P251">
        <f t="shared" si="15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2"/>
        <v>42006.25</v>
      </c>
      <c r="T251" s="6">
        <f t="shared" si="13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4"/>
        <v>3</v>
      </c>
      <c r="P252">
        <f t="shared" si="15"/>
        <v>3</v>
      </c>
      <c r="Q252" t="str" cm="1">
        <f t="array" ref="Q252:R252">_xlfn.TEXTSPLIT(N252,"/")</f>
        <v>music</v>
      </c>
      <c r="R252" t="str">
        <v>rock</v>
      </c>
      <c r="S252" s="6">
        <f t="shared" si="12"/>
        <v>40203.25</v>
      </c>
      <c r="T252" s="6">
        <f t="shared" si="13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4"/>
        <v>54.08</v>
      </c>
      <c r="P253">
        <f t="shared" si="15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2"/>
        <v>41252.25</v>
      </c>
      <c r="T253" s="6">
        <f t="shared" si="13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4"/>
        <v>626.29999999999995</v>
      </c>
      <c r="P254">
        <f t="shared" si="15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2"/>
        <v>41572.208333333336</v>
      </c>
      <c r="T254" s="6">
        <f t="shared" si="13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4"/>
        <v>89.02</v>
      </c>
      <c r="P255">
        <f t="shared" si="15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2"/>
        <v>40641.208333333336</v>
      </c>
      <c r="T255" s="6">
        <f t="shared" si="13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4"/>
        <v>184.89</v>
      </c>
      <c r="P256">
        <f t="shared" si="15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2"/>
        <v>42787.25</v>
      </c>
      <c r="T256" s="6">
        <f t="shared" si="13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4"/>
        <v>120.17</v>
      </c>
      <c r="P257">
        <f t="shared" si="15"/>
        <v>57</v>
      </c>
      <c r="Q257" t="str" cm="1">
        <f t="array" ref="Q257:R257">_xlfn.TEXTSPLIT(N257,"/")</f>
        <v>music</v>
      </c>
      <c r="R257" t="str">
        <v>rock</v>
      </c>
      <c r="S257" s="6">
        <f t="shared" si="12"/>
        <v>40590.25</v>
      </c>
      <c r="T257" s="6">
        <f t="shared" si="13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4"/>
        <v>23.39</v>
      </c>
      <c r="P258">
        <f t="shared" si="15"/>
        <v>63.93</v>
      </c>
      <c r="Q258" t="str" cm="1">
        <f t="array" ref="Q258:R258">_xlfn.TEXTSPLIT(N258,"/")</f>
        <v>music</v>
      </c>
      <c r="R258" t="str">
        <v>rock</v>
      </c>
      <c r="S258" s="6">
        <f t="shared" ref="S258:S321" si="16">(((J258/60)/60)/24)+DATE(1970,1,1)</f>
        <v>42393.25</v>
      </c>
      <c r="T258" s="6">
        <f t="shared" ref="T258:T321" si="17">(((K258/60)/60)/24)+DATE(1970,1,1)</f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8">ROUND(E259/D259*100,2)</f>
        <v>146</v>
      </c>
      <c r="P259">
        <f t="shared" ref="P259:P322" si="19">ROUND(IF(G259=0,0,E259/G259),2)</f>
        <v>90.46</v>
      </c>
      <c r="Q259" t="str" cm="1">
        <f t="array" ref="Q259:R259">_xlfn.TEXTSPLIT(N259,"/")</f>
        <v>theater</v>
      </c>
      <c r="R259" t="str">
        <v>plays</v>
      </c>
      <c r="S259" s="6">
        <f t="shared" si="16"/>
        <v>41338.25</v>
      </c>
      <c r="T259" s="6">
        <f t="shared" si="17"/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8"/>
        <v>268.48</v>
      </c>
      <c r="P260">
        <f t="shared" si="19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6"/>
        <v>42712.25</v>
      </c>
      <c r="T260" s="6">
        <f t="shared" si="17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8"/>
        <v>597.5</v>
      </c>
      <c r="P261">
        <f t="shared" si="19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6"/>
        <v>41251.25</v>
      </c>
      <c r="T261" s="6">
        <f t="shared" si="17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8"/>
        <v>157.69999999999999</v>
      </c>
      <c r="P262">
        <f t="shared" si="19"/>
        <v>38.07</v>
      </c>
      <c r="Q262" t="str" cm="1">
        <f t="array" ref="Q262:R262">_xlfn.TEXTSPLIT(N262,"/")</f>
        <v>music</v>
      </c>
      <c r="R262" t="str">
        <v>rock</v>
      </c>
      <c r="S262" s="6">
        <f t="shared" si="16"/>
        <v>41180.208333333336</v>
      </c>
      <c r="T262" s="6">
        <f t="shared" si="17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8"/>
        <v>31.2</v>
      </c>
      <c r="P263">
        <f t="shared" si="19"/>
        <v>57.94</v>
      </c>
      <c r="Q263" t="str" cm="1">
        <f t="array" ref="Q263:R263">_xlfn.TEXTSPLIT(N263,"/")</f>
        <v>music</v>
      </c>
      <c r="R263" t="str">
        <v>rock</v>
      </c>
      <c r="S263" s="6">
        <f t="shared" si="16"/>
        <v>40415.208333333336</v>
      </c>
      <c r="T263" s="6">
        <f t="shared" si="17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8"/>
        <v>313.41000000000003</v>
      </c>
      <c r="P264">
        <f t="shared" si="19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6"/>
        <v>40638.208333333336</v>
      </c>
      <c r="T264" s="6">
        <f t="shared" si="17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8"/>
        <v>370.9</v>
      </c>
      <c r="P265">
        <f t="shared" si="19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6"/>
        <v>40187.25</v>
      </c>
      <c r="T265" s="6">
        <f t="shared" si="17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8"/>
        <v>362.66</v>
      </c>
      <c r="P266">
        <f t="shared" si="19"/>
        <v>30</v>
      </c>
      <c r="Q266" t="str" cm="1">
        <f t="array" ref="Q266:R266">_xlfn.TEXTSPLIT(N266,"/")</f>
        <v>theater</v>
      </c>
      <c r="R266" t="str">
        <v>plays</v>
      </c>
      <c r="S266" s="6">
        <f t="shared" si="16"/>
        <v>41317.25</v>
      </c>
      <c r="T266" s="6">
        <f t="shared" si="17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8"/>
        <v>123.08</v>
      </c>
      <c r="P267">
        <f t="shared" si="19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6"/>
        <v>42372.25</v>
      </c>
      <c r="T267" s="6">
        <f t="shared" si="17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8"/>
        <v>76.77</v>
      </c>
      <c r="P268">
        <f t="shared" si="19"/>
        <v>27</v>
      </c>
      <c r="Q268" t="str" cm="1">
        <f t="array" ref="Q268:R268">_xlfn.TEXTSPLIT(N268,"/")</f>
        <v>music</v>
      </c>
      <c r="R268" t="str">
        <v>jazz</v>
      </c>
      <c r="S268" s="6">
        <f t="shared" si="16"/>
        <v>41950.25</v>
      </c>
      <c r="T268" s="6">
        <f t="shared" si="17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8"/>
        <v>233.62</v>
      </c>
      <c r="P269">
        <f t="shared" si="19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6"/>
        <v>41206.208333333336</v>
      </c>
      <c r="T269" s="6">
        <f t="shared" si="17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8"/>
        <v>180.53</v>
      </c>
      <c r="P270">
        <f t="shared" si="19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6"/>
        <v>41186.208333333336</v>
      </c>
      <c r="T270" s="6">
        <f t="shared" si="17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8"/>
        <v>252.63</v>
      </c>
      <c r="P271">
        <f t="shared" si="19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6"/>
        <v>43496.25</v>
      </c>
      <c r="T271" s="6">
        <f t="shared" si="17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8"/>
        <v>27.18</v>
      </c>
      <c r="P272">
        <f t="shared" si="19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6"/>
        <v>40514.25</v>
      </c>
      <c r="T272" s="6">
        <f t="shared" si="17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8"/>
        <v>1.27</v>
      </c>
      <c r="P273">
        <f t="shared" si="19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6"/>
        <v>42345.25</v>
      </c>
      <c r="T273" s="6">
        <f t="shared" si="17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8"/>
        <v>304.01</v>
      </c>
      <c r="P274">
        <f t="shared" si="19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6"/>
        <v>43656.208333333328</v>
      </c>
      <c r="T274" s="6">
        <f t="shared" si="17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8"/>
        <v>137.22999999999999</v>
      </c>
      <c r="P275">
        <f t="shared" si="19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6"/>
        <v>42995.208333333328</v>
      </c>
      <c r="T275" s="6">
        <f t="shared" si="17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8"/>
        <v>32.21</v>
      </c>
      <c r="P276">
        <f t="shared" si="19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6"/>
        <v>43045.25</v>
      </c>
      <c r="T276" s="6">
        <f t="shared" si="17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8"/>
        <v>241.51</v>
      </c>
      <c r="P277">
        <f t="shared" si="19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6"/>
        <v>43561.208333333328</v>
      </c>
      <c r="T277" s="6">
        <f t="shared" si="17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8"/>
        <v>96.8</v>
      </c>
      <c r="P278">
        <f t="shared" si="19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6"/>
        <v>41018.208333333336</v>
      </c>
      <c r="T278" s="6">
        <f t="shared" si="17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8"/>
        <v>1066.43</v>
      </c>
      <c r="P279">
        <f t="shared" si="19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6"/>
        <v>40378.208333333336</v>
      </c>
      <c r="T279" s="6">
        <f t="shared" si="17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8"/>
        <v>325.89</v>
      </c>
      <c r="P280">
        <f t="shared" si="19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6"/>
        <v>41239.25</v>
      </c>
      <c r="T280" s="6">
        <f t="shared" si="17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8"/>
        <v>170.7</v>
      </c>
      <c r="P281">
        <f t="shared" si="19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6"/>
        <v>43346.208333333328</v>
      </c>
      <c r="T281" s="6">
        <f t="shared" si="17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8"/>
        <v>581.44000000000005</v>
      </c>
      <c r="P282">
        <f t="shared" si="19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6"/>
        <v>43060.25</v>
      </c>
      <c r="T282" s="6">
        <f t="shared" si="17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8"/>
        <v>91.52</v>
      </c>
      <c r="P283">
        <f t="shared" si="19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6"/>
        <v>40979.25</v>
      </c>
      <c r="T283" s="6">
        <f t="shared" si="17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8"/>
        <v>108.05</v>
      </c>
      <c r="P284">
        <f t="shared" si="19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6"/>
        <v>42701.25</v>
      </c>
      <c r="T284" s="6">
        <f t="shared" si="17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8"/>
        <v>18.73</v>
      </c>
      <c r="P285">
        <f t="shared" si="19"/>
        <v>52.31</v>
      </c>
      <c r="Q285" t="str" cm="1">
        <f t="array" ref="Q285:R285">_xlfn.TEXTSPLIT(N285,"/")</f>
        <v>music</v>
      </c>
      <c r="R285" t="str">
        <v>rock</v>
      </c>
      <c r="S285" s="6">
        <f t="shared" si="16"/>
        <v>42520.208333333328</v>
      </c>
      <c r="T285" s="6">
        <f t="shared" si="17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8"/>
        <v>83.19</v>
      </c>
      <c r="P286">
        <f t="shared" si="19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6"/>
        <v>41030.208333333336</v>
      </c>
      <c r="T286" s="6">
        <f t="shared" si="17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8"/>
        <v>706.33</v>
      </c>
      <c r="P287">
        <f t="shared" si="19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6"/>
        <v>42623.208333333328</v>
      </c>
      <c r="T287" s="6">
        <f t="shared" si="17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8"/>
        <v>17.45</v>
      </c>
      <c r="P288">
        <f t="shared" si="19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6"/>
        <v>42697.25</v>
      </c>
      <c r="T288" s="6">
        <f t="shared" si="17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8"/>
        <v>209.73</v>
      </c>
      <c r="P289">
        <f t="shared" si="19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6"/>
        <v>42122.208333333328</v>
      </c>
      <c r="T289" s="6">
        <f t="shared" si="17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8"/>
        <v>97.79</v>
      </c>
      <c r="P290">
        <f t="shared" si="19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6"/>
        <v>40982.208333333336</v>
      </c>
      <c r="T290" s="6">
        <f t="shared" si="17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8"/>
        <v>1684.25</v>
      </c>
      <c r="P291">
        <f t="shared" si="19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6"/>
        <v>42219.208333333328</v>
      </c>
      <c r="T291" s="6">
        <f t="shared" si="17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8"/>
        <v>54.4</v>
      </c>
      <c r="P292">
        <f t="shared" si="19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6"/>
        <v>41404.208333333336</v>
      </c>
      <c r="T292" s="6">
        <f t="shared" si="17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8"/>
        <v>456.61</v>
      </c>
      <c r="P293">
        <f t="shared" si="19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6"/>
        <v>40831.208333333336</v>
      </c>
      <c r="T293" s="6">
        <f t="shared" si="17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8"/>
        <v>9.82</v>
      </c>
      <c r="P294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6"/>
        <v>40984.208333333336</v>
      </c>
      <c r="T294" s="6">
        <f t="shared" si="17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8"/>
        <v>16.38</v>
      </c>
      <c r="P295">
        <f t="shared" si="19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6"/>
        <v>40456.208333333336</v>
      </c>
      <c r="T295" s="6">
        <f t="shared" si="17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8"/>
        <v>1339.67</v>
      </c>
      <c r="P296">
        <f t="shared" si="19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6"/>
        <v>43399.208333333328</v>
      </c>
      <c r="T296" s="6">
        <f t="shared" si="17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8"/>
        <v>35.65</v>
      </c>
      <c r="P297">
        <f t="shared" si="19"/>
        <v>36</v>
      </c>
      <c r="Q297" t="str" cm="1">
        <f t="array" ref="Q297:R297">_xlfn.TEXTSPLIT(N297,"/")</f>
        <v>theater</v>
      </c>
      <c r="R297" t="str">
        <v>plays</v>
      </c>
      <c r="S297" s="6">
        <f t="shared" si="16"/>
        <v>41562.208333333336</v>
      </c>
      <c r="T297" s="6">
        <f t="shared" si="17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8"/>
        <v>54.95</v>
      </c>
      <c r="P298">
        <f t="shared" si="19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6"/>
        <v>43493.25</v>
      </c>
      <c r="T298" s="6">
        <f t="shared" si="17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8"/>
        <v>94.24</v>
      </c>
      <c r="P299">
        <f t="shared" si="19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6"/>
        <v>41653.25</v>
      </c>
      <c r="T299" s="6">
        <f t="shared" si="17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8"/>
        <v>143.91</v>
      </c>
      <c r="P300">
        <f t="shared" si="19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6"/>
        <v>42426.25</v>
      </c>
      <c r="T300" s="6">
        <f t="shared" si="17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8"/>
        <v>51.42</v>
      </c>
      <c r="P301">
        <f t="shared" si="19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6"/>
        <v>42432.25</v>
      </c>
      <c r="T301" s="6">
        <f t="shared" si="17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8"/>
        <v>5</v>
      </c>
      <c r="P302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6"/>
        <v>42977.208333333328</v>
      </c>
      <c r="T302" s="6">
        <f t="shared" si="17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8"/>
        <v>1344.67</v>
      </c>
      <c r="P303">
        <f t="shared" si="19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6"/>
        <v>42061.25</v>
      </c>
      <c r="T303" s="6">
        <f t="shared" si="17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8"/>
        <v>31.84</v>
      </c>
      <c r="P304">
        <f t="shared" si="19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6"/>
        <v>43345.208333333328</v>
      </c>
      <c r="T304" s="6">
        <f t="shared" si="17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8"/>
        <v>82.62</v>
      </c>
      <c r="P305">
        <f t="shared" si="19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6"/>
        <v>42376.25</v>
      </c>
      <c r="T305" s="6">
        <f t="shared" si="17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8"/>
        <v>546.14</v>
      </c>
      <c r="P306">
        <f t="shared" si="19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6"/>
        <v>42589.208333333328</v>
      </c>
      <c r="T306" s="6">
        <f t="shared" si="17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8"/>
        <v>286.20999999999998</v>
      </c>
      <c r="P307">
        <f t="shared" si="19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6"/>
        <v>42448.208333333328</v>
      </c>
      <c r="T307" s="6">
        <f t="shared" si="17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8"/>
        <v>7.91</v>
      </c>
      <c r="P308">
        <f t="shared" si="19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6"/>
        <v>42930.208333333328</v>
      </c>
      <c r="T308" s="6">
        <f t="shared" si="17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8"/>
        <v>132.13999999999999</v>
      </c>
      <c r="P309">
        <f t="shared" si="19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6"/>
        <v>41066.208333333336</v>
      </c>
      <c r="T309" s="6">
        <f t="shared" si="17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8"/>
        <v>74.08</v>
      </c>
      <c r="P310">
        <f t="shared" si="19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6"/>
        <v>40651.208333333336</v>
      </c>
      <c r="T310" s="6">
        <f t="shared" si="17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8"/>
        <v>75.290000000000006</v>
      </c>
      <c r="P311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6"/>
        <v>40807.208333333336</v>
      </c>
      <c r="T311" s="6">
        <f t="shared" si="17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8"/>
        <v>20.329999999999998</v>
      </c>
      <c r="P312">
        <f t="shared" si="19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6"/>
        <v>40277.208333333336</v>
      </c>
      <c r="T312" s="6">
        <f t="shared" si="17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8"/>
        <v>203.37</v>
      </c>
      <c r="P313">
        <f t="shared" si="19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6"/>
        <v>40590.25</v>
      </c>
      <c r="T313" s="6">
        <f t="shared" si="17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8"/>
        <v>310.23</v>
      </c>
      <c r="P314">
        <f t="shared" si="19"/>
        <v>49</v>
      </c>
      <c r="Q314" t="str" cm="1">
        <f t="array" ref="Q314:R314">_xlfn.TEXTSPLIT(N314,"/")</f>
        <v>theater</v>
      </c>
      <c r="R314" t="str">
        <v>plays</v>
      </c>
      <c r="S314" s="6">
        <f t="shared" si="16"/>
        <v>41572.208333333336</v>
      </c>
      <c r="T314" s="6">
        <f t="shared" si="17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8"/>
        <v>395.32</v>
      </c>
      <c r="P315">
        <f t="shared" si="19"/>
        <v>39</v>
      </c>
      <c r="Q315" t="str" cm="1">
        <f t="array" ref="Q315:R315">_xlfn.TEXTSPLIT(N315,"/")</f>
        <v>music</v>
      </c>
      <c r="R315" t="str">
        <v>rock</v>
      </c>
      <c r="S315" s="6">
        <f t="shared" si="16"/>
        <v>40966.25</v>
      </c>
      <c r="T315" s="6">
        <f t="shared" si="17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8"/>
        <v>294.70999999999998</v>
      </c>
      <c r="P316">
        <f t="shared" si="19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6"/>
        <v>43536.208333333328</v>
      </c>
      <c r="T316" s="6">
        <f t="shared" si="17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8"/>
        <v>33.89</v>
      </c>
      <c r="P317">
        <f t="shared" si="19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6"/>
        <v>41783.208333333336</v>
      </c>
      <c r="T317" s="6">
        <f t="shared" si="17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8"/>
        <v>66.680000000000007</v>
      </c>
      <c r="P318">
        <f t="shared" si="19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6"/>
        <v>43788.25</v>
      </c>
      <c r="T318" s="6">
        <f t="shared" si="17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8"/>
        <v>19.23</v>
      </c>
      <c r="P319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6"/>
        <v>42869.208333333328</v>
      </c>
      <c r="T319" s="6">
        <f t="shared" si="17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8"/>
        <v>15.84</v>
      </c>
      <c r="P320">
        <f t="shared" si="19"/>
        <v>53.12</v>
      </c>
      <c r="Q320" t="str" cm="1">
        <f t="array" ref="Q320:R320">_xlfn.TEXTSPLIT(N320,"/")</f>
        <v>music</v>
      </c>
      <c r="R320" t="str">
        <v>rock</v>
      </c>
      <c r="S320" s="6">
        <f t="shared" si="16"/>
        <v>41684.25</v>
      </c>
      <c r="T320" s="6">
        <f t="shared" si="17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8"/>
        <v>38.700000000000003</v>
      </c>
      <c r="P321">
        <f t="shared" si="19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6"/>
        <v>40402.208333333336</v>
      </c>
      <c r="T321" s="6">
        <f t="shared" si="17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8"/>
        <v>9.59</v>
      </c>
      <c r="P322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ref="S322:S385" si="20">(((J322/60)/60)/24)+DATE(1970,1,1)</f>
        <v>40673.208333333336</v>
      </c>
      <c r="T322" s="6">
        <f t="shared" ref="T322:T385" si="21"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2">ROUND(E323/D323*100,2)</f>
        <v>94.14</v>
      </c>
      <c r="P323">
        <f t="shared" ref="P323:P386" si="23">ROUND(IF(G323=0,0,E323/G323),2)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si="20"/>
        <v>40634.208333333336</v>
      </c>
      <c r="T323" s="6">
        <f t="shared" si="21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2"/>
        <v>166.56</v>
      </c>
      <c r="P324">
        <f t="shared" si="23"/>
        <v>38</v>
      </c>
      <c r="Q324" t="str" cm="1">
        <f t="array" ref="Q324:R324">_xlfn.TEXTSPLIT(N324,"/")</f>
        <v>theater</v>
      </c>
      <c r="R324" t="str">
        <v>plays</v>
      </c>
      <c r="S324" s="6">
        <f t="shared" si="20"/>
        <v>40507.25</v>
      </c>
      <c r="T324" s="6">
        <f t="shared" si="21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2"/>
        <v>24.13</v>
      </c>
      <c r="P325">
        <f t="shared" si="23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0"/>
        <v>41725.208333333336</v>
      </c>
      <c r="T325" s="6">
        <f t="shared" si="21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2"/>
        <v>164.06</v>
      </c>
      <c r="P326">
        <f t="shared" si="23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0"/>
        <v>42176.208333333328</v>
      </c>
      <c r="T326" s="6">
        <f t="shared" si="21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2"/>
        <v>90.72</v>
      </c>
      <c r="P327">
        <f t="shared" si="23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0"/>
        <v>43267.208333333328</v>
      </c>
      <c r="T327" s="6">
        <f t="shared" si="21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2"/>
        <v>46.19</v>
      </c>
      <c r="P328">
        <f t="shared" si="23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0"/>
        <v>42364.25</v>
      </c>
      <c r="T328" s="6">
        <f t="shared" si="21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2"/>
        <v>38.54</v>
      </c>
      <c r="P329">
        <f t="shared" si="23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0"/>
        <v>43705.208333333328</v>
      </c>
      <c r="T329" s="6">
        <f t="shared" si="21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2"/>
        <v>133.56</v>
      </c>
      <c r="P330">
        <f t="shared" si="23"/>
        <v>54</v>
      </c>
      <c r="Q330" t="str" cm="1">
        <f t="array" ref="Q330:R330">_xlfn.TEXTSPLIT(N330,"/")</f>
        <v>music</v>
      </c>
      <c r="R330" t="str">
        <v>rock</v>
      </c>
      <c r="S330" s="6">
        <f t="shared" si="20"/>
        <v>43434.25</v>
      </c>
      <c r="T330" s="6">
        <f t="shared" si="21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2"/>
        <v>22.9</v>
      </c>
      <c r="P331">
        <f t="shared" si="23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0"/>
        <v>42716.25</v>
      </c>
      <c r="T331" s="6">
        <f t="shared" si="21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2"/>
        <v>184.96</v>
      </c>
      <c r="P332">
        <f t="shared" si="23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0"/>
        <v>43077.25</v>
      </c>
      <c r="T332" s="6">
        <f t="shared" si="21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2"/>
        <v>443.73</v>
      </c>
      <c r="P333">
        <f t="shared" si="23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0"/>
        <v>40896.25</v>
      </c>
      <c r="T333" s="6">
        <f t="shared" si="21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2"/>
        <v>199.98</v>
      </c>
      <c r="P334">
        <f t="shared" si="23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0"/>
        <v>41361.208333333336</v>
      </c>
      <c r="T334" s="6">
        <f t="shared" si="21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2"/>
        <v>123.96</v>
      </c>
      <c r="P335">
        <f t="shared" si="23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0"/>
        <v>43424.25</v>
      </c>
      <c r="T335" s="6">
        <f t="shared" si="21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2"/>
        <v>186.61</v>
      </c>
      <c r="P336">
        <f t="shared" si="23"/>
        <v>111</v>
      </c>
      <c r="Q336" t="str" cm="1">
        <f t="array" ref="Q336:R336">_xlfn.TEXTSPLIT(N336,"/")</f>
        <v>music</v>
      </c>
      <c r="R336" t="str">
        <v>rock</v>
      </c>
      <c r="S336" s="6">
        <f t="shared" si="20"/>
        <v>43110.25</v>
      </c>
      <c r="T336" s="6">
        <f t="shared" si="21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2"/>
        <v>114.29</v>
      </c>
      <c r="P337">
        <f t="shared" si="23"/>
        <v>87</v>
      </c>
      <c r="Q337" t="str" cm="1">
        <f t="array" ref="Q337:R337">_xlfn.TEXTSPLIT(N337,"/")</f>
        <v>music</v>
      </c>
      <c r="R337" t="str">
        <v>rock</v>
      </c>
      <c r="S337" s="6">
        <f t="shared" si="20"/>
        <v>43784.25</v>
      </c>
      <c r="T337" s="6">
        <f t="shared" si="21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2"/>
        <v>97.03</v>
      </c>
      <c r="P338">
        <f t="shared" si="23"/>
        <v>63.99</v>
      </c>
      <c r="Q338" t="str" cm="1">
        <f t="array" ref="Q338:R338">_xlfn.TEXTSPLIT(N338,"/")</f>
        <v>music</v>
      </c>
      <c r="R338" t="str">
        <v>rock</v>
      </c>
      <c r="S338" s="6">
        <f t="shared" si="20"/>
        <v>40527.25</v>
      </c>
      <c r="T338" s="6">
        <f t="shared" si="21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2"/>
        <v>122.82</v>
      </c>
      <c r="P339">
        <f t="shared" si="23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0"/>
        <v>43780.25</v>
      </c>
      <c r="T339" s="6">
        <f t="shared" si="21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2"/>
        <v>179.14</v>
      </c>
      <c r="P340">
        <f t="shared" si="23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0"/>
        <v>40821.208333333336</v>
      </c>
      <c r="T340" s="6">
        <f t="shared" si="21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2"/>
        <v>79.95</v>
      </c>
      <c r="P341">
        <f t="shared" si="23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0"/>
        <v>42949.208333333328</v>
      </c>
      <c r="T341" s="6">
        <f t="shared" si="21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2"/>
        <v>94.24</v>
      </c>
      <c r="P342">
        <f t="shared" si="23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0"/>
        <v>40889.25</v>
      </c>
      <c r="T342" s="6">
        <f t="shared" si="21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2"/>
        <v>84.67</v>
      </c>
      <c r="P343">
        <f t="shared" si="23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0"/>
        <v>42244.208333333328</v>
      </c>
      <c r="T343" s="6">
        <f t="shared" si="21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2"/>
        <v>66.52</v>
      </c>
      <c r="P344">
        <f t="shared" si="23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0"/>
        <v>41475.208333333336</v>
      </c>
      <c r="T344" s="6">
        <f t="shared" si="21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2"/>
        <v>53.92</v>
      </c>
      <c r="P345">
        <f t="shared" si="23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0"/>
        <v>41597.25</v>
      </c>
      <c r="T345" s="6">
        <f t="shared" si="21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2"/>
        <v>41.98</v>
      </c>
      <c r="P346">
        <f t="shared" si="23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0"/>
        <v>43122.25</v>
      </c>
      <c r="T346" s="6">
        <f t="shared" si="21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2"/>
        <v>14.69</v>
      </c>
      <c r="P347">
        <f t="shared" si="23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0"/>
        <v>42194.208333333328</v>
      </c>
      <c r="T347" s="6">
        <f t="shared" si="21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2"/>
        <v>34.479999999999997</v>
      </c>
      <c r="P348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0"/>
        <v>42971.208333333328</v>
      </c>
      <c r="T348" s="6">
        <f t="shared" si="21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2"/>
        <v>1400.78</v>
      </c>
      <c r="P349">
        <f t="shared" si="23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0"/>
        <v>42046.25</v>
      </c>
      <c r="T349" s="6">
        <f t="shared" si="21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2"/>
        <v>71.77</v>
      </c>
      <c r="P350">
        <f t="shared" si="23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0"/>
        <v>42782.25</v>
      </c>
      <c r="T350" s="6">
        <f t="shared" si="21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2"/>
        <v>53.07</v>
      </c>
      <c r="P351">
        <f t="shared" si="23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0"/>
        <v>42930.208333333328</v>
      </c>
      <c r="T351" s="6">
        <f t="shared" si="21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2"/>
        <v>5</v>
      </c>
      <c r="P352">
        <f t="shared" si="23"/>
        <v>5</v>
      </c>
      <c r="Q352" t="str" cm="1">
        <f t="array" ref="Q352:R352">_xlfn.TEXTSPLIT(N352,"/")</f>
        <v>music</v>
      </c>
      <c r="R352" t="str">
        <v>jazz</v>
      </c>
      <c r="S352" s="6">
        <f t="shared" si="20"/>
        <v>42144.208333333328</v>
      </c>
      <c r="T352" s="6">
        <f t="shared" si="21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2"/>
        <v>127.71</v>
      </c>
      <c r="P353">
        <f t="shared" si="23"/>
        <v>47.01</v>
      </c>
      <c r="Q353" t="str" cm="1">
        <f t="array" ref="Q353:R353">_xlfn.TEXTSPLIT(N353,"/")</f>
        <v>music</v>
      </c>
      <c r="R353" t="str">
        <v>rock</v>
      </c>
      <c r="S353" s="6">
        <f t="shared" si="20"/>
        <v>42240.208333333328</v>
      </c>
      <c r="T353" s="6">
        <f t="shared" si="21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2"/>
        <v>34.89</v>
      </c>
      <c r="P354">
        <f t="shared" si="23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0"/>
        <v>42315.25</v>
      </c>
      <c r="T354" s="6">
        <f t="shared" si="21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2"/>
        <v>410.6</v>
      </c>
      <c r="P355">
        <f t="shared" si="23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0"/>
        <v>43651.208333333328</v>
      </c>
      <c r="T355" s="6">
        <f t="shared" si="21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2"/>
        <v>123.74</v>
      </c>
      <c r="P356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0"/>
        <v>41520.208333333336</v>
      </c>
      <c r="T356" s="6">
        <f t="shared" si="21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2"/>
        <v>58.97</v>
      </c>
      <c r="P357">
        <f t="shared" si="23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0"/>
        <v>42757.25</v>
      </c>
      <c r="T357" s="6">
        <f t="shared" si="21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2"/>
        <v>36.89</v>
      </c>
      <c r="P358">
        <f t="shared" si="23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0"/>
        <v>40922.25</v>
      </c>
      <c r="T358" s="6">
        <f t="shared" si="21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2"/>
        <v>184.91</v>
      </c>
      <c r="P359">
        <f t="shared" si="23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0"/>
        <v>42250.208333333328</v>
      </c>
      <c r="T359" s="6">
        <f t="shared" si="21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2"/>
        <v>11.81</v>
      </c>
      <c r="P360">
        <f t="shared" si="23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0"/>
        <v>43322.208333333328</v>
      </c>
      <c r="T360" s="6">
        <f t="shared" si="21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2"/>
        <v>298.7</v>
      </c>
      <c r="P361">
        <f t="shared" si="23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0"/>
        <v>40782.208333333336</v>
      </c>
      <c r="T361" s="6">
        <f t="shared" si="21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2"/>
        <v>226.35</v>
      </c>
      <c r="P362">
        <f t="shared" si="23"/>
        <v>47</v>
      </c>
      <c r="Q362" t="str" cm="1">
        <f t="array" ref="Q362:R362">_xlfn.TEXTSPLIT(N362,"/")</f>
        <v>theater</v>
      </c>
      <c r="R362" t="str">
        <v>plays</v>
      </c>
      <c r="S362" s="6">
        <f t="shared" si="20"/>
        <v>40544.25</v>
      </c>
      <c r="T362" s="6">
        <f t="shared" si="21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2"/>
        <v>173.56</v>
      </c>
      <c r="P363">
        <f t="shared" si="23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0"/>
        <v>43015.208333333328</v>
      </c>
      <c r="T363" s="6">
        <f t="shared" si="21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2"/>
        <v>371.76</v>
      </c>
      <c r="P364">
        <f t="shared" si="23"/>
        <v>72.02</v>
      </c>
      <c r="Q364" t="str" cm="1">
        <f t="array" ref="Q364:R364">_xlfn.TEXTSPLIT(N364,"/")</f>
        <v>music</v>
      </c>
      <c r="R364" t="str">
        <v>rock</v>
      </c>
      <c r="S364" s="6">
        <f t="shared" si="20"/>
        <v>40570.25</v>
      </c>
      <c r="T364" s="6">
        <f t="shared" si="21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2"/>
        <v>160.19</v>
      </c>
      <c r="P365">
        <f t="shared" si="23"/>
        <v>59.93</v>
      </c>
      <c r="Q365" t="str" cm="1">
        <f t="array" ref="Q365:R365">_xlfn.TEXTSPLIT(N365,"/")</f>
        <v>music</v>
      </c>
      <c r="R365" t="str">
        <v>rock</v>
      </c>
      <c r="S365" s="6">
        <f t="shared" si="20"/>
        <v>40904.25</v>
      </c>
      <c r="T365" s="6">
        <f t="shared" si="21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2"/>
        <v>1616.33</v>
      </c>
      <c r="P366">
        <f t="shared" si="23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0"/>
        <v>43164.25</v>
      </c>
      <c r="T366" s="6">
        <f t="shared" si="21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2"/>
        <v>733.44</v>
      </c>
      <c r="P367">
        <f t="shared" si="23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0"/>
        <v>42733.25</v>
      </c>
      <c r="T367" s="6">
        <f t="shared" si="21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2"/>
        <v>592.11</v>
      </c>
      <c r="P368">
        <f t="shared" si="23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0"/>
        <v>40546.25</v>
      </c>
      <c r="T368" s="6">
        <f t="shared" si="21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2"/>
        <v>18.89</v>
      </c>
      <c r="P369">
        <f t="shared" si="23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0"/>
        <v>41930.208333333336</v>
      </c>
      <c r="T369" s="6">
        <f t="shared" si="21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2"/>
        <v>276.81</v>
      </c>
      <c r="P370">
        <f t="shared" si="23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0"/>
        <v>40464.208333333336</v>
      </c>
      <c r="T370" s="6">
        <f t="shared" si="21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2"/>
        <v>273.02</v>
      </c>
      <c r="P371">
        <f t="shared" si="23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0"/>
        <v>41308.25</v>
      </c>
      <c r="T371" s="6">
        <f t="shared" si="21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2"/>
        <v>159.36000000000001</v>
      </c>
      <c r="P372">
        <f t="shared" si="23"/>
        <v>30</v>
      </c>
      <c r="Q372" t="str" cm="1">
        <f t="array" ref="Q372:R372">_xlfn.TEXTSPLIT(N372,"/")</f>
        <v>theater</v>
      </c>
      <c r="R372" t="str">
        <v>plays</v>
      </c>
      <c r="S372" s="6">
        <f t="shared" si="20"/>
        <v>43570.208333333328</v>
      </c>
      <c r="T372" s="6">
        <f t="shared" si="21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2"/>
        <v>67.87</v>
      </c>
      <c r="P373">
        <f t="shared" si="23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0"/>
        <v>42043.25</v>
      </c>
      <c r="T373" s="6">
        <f t="shared" si="21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2"/>
        <v>1591.56</v>
      </c>
      <c r="P374">
        <f t="shared" si="23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0"/>
        <v>42012.25</v>
      </c>
      <c r="T374" s="6">
        <f t="shared" si="21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2"/>
        <v>730.18</v>
      </c>
      <c r="P375">
        <f t="shared" si="23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0"/>
        <v>42964.208333333328</v>
      </c>
      <c r="T375" s="6">
        <f t="shared" si="21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2"/>
        <v>13.19</v>
      </c>
      <c r="P376">
        <f t="shared" si="23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0"/>
        <v>43476.25</v>
      </c>
      <c r="T376" s="6">
        <f t="shared" si="21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2"/>
        <v>54.78</v>
      </c>
      <c r="P377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0"/>
        <v>42293.208333333328</v>
      </c>
      <c r="T377" s="6">
        <f t="shared" si="21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2"/>
        <v>361.03</v>
      </c>
      <c r="P378">
        <f t="shared" si="23"/>
        <v>93.7</v>
      </c>
      <c r="Q378" t="str" cm="1">
        <f t="array" ref="Q378:R378">_xlfn.TEXTSPLIT(N378,"/")</f>
        <v>music</v>
      </c>
      <c r="R378" t="str">
        <v>rock</v>
      </c>
      <c r="S378" s="6">
        <f t="shared" si="20"/>
        <v>41826.208333333336</v>
      </c>
      <c r="T378" s="6">
        <f t="shared" si="21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2"/>
        <v>10.26</v>
      </c>
      <c r="P379">
        <f t="shared" si="23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0"/>
        <v>43760.208333333328</v>
      </c>
      <c r="T379" s="6">
        <f t="shared" si="21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2"/>
        <v>13.96</v>
      </c>
      <c r="P380">
        <f t="shared" si="23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0"/>
        <v>43241.208333333328</v>
      </c>
      <c r="T380" s="6">
        <f t="shared" si="21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2"/>
        <v>40.44</v>
      </c>
      <c r="P381">
        <f t="shared" si="23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0"/>
        <v>40843.208333333336</v>
      </c>
      <c r="T381" s="6">
        <f t="shared" si="21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2"/>
        <v>160.32</v>
      </c>
      <c r="P382">
        <f t="shared" si="23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0"/>
        <v>41448.208333333336</v>
      </c>
      <c r="T382" s="6">
        <f t="shared" si="21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2"/>
        <v>183.94</v>
      </c>
      <c r="P383">
        <f t="shared" si="23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0"/>
        <v>42163.208333333328</v>
      </c>
      <c r="T383" s="6">
        <f t="shared" si="21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2"/>
        <v>63.77</v>
      </c>
      <c r="P384">
        <f t="shared" si="23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0"/>
        <v>43024.208333333328</v>
      </c>
      <c r="T384" s="6">
        <f t="shared" si="21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2"/>
        <v>225.38</v>
      </c>
      <c r="P385">
        <f t="shared" si="23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0"/>
        <v>43509.25</v>
      </c>
      <c r="T385" s="6">
        <f t="shared" si="21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2"/>
        <v>172.01</v>
      </c>
      <c r="P386">
        <f t="shared" si="23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ref="S386:S449" si="24">(((J386/60)/60)/24)+DATE(1970,1,1)</f>
        <v>42776.25</v>
      </c>
      <c r="T386" s="6">
        <f t="shared" ref="T386:T449" si="25">(((K386/60)/60)/24)+DATE(1970,1,1)</f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6">ROUND(E387/D387*100,2)</f>
        <v>146.16999999999999</v>
      </c>
      <c r="P387">
        <f t="shared" ref="P387:P450" si="27">ROUND(IF(G387=0,0,E387/G387),2)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si="24"/>
        <v>43553.208333333328</v>
      </c>
      <c r="T387" s="6">
        <f t="shared" si="25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6"/>
        <v>76.42</v>
      </c>
      <c r="P388">
        <f t="shared" si="27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4"/>
        <v>40355.208333333336</v>
      </c>
      <c r="T388" s="6">
        <f t="shared" si="25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6"/>
        <v>39.26</v>
      </c>
      <c r="P389">
        <f t="shared" si="27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4"/>
        <v>41072.208333333336</v>
      </c>
      <c r="T389" s="6">
        <f t="shared" si="25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6"/>
        <v>11.27</v>
      </c>
      <c r="P390">
        <f t="shared" si="27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4"/>
        <v>40912.25</v>
      </c>
      <c r="T390" s="6">
        <f t="shared" si="25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6"/>
        <v>122.11</v>
      </c>
      <c r="P391">
        <f t="shared" si="27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4"/>
        <v>40479.208333333336</v>
      </c>
      <c r="T391" s="6">
        <f t="shared" si="25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6"/>
        <v>186.54</v>
      </c>
      <c r="P392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4"/>
        <v>41530.208333333336</v>
      </c>
      <c r="T392" s="6">
        <f t="shared" si="25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6"/>
        <v>7.27</v>
      </c>
      <c r="P393">
        <f t="shared" si="27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4"/>
        <v>41653.25</v>
      </c>
      <c r="T393" s="6">
        <f t="shared" si="25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6"/>
        <v>65.64</v>
      </c>
      <c r="P394">
        <f t="shared" si="27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4"/>
        <v>40549.25</v>
      </c>
      <c r="T394" s="6">
        <f t="shared" si="25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6"/>
        <v>228.96</v>
      </c>
      <c r="P395">
        <f t="shared" si="27"/>
        <v>47</v>
      </c>
      <c r="Q395" t="str" cm="1">
        <f t="array" ref="Q395:R395">_xlfn.TEXTSPLIT(N395,"/")</f>
        <v>music</v>
      </c>
      <c r="R395" t="str">
        <v>jazz</v>
      </c>
      <c r="S395" s="6">
        <f t="shared" si="24"/>
        <v>42933.208333333328</v>
      </c>
      <c r="T395" s="6">
        <f t="shared" si="25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6"/>
        <v>469.38</v>
      </c>
      <c r="P396">
        <f t="shared" si="27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4"/>
        <v>41484.208333333336</v>
      </c>
      <c r="T396" s="6">
        <f t="shared" si="25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6"/>
        <v>130.11000000000001</v>
      </c>
      <c r="P397">
        <f t="shared" si="27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4"/>
        <v>40885.25</v>
      </c>
      <c r="T397" s="6">
        <f t="shared" si="25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6"/>
        <v>167.05</v>
      </c>
      <c r="P398">
        <f t="shared" si="27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4"/>
        <v>43378.208333333328</v>
      </c>
      <c r="T398" s="6">
        <f t="shared" si="25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6"/>
        <v>173.86</v>
      </c>
      <c r="P399">
        <f t="shared" si="27"/>
        <v>31.02</v>
      </c>
      <c r="Q399" t="str" cm="1">
        <f t="array" ref="Q399:R399">_xlfn.TEXTSPLIT(N399,"/")</f>
        <v>music</v>
      </c>
      <c r="R399" t="str">
        <v>rock</v>
      </c>
      <c r="S399" s="6">
        <f t="shared" si="24"/>
        <v>41417.208333333336</v>
      </c>
      <c r="T399" s="6">
        <f t="shared" si="25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6"/>
        <v>717.76</v>
      </c>
      <c r="P400">
        <f t="shared" si="27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4"/>
        <v>43228.208333333328</v>
      </c>
      <c r="T400" s="6">
        <f t="shared" si="25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6"/>
        <v>63.85</v>
      </c>
      <c r="P401">
        <f t="shared" si="27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4"/>
        <v>40576.25</v>
      </c>
      <c r="T401" s="6">
        <f t="shared" si="25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6"/>
        <v>2</v>
      </c>
      <c r="P402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4"/>
        <v>41502.208333333336</v>
      </c>
      <c r="T402" s="6">
        <f t="shared" si="25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6"/>
        <v>1530.22</v>
      </c>
      <c r="P403">
        <f t="shared" si="27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4"/>
        <v>43765.208333333328</v>
      </c>
      <c r="T403" s="6">
        <f t="shared" si="25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6"/>
        <v>40.36</v>
      </c>
      <c r="P404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4"/>
        <v>40914.25</v>
      </c>
      <c r="T404" s="6">
        <f t="shared" si="25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6"/>
        <v>86.22</v>
      </c>
      <c r="P405">
        <f t="shared" si="27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4"/>
        <v>40310.208333333336</v>
      </c>
      <c r="T405" s="6">
        <f t="shared" si="25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6"/>
        <v>315.58</v>
      </c>
      <c r="P406">
        <f t="shared" si="27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4"/>
        <v>43053.25</v>
      </c>
      <c r="T406" s="6">
        <f t="shared" si="25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6"/>
        <v>89.62</v>
      </c>
      <c r="P407">
        <f t="shared" si="27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4"/>
        <v>43255.208333333328</v>
      </c>
      <c r="T407" s="6">
        <f t="shared" si="25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6"/>
        <v>182.15</v>
      </c>
      <c r="P408">
        <f t="shared" si="27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4"/>
        <v>41304.25</v>
      </c>
      <c r="T408" s="6">
        <f t="shared" si="25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6"/>
        <v>355.88</v>
      </c>
      <c r="P409">
        <f t="shared" si="27"/>
        <v>25</v>
      </c>
      <c r="Q409" t="str" cm="1">
        <f t="array" ref="Q409:R409">_xlfn.TEXTSPLIT(N409,"/")</f>
        <v>theater</v>
      </c>
      <c r="R409" t="str">
        <v>plays</v>
      </c>
      <c r="S409" s="6">
        <f t="shared" si="24"/>
        <v>43751.208333333328</v>
      </c>
      <c r="T409" s="6">
        <f t="shared" si="25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6"/>
        <v>131.84</v>
      </c>
      <c r="P410">
        <f t="shared" si="27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4"/>
        <v>42541.208333333328</v>
      </c>
      <c r="T410" s="6">
        <f t="shared" si="25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6"/>
        <v>46.32</v>
      </c>
      <c r="P411">
        <f t="shared" si="27"/>
        <v>87.96</v>
      </c>
      <c r="Q411" t="str" cm="1">
        <f t="array" ref="Q411:R411">_xlfn.TEXTSPLIT(N411,"/")</f>
        <v>music</v>
      </c>
      <c r="R411" t="str">
        <v>rock</v>
      </c>
      <c r="S411" s="6">
        <f t="shared" si="24"/>
        <v>42843.208333333328</v>
      </c>
      <c r="T411" s="6">
        <f t="shared" si="25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6"/>
        <v>36.130000000000003</v>
      </c>
      <c r="P412">
        <f t="shared" si="27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4"/>
        <v>42122.208333333328</v>
      </c>
      <c r="T412" s="6">
        <f t="shared" si="25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6"/>
        <v>104.63</v>
      </c>
      <c r="P413">
        <f t="shared" si="27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4"/>
        <v>42884.208333333328</v>
      </c>
      <c r="T413" s="6">
        <f t="shared" si="25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6"/>
        <v>668.86</v>
      </c>
      <c r="P414">
        <f t="shared" si="27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4"/>
        <v>41642.25</v>
      </c>
      <c r="T414" s="6">
        <f t="shared" si="25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6"/>
        <v>62.07</v>
      </c>
      <c r="P415">
        <f t="shared" si="27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4"/>
        <v>43431.25</v>
      </c>
      <c r="T415" s="6">
        <f t="shared" si="25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6"/>
        <v>84.7</v>
      </c>
      <c r="P416">
        <f t="shared" si="27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4"/>
        <v>40288.208333333336</v>
      </c>
      <c r="T416" s="6">
        <f t="shared" si="25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6"/>
        <v>11.06</v>
      </c>
      <c r="P417">
        <f t="shared" si="27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4"/>
        <v>40921.25</v>
      </c>
      <c r="T417" s="6">
        <f t="shared" si="25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6"/>
        <v>43.84</v>
      </c>
      <c r="P418">
        <f t="shared" si="27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4"/>
        <v>40560.25</v>
      </c>
      <c r="T418" s="6">
        <f t="shared" si="25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6"/>
        <v>55.47</v>
      </c>
      <c r="P419">
        <f t="shared" si="27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4"/>
        <v>43407.208333333328</v>
      </c>
      <c r="T419" s="6">
        <f t="shared" si="25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6"/>
        <v>57.4</v>
      </c>
      <c r="P420">
        <f t="shared" si="27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4"/>
        <v>41035.208333333336</v>
      </c>
      <c r="T420" s="6">
        <f t="shared" si="25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6"/>
        <v>123.43</v>
      </c>
      <c r="P421">
        <f t="shared" si="27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4"/>
        <v>40899.25</v>
      </c>
      <c r="T421" s="6">
        <f t="shared" si="25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6"/>
        <v>128.46</v>
      </c>
      <c r="P422">
        <f t="shared" si="27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4"/>
        <v>42911.208333333328</v>
      </c>
      <c r="T422" s="6">
        <f t="shared" si="25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6"/>
        <v>63.99</v>
      </c>
      <c r="P423">
        <f t="shared" si="27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4"/>
        <v>42915.208333333328</v>
      </c>
      <c r="T423" s="6">
        <f t="shared" si="25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6"/>
        <v>127.3</v>
      </c>
      <c r="P424">
        <f t="shared" si="27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4"/>
        <v>40285.208333333336</v>
      </c>
      <c r="T424" s="6">
        <f t="shared" si="25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6"/>
        <v>10.64</v>
      </c>
      <c r="P425">
        <f t="shared" si="27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4"/>
        <v>40808.208333333336</v>
      </c>
      <c r="T425" s="6">
        <f t="shared" si="25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6"/>
        <v>40.47</v>
      </c>
      <c r="P426">
        <f t="shared" si="27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4"/>
        <v>43208.208333333328</v>
      </c>
      <c r="T426" s="6">
        <f t="shared" si="25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6"/>
        <v>287.67</v>
      </c>
      <c r="P427">
        <f t="shared" si="27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4"/>
        <v>42213.208333333328</v>
      </c>
      <c r="T427" s="6">
        <f t="shared" si="25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6"/>
        <v>572.94000000000005</v>
      </c>
      <c r="P428">
        <f t="shared" si="27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4"/>
        <v>41332.25</v>
      </c>
      <c r="T428" s="6">
        <f t="shared" si="25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6"/>
        <v>112.9</v>
      </c>
      <c r="P429">
        <f t="shared" si="27"/>
        <v>78</v>
      </c>
      <c r="Q429" t="str" cm="1">
        <f t="array" ref="Q429:R429">_xlfn.TEXTSPLIT(N429,"/")</f>
        <v>theater</v>
      </c>
      <c r="R429" t="str">
        <v>plays</v>
      </c>
      <c r="S429" s="6">
        <f t="shared" si="24"/>
        <v>41895.208333333336</v>
      </c>
      <c r="T429" s="6">
        <f t="shared" si="25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6"/>
        <v>46.39</v>
      </c>
      <c r="P430">
        <f t="shared" si="27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4"/>
        <v>40585.25</v>
      </c>
      <c r="T430" s="6">
        <f t="shared" si="25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6"/>
        <v>90.68</v>
      </c>
      <c r="P431">
        <f t="shared" si="27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4"/>
        <v>41680.25</v>
      </c>
      <c r="T431" s="6">
        <f t="shared" si="25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6"/>
        <v>67.739999999999995</v>
      </c>
      <c r="P432">
        <f t="shared" si="27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4"/>
        <v>43737.208333333328</v>
      </c>
      <c r="T432" s="6">
        <f t="shared" si="25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6"/>
        <v>192.49</v>
      </c>
      <c r="P433">
        <f t="shared" si="27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4"/>
        <v>43273.208333333328</v>
      </c>
      <c r="T433" s="6">
        <f t="shared" si="25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6"/>
        <v>82.71</v>
      </c>
      <c r="P434">
        <f t="shared" si="27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4"/>
        <v>41761.208333333336</v>
      </c>
      <c r="T434" s="6">
        <f t="shared" si="25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6"/>
        <v>54.16</v>
      </c>
      <c r="P435">
        <f t="shared" si="27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4"/>
        <v>41603.25</v>
      </c>
      <c r="T435" s="6">
        <f t="shared" si="25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6"/>
        <v>16.72</v>
      </c>
      <c r="P436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4"/>
        <v>42705.25</v>
      </c>
      <c r="T436" s="6">
        <f t="shared" si="25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6"/>
        <v>116.88</v>
      </c>
      <c r="P437">
        <f t="shared" si="27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4"/>
        <v>41988.25</v>
      </c>
      <c r="T437" s="6">
        <f t="shared" si="25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6"/>
        <v>1052.1500000000001</v>
      </c>
      <c r="P438">
        <f t="shared" si="27"/>
        <v>54.93</v>
      </c>
      <c r="Q438" t="str" cm="1">
        <f t="array" ref="Q438:R438">_xlfn.TEXTSPLIT(N438,"/")</f>
        <v>music</v>
      </c>
      <c r="R438" t="str">
        <v>jazz</v>
      </c>
      <c r="S438" s="6">
        <f t="shared" si="24"/>
        <v>43575.208333333328</v>
      </c>
      <c r="T438" s="6">
        <f t="shared" si="25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6"/>
        <v>123.07</v>
      </c>
      <c r="P439">
        <f t="shared" si="27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4"/>
        <v>42260.208333333328</v>
      </c>
      <c r="T439" s="6">
        <f t="shared" si="25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6"/>
        <v>178.64</v>
      </c>
      <c r="P440">
        <f t="shared" si="27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4"/>
        <v>41337.25</v>
      </c>
      <c r="T440" s="6">
        <f t="shared" si="25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6"/>
        <v>355.28</v>
      </c>
      <c r="P441">
        <f t="shared" si="27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4"/>
        <v>42680.208333333328</v>
      </c>
      <c r="T441" s="6">
        <f t="shared" si="25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6"/>
        <v>161.91</v>
      </c>
      <c r="P442">
        <f t="shared" si="27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4"/>
        <v>42916.208333333328</v>
      </c>
      <c r="T442" s="6">
        <f t="shared" si="25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6"/>
        <v>24.91</v>
      </c>
      <c r="P443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4"/>
        <v>41025.208333333336</v>
      </c>
      <c r="T443" s="6">
        <f t="shared" si="25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6"/>
        <v>198.72</v>
      </c>
      <c r="P444">
        <f t="shared" si="27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4"/>
        <v>42980.208333333328</v>
      </c>
      <c r="T444" s="6">
        <f t="shared" si="25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6"/>
        <v>34.75</v>
      </c>
      <c r="P445">
        <f t="shared" si="27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4"/>
        <v>40451.208333333336</v>
      </c>
      <c r="T445" s="6">
        <f t="shared" si="25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6"/>
        <v>176.42</v>
      </c>
      <c r="P446">
        <f t="shared" si="27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4"/>
        <v>40748.208333333336</v>
      </c>
      <c r="T446" s="6">
        <f t="shared" si="25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6"/>
        <v>511.38</v>
      </c>
      <c r="P447">
        <f t="shared" si="27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4"/>
        <v>40515.25</v>
      </c>
      <c r="T447" s="6">
        <f t="shared" si="25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6"/>
        <v>82.04</v>
      </c>
      <c r="P448">
        <f t="shared" si="27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4"/>
        <v>41261.25</v>
      </c>
      <c r="T448" s="6">
        <f t="shared" si="25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6"/>
        <v>24.33</v>
      </c>
      <c r="P449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4"/>
        <v>43088.25</v>
      </c>
      <c r="T449" s="6">
        <f t="shared" si="25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6"/>
        <v>50.48</v>
      </c>
      <c r="P450">
        <f t="shared" si="27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ref="S450:S513" si="28">(((J450/60)/60)/24)+DATE(1970,1,1)</f>
        <v>41378.208333333336</v>
      </c>
      <c r="T450" s="6">
        <f t="shared" ref="T450:T513" si="29">(((K450/60)/60)/24)+DATE(1970,1,1)</f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30">ROUND(E451/D451*100,2)</f>
        <v>967</v>
      </c>
      <c r="P451">
        <f t="shared" ref="P451:P514" si="31">ROUND(IF(G451=0,0,E451/G451),2)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si="28"/>
        <v>43530.25</v>
      </c>
      <c r="T451" s="6">
        <f t="shared" si="29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30"/>
        <v>4</v>
      </c>
      <c r="P452">
        <f t="shared" si="31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28"/>
        <v>43394.208333333328</v>
      </c>
      <c r="T452" s="6">
        <f t="shared" si="29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30"/>
        <v>122.85</v>
      </c>
      <c r="P453">
        <f t="shared" si="31"/>
        <v>29</v>
      </c>
      <c r="Q453" t="str" cm="1">
        <f t="array" ref="Q453:R453">_xlfn.TEXTSPLIT(N453,"/")</f>
        <v>music</v>
      </c>
      <c r="R453" t="str">
        <v>rock</v>
      </c>
      <c r="S453" s="6">
        <f t="shared" si="28"/>
        <v>42935.208333333328</v>
      </c>
      <c r="T453" s="6">
        <f t="shared" si="29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30"/>
        <v>63.44</v>
      </c>
      <c r="P454">
        <f t="shared" si="31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28"/>
        <v>40365.208333333336</v>
      </c>
      <c r="T454" s="6">
        <f t="shared" si="29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30"/>
        <v>56.33</v>
      </c>
      <c r="P455">
        <f t="shared" si="31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28"/>
        <v>42705.25</v>
      </c>
      <c r="T455" s="6">
        <f t="shared" si="29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30"/>
        <v>44.08</v>
      </c>
      <c r="P456">
        <f t="shared" si="31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28"/>
        <v>41568.208333333336</v>
      </c>
      <c r="T456" s="6">
        <f t="shared" si="29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30"/>
        <v>118.37</v>
      </c>
      <c r="P457">
        <f t="shared" si="31"/>
        <v>37</v>
      </c>
      <c r="Q457" t="str" cm="1">
        <f t="array" ref="Q457:R457">_xlfn.TEXTSPLIT(N457,"/")</f>
        <v>theater</v>
      </c>
      <c r="R457" t="str">
        <v>plays</v>
      </c>
      <c r="S457" s="6">
        <f t="shared" si="28"/>
        <v>40809.208333333336</v>
      </c>
      <c r="T457" s="6">
        <f t="shared" si="29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30"/>
        <v>104.12</v>
      </c>
      <c r="P458">
        <f t="shared" si="31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28"/>
        <v>43141.25</v>
      </c>
      <c r="T458" s="6">
        <f t="shared" si="29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30"/>
        <v>26.64</v>
      </c>
      <c r="P459">
        <f t="shared" si="31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28"/>
        <v>42657.208333333328</v>
      </c>
      <c r="T459" s="6">
        <f t="shared" si="29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30"/>
        <v>351.2</v>
      </c>
      <c r="P460">
        <f t="shared" si="31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28"/>
        <v>40265.208333333336</v>
      </c>
      <c r="T460" s="6">
        <f t="shared" si="29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30"/>
        <v>90.06</v>
      </c>
      <c r="P461">
        <f t="shared" si="31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28"/>
        <v>42001.25</v>
      </c>
      <c r="T461" s="6">
        <f t="shared" si="29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30"/>
        <v>171.63</v>
      </c>
      <c r="P462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28"/>
        <v>40399.208333333336</v>
      </c>
      <c r="T462" s="6">
        <f t="shared" si="29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30"/>
        <v>141.05000000000001</v>
      </c>
      <c r="P463">
        <f t="shared" si="31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28"/>
        <v>41757.208333333336</v>
      </c>
      <c r="T463" s="6">
        <f t="shared" si="29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30"/>
        <v>30.58</v>
      </c>
      <c r="P464">
        <f t="shared" si="31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28"/>
        <v>41304.25</v>
      </c>
      <c r="T464" s="6">
        <f t="shared" si="29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30"/>
        <v>108.16</v>
      </c>
      <c r="P465">
        <f t="shared" si="31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28"/>
        <v>41639.25</v>
      </c>
      <c r="T465" s="6">
        <f t="shared" si="29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30"/>
        <v>133.46</v>
      </c>
      <c r="P466">
        <f t="shared" si="31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28"/>
        <v>43142.25</v>
      </c>
      <c r="T466" s="6">
        <f t="shared" si="29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30"/>
        <v>187.85</v>
      </c>
      <c r="P467">
        <f t="shared" si="31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28"/>
        <v>43127.25</v>
      </c>
      <c r="T467" s="6">
        <f t="shared" si="29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30"/>
        <v>332</v>
      </c>
      <c r="P468">
        <f t="shared" si="31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28"/>
        <v>41409.208333333336</v>
      </c>
      <c r="T468" s="6">
        <f t="shared" si="29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30"/>
        <v>575.21</v>
      </c>
      <c r="P469">
        <f t="shared" si="31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28"/>
        <v>42331.25</v>
      </c>
      <c r="T469" s="6">
        <f t="shared" si="29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30"/>
        <v>40.5</v>
      </c>
      <c r="P470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28"/>
        <v>43569.208333333328</v>
      </c>
      <c r="T470" s="6">
        <f t="shared" si="29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30"/>
        <v>184.43</v>
      </c>
      <c r="P471">
        <f t="shared" si="31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28"/>
        <v>42142.208333333328</v>
      </c>
      <c r="T471" s="6">
        <f t="shared" si="29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30"/>
        <v>285.81</v>
      </c>
      <c r="P472">
        <f t="shared" si="31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28"/>
        <v>42716.25</v>
      </c>
      <c r="T472" s="6">
        <f t="shared" si="29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30"/>
        <v>319</v>
      </c>
      <c r="P473">
        <f t="shared" si="31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28"/>
        <v>41031.208333333336</v>
      </c>
      <c r="T473" s="6">
        <f t="shared" si="29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30"/>
        <v>39.229999999999997</v>
      </c>
      <c r="P474">
        <f t="shared" si="31"/>
        <v>104.94</v>
      </c>
      <c r="Q474" t="str" cm="1">
        <f t="array" ref="Q474:R474">_xlfn.TEXTSPLIT(N474,"/")</f>
        <v>music</v>
      </c>
      <c r="R474" t="str">
        <v>rock</v>
      </c>
      <c r="S474" s="6">
        <f t="shared" si="28"/>
        <v>43535.208333333328</v>
      </c>
      <c r="T474" s="6">
        <f t="shared" si="29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30"/>
        <v>178.14</v>
      </c>
      <c r="P475">
        <f t="shared" si="31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28"/>
        <v>43277.208333333328</v>
      </c>
      <c r="T475" s="6">
        <f t="shared" si="29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30"/>
        <v>365.15</v>
      </c>
      <c r="P476">
        <f t="shared" si="31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28"/>
        <v>41989.25</v>
      </c>
      <c r="T476" s="6">
        <f t="shared" si="29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30"/>
        <v>113.95</v>
      </c>
      <c r="P477">
        <f t="shared" si="31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28"/>
        <v>41450.208333333336</v>
      </c>
      <c r="T477" s="6">
        <f t="shared" si="29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30"/>
        <v>29.83</v>
      </c>
      <c r="P478">
        <f t="shared" si="31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28"/>
        <v>43322.208333333328</v>
      </c>
      <c r="T478" s="6">
        <f t="shared" si="29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30"/>
        <v>54.27</v>
      </c>
      <c r="P479">
        <f t="shared" si="31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28"/>
        <v>40720.208333333336</v>
      </c>
      <c r="T479" s="6">
        <f t="shared" si="29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30"/>
        <v>236.34</v>
      </c>
      <c r="P480">
        <f t="shared" si="31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28"/>
        <v>42072.208333333328</v>
      </c>
      <c r="T480" s="6">
        <f t="shared" si="29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30"/>
        <v>512.91999999999996</v>
      </c>
      <c r="P481">
        <f t="shared" si="31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28"/>
        <v>42945.208333333328</v>
      </c>
      <c r="T481" s="6">
        <f t="shared" si="29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30"/>
        <v>100.65</v>
      </c>
      <c r="P482">
        <f t="shared" si="31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28"/>
        <v>40248.25</v>
      </c>
      <c r="T482" s="6">
        <f t="shared" si="29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30"/>
        <v>81.349999999999994</v>
      </c>
      <c r="P483">
        <f t="shared" si="31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28"/>
        <v>41913.208333333336</v>
      </c>
      <c r="T483" s="6">
        <f t="shared" si="29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30"/>
        <v>16.399999999999999</v>
      </c>
      <c r="P484">
        <f t="shared" si="31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28"/>
        <v>40963.25</v>
      </c>
      <c r="T484" s="6">
        <f t="shared" si="29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30"/>
        <v>52.77</v>
      </c>
      <c r="P485">
        <f t="shared" si="31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28"/>
        <v>43811.25</v>
      </c>
      <c r="T485" s="6">
        <f t="shared" si="29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30"/>
        <v>260.20999999999998</v>
      </c>
      <c r="P486">
        <f t="shared" si="31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28"/>
        <v>41855.208333333336</v>
      </c>
      <c r="T486" s="6">
        <f t="shared" si="29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30"/>
        <v>30.73</v>
      </c>
      <c r="P487">
        <f t="shared" si="31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28"/>
        <v>43626.208333333328</v>
      </c>
      <c r="T487" s="6">
        <f t="shared" si="29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30"/>
        <v>13.5</v>
      </c>
      <c r="P488">
        <f t="shared" si="31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28"/>
        <v>43168.25</v>
      </c>
      <c r="T488" s="6">
        <f t="shared" si="29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30"/>
        <v>178.63</v>
      </c>
      <c r="P489">
        <f t="shared" si="31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28"/>
        <v>42845.208333333328</v>
      </c>
      <c r="T489" s="6">
        <f t="shared" si="29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30"/>
        <v>220.06</v>
      </c>
      <c r="P490">
        <f t="shared" si="31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28"/>
        <v>42403.25</v>
      </c>
      <c r="T490" s="6">
        <f t="shared" si="29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30"/>
        <v>101.51</v>
      </c>
      <c r="P491">
        <f t="shared" si="31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28"/>
        <v>40406.208333333336</v>
      </c>
      <c r="T491" s="6">
        <f t="shared" si="29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30"/>
        <v>191.5</v>
      </c>
      <c r="P492">
        <f t="shared" si="31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28"/>
        <v>43786.25</v>
      </c>
      <c r="T492" s="6">
        <f t="shared" si="29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30"/>
        <v>305.35000000000002</v>
      </c>
      <c r="P493">
        <f t="shared" si="31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28"/>
        <v>41456.208333333336</v>
      </c>
      <c r="T493" s="6">
        <f t="shared" si="29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30"/>
        <v>24</v>
      </c>
      <c r="P494">
        <f t="shared" si="31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28"/>
        <v>40336.208333333336</v>
      </c>
      <c r="T494" s="6">
        <f t="shared" si="29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30"/>
        <v>723.78</v>
      </c>
      <c r="P495">
        <f t="shared" si="31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28"/>
        <v>43645.208333333328</v>
      </c>
      <c r="T495" s="6">
        <f t="shared" si="29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30"/>
        <v>547.36</v>
      </c>
      <c r="P496">
        <f t="shared" si="31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28"/>
        <v>40990.208333333336</v>
      </c>
      <c r="T496" s="6">
        <f t="shared" si="29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30"/>
        <v>414.5</v>
      </c>
      <c r="P497">
        <f t="shared" si="31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28"/>
        <v>41800.208333333336</v>
      </c>
      <c r="T497" s="6">
        <f t="shared" si="29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30"/>
        <v>0.91</v>
      </c>
      <c r="P498">
        <f t="shared" si="31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28"/>
        <v>42876.208333333328</v>
      </c>
      <c r="T498" s="6">
        <f t="shared" si="29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30"/>
        <v>34.17</v>
      </c>
      <c r="P499">
        <f t="shared" si="31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28"/>
        <v>42724.25</v>
      </c>
      <c r="T499" s="6">
        <f t="shared" si="29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30"/>
        <v>23.95</v>
      </c>
      <c r="P500">
        <f t="shared" si="31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28"/>
        <v>42005.25</v>
      </c>
      <c r="T500" s="6">
        <f t="shared" si="29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30"/>
        <v>48.07</v>
      </c>
      <c r="P501">
        <f t="shared" si="31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28"/>
        <v>42444.208333333328</v>
      </c>
      <c r="T501" s="6">
        <f t="shared" si="29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30"/>
        <v>0</v>
      </c>
      <c r="P502">
        <f t="shared" si="31"/>
        <v>0</v>
      </c>
      <c r="Q502" t="str" cm="1">
        <f t="array" ref="Q502:R502">_xlfn.TEXTSPLIT(N502,"/")</f>
        <v>theater</v>
      </c>
      <c r="R502" t="str">
        <v>plays</v>
      </c>
      <c r="S502" s="6">
        <f t="shared" si="28"/>
        <v>41395.208333333336</v>
      </c>
      <c r="T502" s="6">
        <f t="shared" si="29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30"/>
        <v>70.150000000000006</v>
      </c>
      <c r="P503">
        <f t="shared" si="31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28"/>
        <v>41345.208333333336</v>
      </c>
      <c r="T503" s="6">
        <f t="shared" si="29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30"/>
        <v>529.91999999999996</v>
      </c>
      <c r="P504">
        <f t="shared" si="31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28"/>
        <v>41117.208333333336</v>
      </c>
      <c r="T504" s="6">
        <f t="shared" si="29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30"/>
        <v>180.33</v>
      </c>
      <c r="P505">
        <f t="shared" si="31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28"/>
        <v>42186.208333333328</v>
      </c>
      <c r="T505" s="6">
        <f t="shared" si="29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30"/>
        <v>92.32</v>
      </c>
      <c r="P506">
        <f t="shared" si="31"/>
        <v>111.68</v>
      </c>
      <c r="Q506" t="str" cm="1">
        <f t="array" ref="Q506:R506">_xlfn.TEXTSPLIT(N506,"/")</f>
        <v>music</v>
      </c>
      <c r="R506" t="str">
        <v>rock</v>
      </c>
      <c r="S506" s="6">
        <f t="shared" si="28"/>
        <v>42142.208333333328</v>
      </c>
      <c r="T506" s="6">
        <f t="shared" si="29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30"/>
        <v>13.9</v>
      </c>
      <c r="P507">
        <f t="shared" si="31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28"/>
        <v>41341.25</v>
      </c>
      <c r="T507" s="6">
        <f t="shared" si="29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30"/>
        <v>927.08</v>
      </c>
      <c r="P508">
        <f t="shared" si="31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28"/>
        <v>43062.25</v>
      </c>
      <c r="T508" s="6">
        <f t="shared" si="29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30"/>
        <v>39.86</v>
      </c>
      <c r="P509">
        <f t="shared" si="31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28"/>
        <v>41373.208333333336</v>
      </c>
      <c r="T509" s="6">
        <f t="shared" si="29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30"/>
        <v>112.23</v>
      </c>
      <c r="P510">
        <f t="shared" si="31"/>
        <v>53</v>
      </c>
      <c r="Q510" t="str" cm="1">
        <f t="array" ref="Q510:R510">_xlfn.TEXTSPLIT(N510,"/")</f>
        <v>theater</v>
      </c>
      <c r="R510" t="str">
        <v>plays</v>
      </c>
      <c r="S510" s="6">
        <f t="shared" si="28"/>
        <v>43310.208333333328</v>
      </c>
      <c r="T510" s="6">
        <f t="shared" si="29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30"/>
        <v>70.930000000000007</v>
      </c>
      <c r="P511">
        <f t="shared" si="31"/>
        <v>95</v>
      </c>
      <c r="Q511" t="str" cm="1">
        <f t="array" ref="Q511:R511">_xlfn.TEXTSPLIT(N511,"/")</f>
        <v>theater</v>
      </c>
      <c r="R511" t="str">
        <v>plays</v>
      </c>
      <c r="S511" s="6">
        <f t="shared" si="28"/>
        <v>41034.208333333336</v>
      </c>
      <c r="T511" s="6">
        <f t="shared" si="29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30"/>
        <v>119.09</v>
      </c>
      <c r="P512">
        <f t="shared" si="31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28"/>
        <v>43251.208333333328</v>
      </c>
      <c r="T512" s="6">
        <f t="shared" si="29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30"/>
        <v>24.02</v>
      </c>
      <c r="P513">
        <f t="shared" si="31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28"/>
        <v>43671.208333333328</v>
      </c>
      <c r="T513" s="6">
        <f t="shared" si="29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30"/>
        <v>139.32</v>
      </c>
      <c r="P514">
        <f t="shared" si="31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ref="S514:S577" si="32">(((J514/60)/60)/24)+DATE(1970,1,1)</f>
        <v>41825.208333333336</v>
      </c>
      <c r="T514" s="6">
        <f t="shared" ref="T514:T577" si="33">(((K514/60)/60)/24)+DATE(1970,1,1)</f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4">ROUND(E515/D515*100,2)</f>
        <v>39.28</v>
      </c>
      <c r="P515">
        <f t="shared" ref="P515:P578" si="35">ROUND(IF(G515=0,0,E515/G515),2)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si="32"/>
        <v>40430.208333333336</v>
      </c>
      <c r="T515" s="6">
        <f t="shared" si="33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4"/>
        <v>22.44</v>
      </c>
      <c r="P516">
        <f t="shared" si="35"/>
        <v>58.95</v>
      </c>
      <c r="Q516" t="str" cm="1">
        <f t="array" ref="Q516:R516">_xlfn.TEXTSPLIT(N516,"/")</f>
        <v>music</v>
      </c>
      <c r="R516" t="str">
        <v>rock</v>
      </c>
      <c r="S516" s="6">
        <f t="shared" si="32"/>
        <v>41614.25</v>
      </c>
      <c r="T516" s="6">
        <f t="shared" si="33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4"/>
        <v>55.78</v>
      </c>
      <c r="P517">
        <f t="shared" si="35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2"/>
        <v>40900.25</v>
      </c>
      <c r="T517" s="6">
        <f t="shared" si="33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4"/>
        <v>42.52</v>
      </c>
      <c r="P518">
        <f t="shared" si="35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2"/>
        <v>40396.208333333336</v>
      </c>
      <c r="T518" s="6">
        <f t="shared" si="33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4"/>
        <v>112</v>
      </c>
      <c r="P519">
        <f t="shared" si="35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2"/>
        <v>42860.208333333328</v>
      </c>
      <c r="T519" s="6">
        <f t="shared" si="33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4"/>
        <v>7.07</v>
      </c>
      <c r="P520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2"/>
        <v>43154.25</v>
      </c>
      <c r="T520" s="6">
        <f t="shared" si="33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4"/>
        <v>101.75</v>
      </c>
      <c r="P521">
        <f t="shared" si="35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2"/>
        <v>42012.25</v>
      </c>
      <c r="T521" s="6">
        <f t="shared" si="33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4"/>
        <v>425.75</v>
      </c>
      <c r="P522">
        <f t="shared" si="35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2"/>
        <v>43574.208333333328</v>
      </c>
      <c r="T522" s="6">
        <f t="shared" si="33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4"/>
        <v>145.54</v>
      </c>
      <c r="P523">
        <f t="shared" si="35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2"/>
        <v>42605.208333333328</v>
      </c>
      <c r="T523" s="6">
        <f t="shared" si="33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4"/>
        <v>32.450000000000003</v>
      </c>
      <c r="P524">
        <f t="shared" si="35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2"/>
        <v>41093.208333333336</v>
      </c>
      <c r="T524" s="6">
        <f t="shared" si="33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4"/>
        <v>700.33</v>
      </c>
      <c r="P525">
        <f t="shared" si="35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2"/>
        <v>40241.25</v>
      </c>
      <c r="T525" s="6">
        <f t="shared" si="33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4"/>
        <v>83.9</v>
      </c>
      <c r="P526">
        <f t="shared" si="35"/>
        <v>41</v>
      </c>
      <c r="Q526" t="str" cm="1">
        <f t="array" ref="Q526:R526">_xlfn.TEXTSPLIT(N526,"/")</f>
        <v>theater</v>
      </c>
      <c r="R526" t="str">
        <v>plays</v>
      </c>
      <c r="S526" s="6">
        <f t="shared" si="32"/>
        <v>40294.208333333336</v>
      </c>
      <c r="T526" s="6">
        <f t="shared" si="33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4"/>
        <v>84.19</v>
      </c>
      <c r="P527">
        <f t="shared" si="35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2"/>
        <v>40505.25</v>
      </c>
      <c r="T527" s="6">
        <f t="shared" si="33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4"/>
        <v>155.94999999999999</v>
      </c>
      <c r="P528">
        <f t="shared" si="35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2"/>
        <v>42364.25</v>
      </c>
      <c r="T528" s="6">
        <f t="shared" si="33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4"/>
        <v>99.62</v>
      </c>
      <c r="P529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2"/>
        <v>42405.25</v>
      </c>
      <c r="T529" s="6">
        <f t="shared" si="33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4"/>
        <v>80.3</v>
      </c>
      <c r="P530">
        <f t="shared" si="35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2"/>
        <v>41601.25</v>
      </c>
      <c r="T530" s="6">
        <f t="shared" si="33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4"/>
        <v>11.25</v>
      </c>
      <c r="P531">
        <f t="shared" si="35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2"/>
        <v>41769.208333333336</v>
      </c>
      <c r="T531" s="6">
        <f t="shared" si="33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4"/>
        <v>91.74</v>
      </c>
      <c r="P532">
        <f t="shared" si="35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2"/>
        <v>40421.208333333336</v>
      </c>
      <c r="T532" s="6">
        <f t="shared" si="33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4"/>
        <v>95.52</v>
      </c>
      <c r="P533">
        <f t="shared" si="35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2"/>
        <v>41589.25</v>
      </c>
      <c r="T533" s="6">
        <f t="shared" si="33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4"/>
        <v>502.88</v>
      </c>
      <c r="P534">
        <f t="shared" si="35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2"/>
        <v>43125.25</v>
      </c>
      <c r="T534" s="6">
        <f t="shared" si="33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4"/>
        <v>159.24</v>
      </c>
      <c r="P535">
        <f t="shared" si="35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2"/>
        <v>41479.208333333336</v>
      </c>
      <c r="T535" s="6">
        <f t="shared" si="33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4"/>
        <v>15.02</v>
      </c>
      <c r="P536">
        <f t="shared" si="35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2"/>
        <v>43329.208333333328</v>
      </c>
      <c r="T536" s="6">
        <f t="shared" si="33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4"/>
        <v>482.04</v>
      </c>
      <c r="P537">
        <f t="shared" si="35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2"/>
        <v>43259.208333333328</v>
      </c>
      <c r="T537" s="6">
        <f t="shared" si="33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4"/>
        <v>149.97</v>
      </c>
      <c r="P538">
        <f t="shared" si="35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2"/>
        <v>40414.208333333336</v>
      </c>
      <c r="T538" s="6">
        <f t="shared" si="33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4"/>
        <v>117.22</v>
      </c>
      <c r="P539">
        <f t="shared" si="35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2"/>
        <v>43342.208333333328</v>
      </c>
      <c r="T539" s="6">
        <f t="shared" si="33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4"/>
        <v>37.700000000000003</v>
      </c>
      <c r="P540">
        <f t="shared" si="35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2"/>
        <v>41539.208333333336</v>
      </c>
      <c r="T540" s="6">
        <f t="shared" si="33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4"/>
        <v>72.650000000000006</v>
      </c>
      <c r="P541">
        <f t="shared" si="35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2"/>
        <v>43647.208333333328</v>
      </c>
      <c r="T541" s="6">
        <f t="shared" si="33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4"/>
        <v>265.98</v>
      </c>
      <c r="P542">
        <f t="shared" si="35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2"/>
        <v>43225.208333333328</v>
      </c>
      <c r="T542" s="6">
        <f t="shared" si="33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4"/>
        <v>24.21</v>
      </c>
      <c r="P543">
        <f t="shared" si="35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2"/>
        <v>42165.208333333328</v>
      </c>
      <c r="T543" s="6">
        <f t="shared" si="33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4"/>
        <v>2.5099999999999998</v>
      </c>
      <c r="P544">
        <f t="shared" si="35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2"/>
        <v>42391.25</v>
      </c>
      <c r="T544" s="6">
        <f t="shared" si="33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4"/>
        <v>16.329999999999998</v>
      </c>
      <c r="P545">
        <f t="shared" si="35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2"/>
        <v>41528.208333333336</v>
      </c>
      <c r="T545" s="6">
        <f t="shared" si="33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4"/>
        <v>276.5</v>
      </c>
      <c r="P546">
        <f t="shared" si="35"/>
        <v>92.17</v>
      </c>
      <c r="Q546" t="str" cm="1">
        <f t="array" ref="Q546:R546">_xlfn.TEXTSPLIT(N546,"/")</f>
        <v>music</v>
      </c>
      <c r="R546" t="str">
        <v>rock</v>
      </c>
      <c r="S546" s="6">
        <f t="shared" si="32"/>
        <v>42377.25</v>
      </c>
      <c r="T546" s="6">
        <f t="shared" si="33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4"/>
        <v>88.8</v>
      </c>
      <c r="P547">
        <f t="shared" si="35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2"/>
        <v>43824.25</v>
      </c>
      <c r="T547" s="6">
        <f t="shared" si="33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4"/>
        <v>163.57</v>
      </c>
      <c r="P548">
        <f t="shared" si="35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2"/>
        <v>43360.208333333328</v>
      </c>
      <c r="T548" s="6">
        <f t="shared" si="33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4"/>
        <v>969</v>
      </c>
      <c r="P549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2"/>
        <v>42029.25</v>
      </c>
      <c r="T549" s="6">
        <f t="shared" si="33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4"/>
        <v>270.91000000000003</v>
      </c>
      <c r="P550">
        <f t="shared" si="35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2"/>
        <v>42461.208333333328</v>
      </c>
      <c r="T550" s="6">
        <f t="shared" si="33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4"/>
        <v>284.20999999999998</v>
      </c>
      <c r="P551">
        <f t="shared" si="35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2"/>
        <v>41422.208333333336</v>
      </c>
      <c r="T551" s="6">
        <f t="shared" si="33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4"/>
        <v>4</v>
      </c>
      <c r="P552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2"/>
        <v>40968.25</v>
      </c>
      <c r="T552" s="6">
        <f t="shared" si="33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4"/>
        <v>58.63</v>
      </c>
      <c r="P553">
        <f t="shared" si="35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2"/>
        <v>41993.25</v>
      </c>
      <c r="T553" s="6">
        <f t="shared" si="33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4"/>
        <v>98.51</v>
      </c>
      <c r="P554">
        <f t="shared" si="35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2"/>
        <v>42700.25</v>
      </c>
      <c r="T554" s="6">
        <f t="shared" si="33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4"/>
        <v>43.98</v>
      </c>
      <c r="P555">
        <f t="shared" si="35"/>
        <v>72.98</v>
      </c>
      <c r="Q555" t="str" cm="1">
        <f t="array" ref="Q555:R555">_xlfn.TEXTSPLIT(N555,"/")</f>
        <v>music</v>
      </c>
      <c r="R555" t="str">
        <v>rock</v>
      </c>
      <c r="S555" s="6">
        <f t="shared" si="32"/>
        <v>40545.25</v>
      </c>
      <c r="T555" s="6">
        <f t="shared" si="33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4"/>
        <v>151.66</v>
      </c>
      <c r="P556">
        <f t="shared" si="35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2"/>
        <v>42723.25</v>
      </c>
      <c r="T556" s="6">
        <f t="shared" si="33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4"/>
        <v>223.63</v>
      </c>
      <c r="P557">
        <f t="shared" si="35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2"/>
        <v>41731.208333333336</v>
      </c>
      <c r="T557" s="6">
        <f t="shared" si="33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4"/>
        <v>239.75</v>
      </c>
      <c r="P558">
        <f t="shared" si="35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2"/>
        <v>40792.208333333336</v>
      </c>
      <c r="T558" s="6">
        <f t="shared" si="33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4"/>
        <v>199.33</v>
      </c>
      <c r="P559">
        <f t="shared" si="35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2"/>
        <v>42279.208333333328</v>
      </c>
      <c r="T559" s="6">
        <f t="shared" si="33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4"/>
        <v>137.34</v>
      </c>
      <c r="P560">
        <f t="shared" si="35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2"/>
        <v>42424.25</v>
      </c>
      <c r="T560" s="6">
        <f t="shared" si="33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4"/>
        <v>100.97</v>
      </c>
      <c r="P561">
        <f t="shared" si="35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2"/>
        <v>42584.208333333328</v>
      </c>
      <c r="T561" s="6">
        <f t="shared" si="33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4"/>
        <v>794.16</v>
      </c>
      <c r="P562">
        <f t="shared" si="35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2"/>
        <v>40865.25</v>
      </c>
      <c r="T562" s="6">
        <f t="shared" si="33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4"/>
        <v>369.7</v>
      </c>
      <c r="P563">
        <f t="shared" si="35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2"/>
        <v>40833.208333333336</v>
      </c>
      <c r="T563" s="6">
        <f t="shared" si="33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4"/>
        <v>12.82</v>
      </c>
      <c r="P564">
        <f t="shared" si="35"/>
        <v>48.81</v>
      </c>
      <c r="Q564" t="str" cm="1">
        <f t="array" ref="Q564:R564">_xlfn.TEXTSPLIT(N564,"/")</f>
        <v>music</v>
      </c>
      <c r="R564" t="str">
        <v>rock</v>
      </c>
      <c r="S564" s="6">
        <f t="shared" si="32"/>
        <v>43536.208333333328</v>
      </c>
      <c r="T564" s="6">
        <f t="shared" si="33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4"/>
        <v>138.03</v>
      </c>
      <c r="P565">
        <f t="shared" si="35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2"/>
        <v>43417.25</v>
      </c>
      <c r="T565" s="6">
        <f t="shared" si="33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4"/>
        <v>83.81</v>
      </c>
      <c r="P566">
        <f t="shared" si="35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2"/>
        <v>42078.208333333328</v>
      </c>
      <c r="T566" s="6">
        <f t="shared" si="33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4"/>
        <v>204.6</v>
      </c>
      <c r="P567">
        <f t="shared" si="35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2"/>
        <v>40862.25</v>
      </c>
      <c r="T567" s="6">
        <f t="shared" si="33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4"/>
        <v>44.34</v>
      </c>
      <c r="P568">
        <f t="shared" si="35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2"/>
        <v>42424.25</v>
      </c>
      <c r="T568" s="6">
        <f t="shared" si="33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4"/>
        <v>218.6</v>
      </c>
      <c r="P569">
        <f t="shared" si="35"/>
        <v>60.92</v>
      </c>
      <c r="Q569" t="str" cm="1">
        <f t="array" ref="Q569:R569">_xlfn.TEXTSPLIT(N569,"/")</f>
        <v>music</v>
      </c>
      <c r="R569" t="str">
        <v>rock</v>
      </c>
      <c r="S569" s="6">
        <f t="shared" si="32"/>
        <v>41830.208333333336</v>
      </c>
      <c r="T569" s="6">
        <f t="shared" si="33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4"/>
        <v>186.03</v>
      </c>
      <c r="P570">
        <f t="shared" si="35"/>
        <v>26</v>
      </c>
      <c r="Q570" t="str" cm="1">
        <f t="array" ref="Q570:R570">_xlfn.TEXTSPLIT(N570,"/")</f>
        <v>theater</v>
      </c>
      <c r="R570" t="str">
        <v>plays</v>
      </c>
      <c r="S570" s="6">
        <f t="shared" si="32"/>
        <v>40374.208333333336</v>
      </c>
      <c r="T570" s="6">
        <f t="shared" si="33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4"/>
        <v>237.34</v>
      </c>
      <c r="P571">
        <f t="shared" si="35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2"/>
        <v>40554.25</v>
      </c>
      <c r="T571" s="6">
        <f t="shared" si="33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4"/>
        <v>305.64999999999998</v>
      </c>
      <c r="P572">
        <f t="shared" si="35"/>
        <v>35</v>
      </c>
      <c r="Q572" t="str" cm="1">
        <f t="array" ref="Q572:R572">_xlfn.TEXTSPLIT(N572,"/")</f>
        <v>music</v>
      </c>
      <c r="R572" t="str">
        <v>rock</v>
      </c>
      <c r="S572" s="6">
        <f t="shared" si="32"/>
        <v>41993.25</v>
      </c>
      <c r="T572" s="6">
        <f t="shared" si="33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4"/>
        <v>94.14</v>
      </c>
      <c r="P573">
        <f t="shared" si="35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2"/>
        <v>42174.208333333328</v>
      </c>
      <c r="T573" s="6">
        <f t="shared" si="33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4"/>
        <v>54.4</v>
      </c>
      <c r="P574">
        <f t="shared" si="35"/>
        <v>52.09</v>
      </c>
      <c r="Q574" t="str" cm="1">
        <f t="array" ref="Q574:R574">_xlfn.TEXTSPLIT(N574,"/")</f>
        <v>music</v>
      </c>
      <c r="R574" t="str">
        <v>rock</v>
      </c>
      <c r="S574" s="6">
        <f t="shared" si="32"/>
        <v>42275.208333333328</v>
      </c>
      <c r="T574" s="6">
        <f t="shared" si="33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4"/>
        <v>111.88</v>
      </c>
      <c r="P575">
        <f t="shared" si="35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2"/>
        <v>41761.208333333336</v>
      </c>
      <c r="T575" s="6">
        <f t="shared" si="33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4"/>
        <v>369.15</v>
      </c>
      <c r="P576">
        <f t="shared" si="35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2"/>
        <v>43806.25</v>
      </c>
      <c r="T576" s="6">
        <f t="shared" si="33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4"/>
        <v>62.93</v>
      </c>
      <c r="P577">
        <f t="shared" si="35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2"/>
        <v>41779.208333333336</v>
      </c>
      <c r="T577" s="6">
        <f t="shared" si="33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4"/>
        <v>64.930000000000007</v>
      </c>
      <c r="P578">
        <f t="shared" si="35"/>
        <v>98.41</v>
      </c>
      <c r="Q578" t="str" cm="1">
        <f t="array" ref="Q578:R578">_xlfn.TEXTSPLIT(N578,"/")</f>
        <v>theater</v>
      </c>
      <c r="R578" t="str">
        <v>plays</v>
      </c>
      <c r="S578" s="6">
        <f t="shared" ref="S578:S641" si="36">(((J578/60)/60)/24)+DATE(1970,1,1)</f>
        <v>43040.208333333328</v>
      </c>
      <c r="T578" s="6">
        <f t="shared" ref="T578:T641" si="37">(((K578/60)/60)/24)+DATE(1970,1,1)</f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8">ROUND(E579/D579*100,2)</f>
        <v>18.850000000000001</v>
      </c>
      <c r="P579">
        <f t="shared" ref="P579:P642" si="39">ROUND(IF(G579=0,0,E579/G579),2)</f>
        <v>41.78</v>
      </c>
      <c r="Q579" t="str" cm="1">
        <f t="array" ref="Q579:R579">_xlfn.TEXTSPLIT(N579,"/")</f>
        <v>music</v>
      </c>
      <c r="R579" t="str">
        <v>jazz</v>
      </c>
      <c r="S579" s="6">
        <f t="shared" si="36"/>
        <v>40613.25</v>
      </c>
      <c r="T579" s="6">
        <f t="shared" si="37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8"/>
        <v>16.75</v>
      </c>
      <c r="P580">
        <f t="shared" si="39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6"/>
        <v>40878.25</v>
      </c>
      <c r="T580" s="6">
        <f t="shared" si="37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8"/>
        <v>101.11</v>
      </c>
      <c r="P581">
        <f t="shared" si="39"/>
        <v>72.06</v>
      </c>
      <c r="Q581" t="str" cm="1">
        <f t="array" ref="Q581:R581">_xlfn.TEXTSPLIT(N581,"/")</f>
        <v>music</v>
      </c>
      <c r="R581" t="str">
        <v>jazz</v>
      </c>
      <c r="S581" s="6">
        <f t="shared" si="36"/>
        <v>40762.208333333336</v>
      </c>
      <c r="T581" s="6">
        <f t="shared" si="37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8"/>
        <v>341.5</v>
      </c>
      <c r="P582">
        <f t="shared" si="39"/>
        <v>48</v>
      </c>
      <c r="Q582" t="str" cm="1">
        <f t="array" ref="Q582:R582">_xlfn.TEXTSPLIT(N582,"/")</f>
        <v>theater</v>
      </c>
      <c r="R582" t="str">
        <v>plays</v>
      </c>
      <c r="S582" s="6">
        <f t="shared" si="36"/>
        <v>41696.25</v>
      </c>
      <c r="T582" s="6">
        <f t="shared" si="37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8"/>
        <v>64.02</v>
      </c>
      <c r="P583">
        <f t="shared" si="39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6"/>
        <v>40662.208333333336</v>
      </c>
      <c r="T583" s="6">
        <f t="shared" si="37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8"/>
        <v>52.08</v>
      </c>
      <c r="P584">
        <f t="shared" si="39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6"/>
        <v>42165.208333333328</v>
      </c>
      <c r="T584" s="6">
        <f t="shared" si="37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8"/>
        <v>322.39999999999998</v>
      </c>
      <c r="P585">
        <f t="shared" si="39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6"/>
        <v>40959.25</v>
      </c>
      <c r="T585" s="6">
        <f t="shared" si="37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8"/>
        <v>119.51</v>
      </c>
      <c r="P586">
        <f t="shared" si="39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6"/>
        <v>41024.208333333336</v>
      </c>
      <c r="T586" s="6">
        <f t="shared" si="37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8"/>
        <v>146.80000000000001</v>
      </c>
      <c r="P587">
        <f t="shared" si="39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6"/>
        <v>40255.208333333336</v>
      </c>
      <c r="T587" s="6">
        <f t="shared" si="37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8"/>
        <v>950.57</v>
      </c>
      <c r="P588">
        <f t="shared" si="39"/>
        <v>51.18</v>
      </c>
      <c r="Q588" t="str" cm="1">
        <f t="array" ref="Q588:R588">_xlfn.TEXTSPLIT(N588,"/")</f>
        <v>music</v>
      </c>
      <c r="R588" t="str">
        <v>rock</v>
      </c>
      <c r="S588" s="6">
        <f t="shared" si="36"/>
        <v>40499.25</v>
      </c>
      <c r="T588" s="6">
        <f t="shared" si="37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8"/>
        <v>72.89</v>
      </c>
      <c r="P589">
        <f t="shared" si="39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6"/>
        <v>43484.25</v>
      </c>
      <c r="T589" s="6">
        <f t="shared" si="37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8"/>
        <v>79.010000000000005</v>
      </c>
      <c r="P590">
        <f t="shared" si="39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6"/>
        <v>40262.208333333336</v>
      </c>
      <c r="T590" s="6">
        <f t="shared" si="37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8"/>
        <v>64.72</v>
      </c>
      <c r="P591">
        <f t="shared" si="39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6"/>
        <v>42190.208333333328</v>
      </c>
      <c r="T591" s="6">
        <f t="shared" si="37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8"/>
        <v>82.03</v>
      </c>
      <c r="P592">
        <f t="shared" si="39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6"/>
        <v>41994.25</v>
      </c>
      <c r="T592" s="6">
        <f t="shared" si="37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8"/>
        <v>1037.67</v>
      </c>
      <c r="P593">
        <f t="shared" si="39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6"/>
        <v>40373.208333333336</v>
      </c>
      <c r="T593" s="6">
        <f t="shared" si="37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8"/>
        <v>12.91</v>
      </c>
      <c r="P594">
        <f t="shared" si="39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6"/>
        <v>41789.208333333336</v>
      </c>
      <c r="T594" s="6">
        <f t="shared" si="37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8"/>
        <v>154.84</v>
      </c>
      <c r="P595">
        <f t="shared" si="39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6"/>
        <v>41724.208333333336</v>
      </c>
      <c r="T595" s="6">
        <f t="shared" si="37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8"/>
        <v>7.1</v>
      </c>
      <c r="P596">
        <f t="shared" si="39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6"/>
        <v>42548.208333333328</v>
      </c>
      <c r="T596" s="6">
        <f t="shared" si="37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8"/>
        <v>208.53</v>
      </c>
      <c r="P597">
        <f t="shared" si="39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6"/>
        <v>40253.208333333336</v>
      </c>
      <c r="T597" s="6">
        <f t="shared" si="37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8"/>
        <v>99.68</v>
      </c>
      <c r="P598">
        <f t="shared" si="39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6"/>
        <v>42434.25</v>
      </c>
      <c r="T598" s="6">
        <f t="shared" si="37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8"/>
        <v>201.6</v>
      </c>
      <c r="P599">
        <f t="shared" si="39"/>
        <v>68</v>
      </c>
      <c r="Q599" t="str" cm="1">
        <f t="array" ref="Q599:R599">_xlfn.TEXTSPLIT(N599,"/")</f>
        <v>theater</v>
      </c>
      <c r="R599" t="str">
        <v>plays</v>
      </c>
      <c r="S599" s="6">
        <f t="shared" si="36"/>
        <v>43786.25</v>
      </c>
      <c r="T599" s="6">
        <f t="shared" si="37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8"/>
        <v>162.09</v>
      </c>
      <c r="P600">
        <f t="shared" si="39"/>
        <v>73</v>
      </c>
      <c r="Q600" t="str" cm="1">
        <f t="array" ref="Q600:R600">_xlfn.TEXTSPLIT(N600,"/")</f>
        <v>music</v>
      </c>
      <c r="R600" t="str">
        <v>rock</v>
      </c>
      <c r="S600" s="6">
        <f t="shared" si="36"/>
        <v>40344.208333333336</v>
      </c>
      <c r="T600" s="6">
        <f t="shared" si="37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8"/>
        <v>3.64</v>
      </c>
      <c r="P601">
        <f t="shared" si="39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6"/>
        <v>42047.25</v>
      </c>
      <c r="T601" s="6">
        <f t="shared" si="37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8"/>
        <v>5</v>
      </c>
      <c r="P602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6"/>
        <v>41485.208333333336</v>
      </c>
      <c r="T602" s="6">
        <f t="shared" si="37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8"/>
        <v>206.63</v>
      </c>
      <c r="P603">
        <f t="shared" si="39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6"/>
        <v>41789.208333333336</v>
      </c>
      <c r="T603" s="6">
        <f t="shared" si="37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8"/>
        <v>128.24</v>
      </c>
      <c r="P604">
        <f t="shared" si="39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6"/>
        <v>42160.208333333328</v>
      </c>
      <c r="T604" s="6">
        <f t="shared" si="37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8"/>
        <v>119.66</v>
      </c>
      <c r="P605">
        <f t="shared" si="39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6"/>
        <v>43573.208333333328</v>
      </c>
      <c r="T605" s="6">
        <f t="shared" si="37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8"/>
        <v>170.73</v>
      </c>
      <c r="P606">
        <f t="shared" si="39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6"/>
        <v>40565.25</v>
      </c>
      <c r="T606" s="6">
        <f t="shared" si="37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8"/>
        <v>187.21</v>
      </c>
      <c r="P607">
        <f t="shared" si="39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6"/>
        <v>42280.208333333328</v>
      </c>
      <c r="T607" s="6">
        <f t="shared" si="37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8"/>
        <v>188.38</v>
      </c>
      <c r="P608">
        <f t="shared" si="39"/>
        <v>40.03</v>
      </c>
      <c r="Q608" t="str" cm="1">
        <f t="array" ref="Q608:R608">_xlfn.TEXTSPLIT(N608,"/")</f>
        <v>music</v>
      </c>
      <c r="R608" t="str">
        <v>rock</v>
      </c>
      <c r="S608" s="6">
        <f t="shared" si="36"/>
        <v>42436.25</v>
      </c>
      <c r="T608" s="6">
        <f t="shared" si="37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8"/>
        <v>131.30000000000001</v>
      </c>
      <c r="P609">
        <f t="shared" si="39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6"/>
        <v>41721.208333333336</v>
      </c>
      <c r="T609" s="6">
        <f t="shared" si="37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8"/>
        <v>283.97000000000003</v>
      </c>
      <c r="P610">
        <f t="shared" si="39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6"/>
        <v>43530.25</v>
      </c>
      <c r="T610" s="6">
        <f t="shared" si="37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8"/>
        <v>120.42</v>
      </c>
      <c r="P611">
        <f t="shared" si="39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6"/>
        <v>43481.25</v>
      </c>
      <c r="T611" s="6">
        <f t="shared" si="37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8"/>
        <v>419.06</v>
      </c>
      <c r="P612">
        <f t="shared" si="39"/>
        <v>28</v>
      </c>
      <c r="Q612" t="str" cm="1">
        <f t="array" ref="Q612:R612">_xlfn.TEXTSPLIT(N612,"/")</f>
        <v>theater</v>
      </c>
      <c r="R612" t="str">
        <v>plays</v>
      </c>
      <c r="S612" s="6">
        <f t="shared" si="36"/>
        <v>41259.25</v>
      </c>
      <c r="T612" s="6">
        <f t="shared" si="37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8"/>
        <v>13.85</v>
      </c>
      <c r="P613">
        <f t="shared" si="39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6"/>
        <v>41480.208333333336</v>
      </c>
      <c r="T613" s="6">
        <f t="shared" si="37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8"/>
        <v>139.44</v>
      </c>
      <c r="P614">
        <f t="shared" si="39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6"/>
        <v>40474.208333333336</v>
      </c>
      <c r="T614" s="6">
        <f t="shared" si="37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8"/>
        <v>174</v>
      </c>
      <c r="P615">
        <f t="shared" si="39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6"/>
        <v>42973.208333333328</v>
      </c>
      <c r="T615" s="6">
        <f t="shared" si="37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8"/>
        <v>155.49</v>
      </c>
      <c r="P616">
        <f t="shared" si="39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6"/>
        <v>42746.25</v>
      </c>
      <c r="T616" s="6">
        <f t="shared" si="37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8"/>
        <v>170.45</v>
      </c>
      <c r="P617">
        <f t="shared" si="39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6"/>
        <v>42489.208333333328</v>
      </c>
      <c r="T617" s="6">
        <f t="shared" si="37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8"/>
        <v>189.52</v>
      </c>
      <c r="P618">
        <f t="shared" si="39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6"/>
        <v>41537.208333333336</v>
      </c>
      <c r="T618" s="6">
        <f t="shared" si="37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8"/>
        <v>249.71</v>
      </c>
      <c r="P619">
        <f t="shared" si="39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6"/>
        <v>41794.208333333336</v>
      </c>
      <c r="T619" s="6">
        <f t="shared" si="37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8"/>
        <v>48.86</v>
      </c>
      <c r="P620">
        <f t="shared" si="39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6"/>
        <v>41396.208333333336</v>
      </c>
      <c r="T620" s="6">
        <f t="shared" si="37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8"/>
        <v>28.46</v>
      </c>
      <c r="P621">
        <f t="shared" si="39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6"/>
        <v>40669.208333333336</v>
      </c>
      <c r="T621" s="6">
        <f t="shared" si="37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8"/>
        <v>268.02</v>
      </c>
      <c r="P622">
        <f t="shared" si="39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6"/>
        <v>42559.208333333328</v>
      </c>
      <c r="T622" s="6">
        <f t="shared" si="37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8"/>
        <v>619.79999999999995</v>
      </c>
      <c r="P623">
        <f t="shared" si="39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6"/>
        <v>42626.208333333328</v>
      </c>
      <c r="T623" s="6">
        <f t="shared" si="37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8"/>
        <v>3.13</v>
      </c>
      <c r="P624">
        <f t="shared" si="39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6"/>
        <v>43205.208333333328</v>
      </c>
      <c r="T624" s="6">
        <f t="shared" si="37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8"/>
        <v>159.91999999999999</v>
      </c>
      <c r="P625">
        <f t="shared" si="39"/>
        <v>56</v>
      </c>
      <c r="Q625" t="str" cm="1">
        <f t="array" ref="Q625:R625">_xlfn.TEXTSPLIT(N625,"/")</f>
        <v>theater</v>
      </c>
      <c r="R625" t="str">
        <v>plays</v>
      </c>
      <c r="S625" s="6">
        <f t="shared" si="36"/>
        <v>42201.208333333328</v>
      </c>
      <c r="T625" s="6">
        <f t="shared" si="37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8"/>
        <v>279.39</v>
      </c>
      <c r="P626">
        <f t="shared" si="39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6"/>
        <v>42029.25</v>
      </c>
      <c r="T626" s="6">
        <f t="shared" si="37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8"/>
        <v>77.37</v>
      </c>
      <c r="P627">
        <f t="shared" si="39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6"/>
        <v>43857.25</v>
      </c>
      <c r="T627" s="6">
        <f t="shared" si="37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8"/>
        <v>206.33</v>
      </c>
      <c r="P628">
        <f t="shared" si="39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6"/>
        <v>40449.208333333336</v>
      </c>
      <c r="T628" s="6">
        <f t="shared" si="37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8"/>
        <v>694.25</v>
      </c>
      <c r="P629">
        <f t="shared" si="39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6"/>
        <v>40345.208333333336</v>
      </c>
      <c r="T629" s="6">
        <f t="shared" si="37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8"/>
        <v>151.79</v>
      </c>
      <c r="P630">
        <f t="shared" si="39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6"/>
        <v>40455.208333333336</v>
      </c>
      <c r="T630" s="6">
        <f t="shared" si="37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8"/>
        <v>64.58</v>
      </c>
      <c r="P631">
        <f t="shared" si="39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6"/>
        <v>42557.208333333328</v>
      </c>
      <c r="T631" s="6">
        <f t="shared" si="37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8"/>
        <v>62.87</v>
      </c>
      <c r="P632">
        <f t="shared" si="39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6"/>
        <v>43586.208333333328</v>
      </c>
      <c r="T632" s="6">
        <f t="shared" si="37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8"/>
        <v>310.39999999999998</v>
      </c>
      <c r="P633">
        <f t="shared" si="39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6"/>
        <v>43550.208333333328</v>
      </c>
      <c r="T633" s="6">
        <f t="shared" si="37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8"/>
        <v>42.86</v>
      </c>
      <c r="P634">
        <f t="shared" si="39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6"/>
        <v>41945.208333333336</v>
      </c>
      <c r="T634" s="6">
        <f t="shared" si="37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8"/>
        <v>83.12</v>
      </c>
      <c r="P635">
        <f t="shared" si="39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6"/>
        <v>42315.25</v>
      </c>
      <c r="T635" s="6">
        <f t="shared" si="37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8"/>
        <v>78.53</v>
      </c>
      <c r="P636">
        <f t="shared" si="39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6"/>
        <v>42819.208333333328</v>
      </c>
      <c r="T636" s="6">
        <f t="shared" si="37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8"/>
        <v>114.09</v>
      </c>
      <c r="P637">
        <f t="shared" si="39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6"/>
        <v>41314.25</v>
      </c>
      <c r="T637" s="6">
        <f t="shared" si="37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8"/>
        <v>64.540000000000006</v>
      </c>
      <c r="P638">
        <f t="shared" si="39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6"/>
        <v>40926.25</v>
      </c>
      <c r="T638" s="6">
        <f t="shared" si="37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8"/>
        <v>79.41</v>
      </c>
      <c r="P639">
        <f t="shared" si="39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6"/>
        <v>42688.25</v>
      </c>
      <c r="T639" s="6">
        <f t="shared" si="37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8"/>
        <v>11.42</v>
      </c>
      <c r="P640">
        <f t="shared" si="39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6"/>
        <v>40386.208333333336</v>
      </c>
      <c r="T640" s="6">
        <f t="shared" si="37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8"/>
        <v>56.19</v>
      </c>
      <c r="P641">
        <f t="shared" si="39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6"/>
        <v>43309.208333333328</v>
      </c>
      <c r="T641" s="6">
        <f t="shared" si="37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8"/>
        <v>16.5</v>
      </c>
      <c r="P642">
        <f t="shared" si="39"/>
        <v>76.92</v>
      </c>
      <c r="Q642" t="str" cm="1">
        <f t="array" ref="Q642:R642">_xlfn.TEXTSPLIT(N642,"/")</f>
        <v>theater</v>
      </c>
      <c r="R642" t="str">
        <v>plays</v>
      </c>
      <c r="S642" s="6">
        <f t="shared" ref="S642:S705" si="40">(((J642/60)/60)/24)+DATE(1970,1,1)</f>
        <v>42387.25</v>
      </c>
      <c r="T642" s="6">
        <f t="shared" ref="T642:T705" si="41">(((K642/60)/60)/24)+DATE(1970,1,1)</f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2">ROUND(E643/D643*100,2)</f>
        <v>119.97</v>
      </c>
      <c r="P643">
        <f t="shared" ref="P643:P706" si="43">ROUND(IF(G643=0,0,E643/G643),2)</f>
        <v>58.13</v>
      </c>
      <c r="Q643" t="str" cm="1">
        <f t="array" ref="Q643:R643">_xlfn.TEXTSPLIT(N643,"/")</f>
        <v>theater</v>
      </c>
      <c r="R643" t="str">
        <v>plays</v>
      </c>
      <c r="S643" s="6">
        <f t="shared" si="40"/>
        <v>42786.25</v>
      </c>
      <c r="T643" s="6">
        <f t="shared" si="41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2"/>
        <v>145.46</v>
      </c>
      <c r="P644">
        <f t="shared" si="43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0"/>
        <v>43451.25</v>
      </c>
      <c r="T644" s="6">
        <f t="shared" si="41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2"/>
        <v>221.38</v>
      </c>
      <c r="P645">
        <f t="shared" si="43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0"/>
        <v>42795.25</v>
      </c>
      <c r="T645" s="6">
        <f t="shared" si="41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2"/>
        <v>48.4</v>
      </c>
      <c r="P646">
        <f t="shared" si="43"/>
        <v>28</v>
      </c>
      <c r="Q646" t="str" cm="1">
        <f t="array" ref="Q646:R646">_xlfn.TEXTSPLIT(N646,"/")</f>
        <v>theater</v>
      </c>
      <c r="R646" t="str">
        <v>plays</v>
      </c>
      <c r="S646" s="6">
        <f t="shared" si="40"/>
        <v>43452.25</v>
      </c>
      <c r="T646" s="6">
        <f t="shared" si="41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2"/>
        <v>92.91</v>
      </c>
      <c r="P647">
        <f t="shared" si="43"/>
        <v>38</v>
      </c>
      <c r="Q647" t="str" cm="1">
        <f t="array" ref="Q647:R647">_xlfn.TEXTSPLIT(N647,"/")</f>
        <v>music</v>
      </c>
      <c r="R647" t="str">
        <v>rock</v>
      </c>
      <c r="S647" s="6">
        <f t="shared" si="40"/>
        <v>43369.208333333328</v>
      </c>
      <c r="T647" s="6">
        <f t="shared" si="41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2"/>
        <v>88.6</v>
      </c>
      <c r="P648">
        <f t="shared" si="43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0"/>
        <v>41346.208333333336</v>
      </c>
      <c r="T648" s="6">
        <f t="shared" si="41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2"/>
        <v>41.4</v>
      </c>
      <c r="P649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0"/>
        <v>43199.208333333328</v>
      </c>
      <c r="T649" s="6">
        <f t="shared" si="41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2"/>
        <v>63.06</v>
      </c>
      <c r="P650">
        <f t="shared" si="43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0"/>
        <v>42922.208333333328</v>
      </c>
      <c r="T650" s="6">
        <f t="shared" si="41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2"/>
        <v>48.48</v>
      </c>
      <c r="P651">
        <f t="shared" si="43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0"/>
        <v>40471.208333333336</v>
      </c>
      <c r="T651" s="6">
        <f t="shared" si="41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2"/>
        <v>2</v>
      </c>
      <c r="P652">
        <f t="shared" si="43"/>
        <v>2</v>
      </c>
      <c r="Q652" t="str" cm="1">
        <f t="array" ref="Q652:R652">_xlfn.TEXTSPLIT(N652,"/")</f>
        <v>music</v>
      </c>
      <c r="R652" t="str">
        <v>jazz</v>
      </c>
      <c r="S652" s="6">
        <f t="shared" si="40"/>
        <v>41828.208333333336</v>
      </c>
      <c r="T652" s="6">
        <f t="shared" si="41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2"/>
        <v>88.48</v>
      </c>
      <c r="P653">
        <f t="shared" si="43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0"/>
        <v>41692.25</v>
      </c>
      <c r="T653" s="6">
        <f t="shared" si="41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2"/>
        <v>126.84</v>
      </c>
      <c r="P654">
        <f t="shared" si="43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0"/>
        <v>42587.208333333328</v>
      </c>
      <c r="T654" s="6">
        <f t="shared" si="41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2"/>
        <v>2338.83</v>
      </c>
      <c r="P655">
        <f t="shared" si="43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0"/>
        <v>42468.208333333328</v>
      </c>
      <c r="T655" s="6">
        <f t="shared" si="41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2"/>
        <v>508.39</v>
      </c>
      <c r="P656">
        <f t="shared" si="43"/>
        <v>59</v>
      </c>
      <c r="Q656" t="str" cm="1">
        <f t="array" ref="Q656:R656">_xlfn.TEXTSPLIT(N656,"/")</f>
        <v>music</v>
      </c>
      <c r="R656" t="str">
        <v>metal</v>
      </c>
      <c r="S656" s="6">
        <f t="shared" si="40"/>
        <v>42240.208333333328</v>
      </c>
      <c r="T656" s="6">
        <f t="shared" si="41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2"/>
        <v>191.48</v>
      </c>
      <c r="P657">
        <f t="shared" si="43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0"/>
        <v>42796.25</v>
      </c>
      <c r="T657" s="6">
        <f t="shared" si="41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2"/>
        <v>42.13</v>
      </c>
      <c r="P658">
        <f t="shared" si="43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0"/>
        <v>43097.25</v>
      </c>
      <c r="T658" s="6">
        <f t="shared" si="41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2"/>
        <v>8.24</v>
      </c>
      <c r="P659">
        <f t="shared" si="43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0"/>
        <v>43096.25</v>
      </c>
      <c r="T659" s="6">
        <f t="shared" si="41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2"/>
        <v>60.06</v>
      </c>
      <c r="P660">
        <f t="shared" si="43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0"/>
        <v>42246.208333333328</v>
      </c>
      <c r="T660" s="6">
        <f t="shared" si="41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2"/>
        <v>47.23</v>
      </c>
      <c r="P661">
        <f t="shared" si="43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0"/>
        <v>40570.25</v>
      </c>
      <c r="T661" s="6">
        <f t="shared" si="41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2"/>
        <v>81.739999999999995</v>
      </c>
      <c r="P662">
        <f t="shared" si="43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0"/>
        <v>42237.208333333328</v>
      </c>
      <c r="T662" s="6">
        <f t="shared" si="41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2"/>
        <v>54.19</v>
      </c>
      <c r="P663">
        <f t="shared" si="43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0"/>
        <v>40996.208333333336</v>
      </c>
      <c r="T663" s="6">
        <f t="shared" si="41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2"/>
        <v>97.87</v>
      </c>
      <c r="P664">
        <f t="shared" si="43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0"/>
        <v>43443.25</v>
      </c>
      <c r="T664" s="6">
        <f t="shared" si="41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2"/>
        <v>77.239999999999995</v>
      </c>
      <c r="P665">
        <f t="shared" si="43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0"/>
        <v>40458.208333333336</v>
      </c>
      <c r="T665" s="6">
        <f t="shared" si="41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2"/>
        <v>33.46</v>
      </c>
      <c r="P666">
        <f t="shared" si="43"/>
        <v>25</v>
      </c>
      <c r="Q666" t="str" cm="1">
        <f t="array" ref="Q666:R666">_xlfn.TEXTSPLIT(N666,"/")</f>
        <v>music</v>
      </c>
      <c r="R666" t="str">
        <v>jazz</v>
      </c>
      <c r="S666" s="6">
        <f t="shared" si="40"/>
        <v>40959.25</v>
      </c>
      <c r="T666" s="6">
        <f t="shared" si="41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2"/>
        <v>239.59</v>
      </c>
      <c r="P667">
        <f t="shared" si="43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0"/>
        <v>40733.208333333336</v>
      </c>
      <c r="T667" s="6">
        <f t="shared" si="41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2"/>
        <v>64.03</v>
      </c>
      <c r="P668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0"/>
        <v>41516.208333333336</v>
      </c>
      <c r="T668" s="6">
        <f t="shared" si="41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2"/>
        <v>176.16</v>
      </c>
      <c r="P669">
        <f t="shared" si="43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0"/>
        <v>41892.208333333336</v>
      </c>
      <c r="T669" s="6">
        <f t="shared" si="41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2"/>
        <v>20.34</v>
      </c>
      <c r="P670">
        <f t="shared" si="43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0"/>
        <v>41122.208333333336</v>
      </c>
      <c r="T670" s="6">
        <f t="shared" si="41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2"/>
        <v>358.65</v>
      </c>
      <c r="P671">
        <f t="shared" si="43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0"/>
        <v>42912.208333333328</v>
      </c>
      <c r="T671" s="6">
        <f t="shared" si="41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2"/>
        <v>468.86</v>
      </c>
      <c r="P672">
        <f t="shared" si="43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0"/>
        <v>42425.25</v>
      </c>
      <c r="T672" s="6">
        <f t="shared" si="41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2"/>
        <v>122.06</v>
      </c>
      <c r="P673">
        <f t="shared" si="43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0"/>
        <v>40390.208333333336</v>
      </c>
      <c r="T673" s="6">
        <f t="shared" si="41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2"/>
        <v>55.93</v>
      </c>
      <c r="P674">
        <f t="shared" si="43"/>
        <v>25</v>
      </c>
      <c r="Q674" t="str" cm="1">
        <f t="array" ref="Q674:R674">_xlfn.TEXTSPLIT(N674,"/")</f>
        <v>theater</v>
      </c>
      <c r="R674" t="str">
        <v>plays</v>
      </c>
      <c r="S674" s="6">
        <f t="shared" si="40"/>
        <v>43180.208333333328</v>
      </c>
      <c r="T674" s="6">
        <f t="shared" si="41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2"/>
        <v>43.66</v>
      </c>
      <c r="P675">
        <f t="shared" si="43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0"/>
        <v>42475.208333333328</v>
      </c>
      <c r="T675" s="6">
        <f t="shared" si="41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2"/>
        <v>33.54</v>
      </c>
      <c r="P676">
        <f t="shared" si="43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0"/>
        <v>40774.208333333336</v>
      </c>
      <c r="T676" s="6">
        <f t="shared" si="41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2"/>
        <v>122.98</v>
      </c>
      <c r="P677">
        <f t="shared" si="43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0"/>
        <v>43719.208333333328</v>
      </c>
      <c r="T677" s="6">
        <f t="shared" si="41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2"/>
        <v>189.75</v>
      </c>
      <c r="P678">
        <f t="shared" si="43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0"/>
        <v>41178.208333333336</v>
      </c>
      <c r="T678" s="6">
        <f t="shared" si="41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2"/>
        <v>83.62</v>
      </c>
      <c r="P679">
        <f t="shared" si="43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0"/>
        <v>42561.208333333328</v>
      </c>
      <c r="T679" s="6">
        <f t="shared" si="41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2"/>
        <v>17.97</v>
      </c>
      <c r="P680">
        <f t="shared" si="43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0"/>
        <v>43484.25</v>
      </c>
      <c r="T680" s="6">
        <f t="shared" si="41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2"/>
        <v>1036.5</v>
      </c>
      <c r="P681">
        <f t="shared" si="43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0"/>
        <v>43756.208333333328</v>
      </c>
      <c r="T681" s="6">
        <f t="shared" si="41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2"/>
        <v>97.41</v>
      </c>
      <c r="P682">
        <f t="shared" si="43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0"/>
        <v>43813.25</v>
      </c>
      <c r="T682" s="6">
        <f t="shared" si="41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2"/>
        <v>86.39</v>
      </c>
      <c r="P683">
        <f t="shared" si="43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0"/>
        <v>40898.25</v>
      </c>
      <c r="T683" s="6">
        <f t="shared" si="41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2"/>
        <v>150.16999999999999</v>
      </c>
      <c r="P684">
        <f t="shared" si="43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0"/>
        <v>41619.25</v>
      </c>
      <c r="T684" s="6">
        <f t="shared" si="41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2"/>
        <v>358.43</v>
      </c>
      <c r="P685">
        <f t="shared" si="43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0"/>
        <v>43359.208333333328</v>
      </c>
      <c r="T685" s="6">
        <f t="shared" si="41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2"/>
        <v>542.86</v>
      </c>
      <c r="P686">
        <f t="shared" si="43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0"/>
        <v>40358.208333333336</v>
      </c>
      <c r="T686" s="6">
        <f t="shared" si="41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2"/>
        <v>67.5</v>
      </c>
      <c r="P687">
        <f t="shared" si="43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0"/>
        <v>42239.208333333328</v>
      </c>
      <c r="T687" s="6">
        <f t="shared" si="41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2"/>
        <v>191.75</v>
      </c>
      <c r="P688">
        <f t="shared" si="43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0"/>
        <v>43186.208333333328</v>
      </c>
      <c r="T688" s="6">
        <f t="shared" si="41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2"/>
        <v>932</v>
      </c>
      <c r="P689">
        <f t="shared" si="43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0"/>
        <v>42806.25</v>
      </c>
      <c r="T689" s="6">
        <f t="shared" si="41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2"/>
        <v>429.28</v>
      </c>
      <c r="P690">
        <f t="shared" si="43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0"/>
        <v>43475.25</v>
      </c>
      <c r="T690" s="6">
        <f t="shared" si="41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2"/>
        <v>100.66</v>
      </c>
      <c r="P691">
        <f t="shared" si="43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0"/>
        <v>41576.208333333336</v>
      </c>
      <c r="T691" s="6">
        <f t="shared" si="41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2"/>
        <v>226.61</v>
      </c>
      <c r="P692">
        <f t="shared" si="43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0"/>
        <v>40874.25</v>
      </c>
      <c r="T692" s="6">
        <f t="shared" si="41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2"/>
        <v>142.38</v>
      </c>
      <c r="P693">
        <f t="shared" si="43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0"/>
        <v>41185.208333333336</v>
      </c>
      <c r="T693" s="6">
        <f t="shared" si="41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2"/>
        <v>90.63</v>
      </c>
      <c r="P694">
        <f t="shared" si="43"/>
        <v>70.62</v>
      </c>
      <c r="Q694" t="str" cm="1">
        <f t="array" ref="Q694:R694">_xlfn.TEXTSPLIT(N694,"/")</f>
        <v>music</v>
      </c>
      <c r="R694" t="str">
        <v>rock</v>
      </c>
      <c r="S694" s="6">
        <f t="shared" si="40"/>
        <v>43655.208333333328</v>
      </c>
      <c r="T694" s="6">
        <f t="shared" si="41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2"/>
        <v>63.97</v>
      </c>
      <c r="P695">
        <f t="shared" si="43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0"/>
        <v>43025.208333333328</v>
      </c>
      <c r="T695" s="6">
        <f t="shared" si="41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2"/>
        <v>84.13</v>
      </c>
      <c r="P696">
        <f t="shared" si="43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0"/>
        <v>43066.25</v>
      </c>
      <c r="T696" s="6">
        <f t="shared" si="41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2"/>
        <v>133.93</v>
      </c>
      <c r="P697">
        <f t="shared" si="43"/>
        <v>62.87</v>
      </c>
      <c r="Q697" t="str" cm="1">
        <f t="array" ref="Q697:R697">_xlfn.TEXTSPLIT(N697,"/")</f>
        <v>music</v>
      </c>
      <c r="R697" t="str">
        <v>rock</v>
      </c>
      <c r="S697" s="6">
        <f t="shared" si="40"/>
        <v>42322.25</v>
      </c>
      <c r="T697" s="6">
        <f t="shared" si="41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2"/>
        <v>59.04</v>
      </c>
      <c r="P698">
        <f t="shared" si="43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0"/>
        <v>42114.208333333328</v>
      </c>
      <c r="T698" s="6">
        <f t="shared" si="41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2"/>
        <v>152.80000000000001</v>
      </c>
      <c r="P699">
        <f t="shared" si="43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0"/>
        <v>43190.208333333328</v>
      </c>
      <c r="T699" s="6">
        <f t="shared" si="41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2"/>
        <v>446.69</v>
      </c>
      <c r="P700">
        <f t="shared" si="43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0"/>
        <v>40871.25</v>
      </c>
      <c r="T700" s="6">
        <f t="shared" si="41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2"/>
        <v>84.39</v>
      </c>
      <c r="P701">
        <f t="shared" si="43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0"/>
        <v>43641.208333333328</v>
      </c>
      <c r="T701" s="6">
        <f t="shared" si="41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2"/>
        <v>3</v>
      </c>
      <c r="P702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0"/>
        <v>40203.25</v>
      </c>
      <c r="T702" s="6">
        <f t="shared" si="41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2"/>
        <v>175.03</v>
      </c>
      <c r="P703">
        <f t="shared" si="43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0"/>
        <v>40629.208333333336</v>
      </c>
      <c r="T703" s="6">
        <f t="shared" si="41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2"/>
        <v>54.14</v>
      </c>
      <c r="P704">
        <f t="shared" si="43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0"/>
        <v>41477.208333333336</v>
      </c>
      <c r="T704" s="6">
        <f t="shared" si="41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2"/>
        <v>311.87</v>
      </c>
      <c r="P705">
        <f t="shared" si="43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0"/>
        <v>41020.208333333336</v>
      </c>
      <c r="T705" s="6">
        <f t="shared" si="41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2"/>
        <v>122.78</v>
      </c>
      <c r="P706">
        <f t="shared" si="43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ref="S706:S769" si="44">(((J706/60)/60)/24)+DATE(1970,1,1)</f>
        <v>42555.208333333328</v>
      </c>
      <c r="T706" s="6">
        <f t="shared" ref="T706:T769" si="45">(((K706/60)/60)/24)+DATE(1970,1,1)</f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6">ROUND(E707/D707*100,2)</f>
        <v>99.03</v>
      </c>
      <c r="P707">
        <f t="shared" ref="P707:P770" si="47">ROUND(IF(G707=0,0,E707/G707),2)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si="44"/>
        <v>41619.25</v>
      </c>
      <c r="T707" s="6">
        <f t="shared" si="45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6"/>
        <v>127.85</v>
      </c>
      <c r="P708">
        <f t="shared" si="47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4"/>
        <v>43471.25</v>
      </c>
      <c r="T708" s="6">
        <f t="shared" si="45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6"/>
        <v>158.62</v>
      </c>
      <c r="P709">
        <f t="shared" si="47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4"/>
        <v>43442.25</v>
      </c>
      <c r="T709" s="6">
        <f t="shared" si="45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6"/>
        <v>707.06</v>
      </c>
      <c r="P710">
        <f t="shared" si="47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4"/>
        <v>42877.208333333328</v>
      </c>
      <c r="T710" s="6">
        <f t="shared" si="45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6"/>
        <v>142.38999999999999</v>
      </c>
      <c r="P711">
        <f t="shared" si="47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4"/>
        <v>41018.208333333336</v>
      </c>
      <c r="T711" s="6">
        <f t="shared" si="45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6"/>
        <v>147.86000000000001</v>
      </c>
      <c r="P712">
        <f t="shared" si="47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4"/>
        <v>43295.208333333328</v>
      </c>
      <c r="T712" s="6">
        <f t="shared" si="45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6"/>
        <v>20.32</v>
      </c>
      <c r="P713">
        <f t="shared" si="47"/>
        <v>90</v>
      </c>
      <c r="Q713" t="str" cm="1">
        <f t="array" ref="Q713:R713">_xlfn.TEXTSPLIT(N713,"/")</f>
        <v>theater</v>
      </c>
      <c r="R713" t="str">
        <v>plays</v>
      </c>
      <c r="S713" s="6">
        <f t="shared" si="44"/>
        <v>42393.25</v>
      </c>
      <c r="T713" s="6">
        <f t="shared" si="45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6"/>
        <v>1840.63</v>
      </c>
      <c r="P714">
        <f t="shared" si="47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4"/>
        <v>42559.208333333328</v>
      </c>
      <c r="T714" s="6">
        <f t="shared" si="45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6"/>
        <v>161.94</v>
      </c>
      <c r="P715">
        <f t="shared" si="47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4"/>
        <v>42604.208333333328</v>
      </c>
      <c r="T715" s="6">
        <f t="shared" si="45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6"/>
        <v>472.82</v>
      </c>
      <c r="P716">
        <f t="shared" si="47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4"/>
        <v>41870.208333333336</v>
      </c>
      <c r="T716" s="6">
        <f t="shared" si="45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6"/>
        <v>24.47</v>
      </c>
      <c r="P717">
        <f t="shared" si="47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4"/>
        <v>40397.208333333336</v>
      </c>
      <c r="T717" s="6">
        <f t="shared" si="45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6"/>
        <v>517.65</v>
      </c>
      <c r="P718">
        <f t="shared" si="47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4"/>
        <v>41465.208333333336</v>
      </c>
      <c r="T718" s="6">
        <f t="shared" si="45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6"/>
        <v>247.64</v>
      </c>
      <c r="P719">
        <f t="shared" si="47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4"/>
        <v>40777.208333333336</v>
      </c>
      <c r="T719" s="6">
        <f t="shared" si="45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6"/>
        <v>100.2</v>
      </c>
      <c r="P720">
        <f t="shared" si="47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4"/>
        <v>41442.208333333336</v>
      </c>
      <c r="T720" s="6">
        <f t="shared" si="45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6"/>
        <v>153</v>
      </c>
      <c r="P721">
        <f t="shared" si="47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4"/>
        <v>41058.208333333336</v>
      </c>
      <c r="T721" s="6">
        <f t="shared" si="45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6"/>
        <v>37.090000000000003</v>
      </c>
      <c r="P722">
        <f t="shared" si="47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4"/>
        <v>43152.25</v>
      </c>
      <c r="T722" s="6">
        <f t="shared" si="45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6"/>
        <v>4.3899999999999997</v>
      </c>
      <c r="P723">
        <f t="shared" si="47"/>
        <v>90.48</v>
      </c>
      <c r="Q723" t="str" cm="1">
        <f t="array" ref="Q723:R723">_xlfn.TEXTSPLIT(N723,"/")</f>
        <v>music</v>
      </c>
      <c r="R723" t="str">
        <v>rock</v>
      </c>
      <c r="S723" s="6">
        <f t="shared" si="44"/>
        <v>43194.208333333328</v>
      </c>
      <c r="T723" s="6">
        <f t="shared" si="45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6"/>
        <v>156.51</v>
      </c>
      <c r="P724">
        <f t="shared" si="47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4"/>
        <v>43045.25</v>
      </c>
      <c r="T724" s="6">
        <f t="shared" si="45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6"/>
        <v>270.41000000000003</v>
      </c>
      <c r="P725">
        <f t="shared" si="47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4"/>
        <v>42431.25</v>
      </c>
      <c r="T725" s="6">
        <f t="shared" si="45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6"/>
        <v>134.06</v>
      </c>
      <c r="P726">
        <f t="shared" si="47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4"/>
        <v>41934.208333333336</v>
      </c>
      <c r="T726" s="6">
        <f t="shared" si="45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6"/>
        <v>50.4</v>
      </c>
      <c r="P727">
        <f t="shared" si="47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4"/>
        <v>41958.25</v>
      </c>
      <c r="T727" s="6">
        <f t="shared" si="45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6"/>
        <v>88.82</v>
      </c>
      <c r="P728">
        <f t="shared" si="47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4"/>
        <v>40476.208333333336</v>
      </c>
      <c r="T728" s="6">
        <f t="shared" si="45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6"/>
        <v>165</v>
      </c>
      <c r="P729">
        <f t="shared" si="47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4"/>
        <v>43485.25</v>
      </c>
      <c r="T729" s="6">
        <f t="shared" si="45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6"/>
        <v>17.5</v>
      </c>
      <c r="P730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4"/>
        <v>42515.208333333328</v>
      </c>
      <c r="T730" s="6">
        <f t="shared" si="45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6"/>
        <v>185.66</v>
      </c>
      <c r="P731">
        <f t="shared" si="47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4"/>
        <v>41309.25</v>
      </c>
      <c r="T731" s="6">
        <f t="shared" si="45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6"/>
        <v>412.66</v>
      </c>
      <c r="P732">
        <f t="shared" si="47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4"/>
        <v>42147.208333333328</v>
      </c>
      <c r="T732" s="6">
        <f t="shared" si="45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6"/>
        <v>90.25</v>
      </c>
      <c r="P733">
        <f t="shared" si="47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4"/>
        <v>42939.208333333328</v>
      </c>
      <c r="T733" s="6">
        <f t="shared" si="45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6"/>
        <v>91.98</v>
      </c>
      <c r="P734">
        <f t="shared" si="47"/>
        <v>96.01</v>
      </c>
      <c r="Q734" t="str" cm="1">
        <f t="array" ref="Q734:R734">_xlfn.TEXTSPLIT(N734,"/")</f>
        <v>music</v>
      </c>
      <c r="R734" t="str">
        <v>rock</v>
      </c>
      <c r="S734" s="6">
        <f t="shared" si="44"/>
        <v>42816.208333333328</v>
      </c>
      <c r="T734" s="6">
        <f t="shared" si="45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6"/>
        <v>527.01</v>
      </c>
      <c r="P735">
        <f t="shared" si="47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4"/>
        <v>41844.208333333336</v>
      </c>
      <c r="T735" s="6">
        <f t="shared" si="45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6"/>
        <v>319.14</v>
      </c>
      <c r="P736">
        <f t="shared" si="47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4"/>
        <v>42763.25</v>
      </c>
      <c r="T736" s="6">
        <f t="shared" si="45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6"/>
        <v>354.19</v>
      </c>
      <c r="P737">
        <f t="shared" si="47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4"/>
        <v>42459.208333333328</v>
      </c>
      <c r="T737" s="6">
        <f t="shared" si="45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6"/>
        <v>32.9</v>
      </c>
      <c r="P738">
        <f t="shared" si="47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4"/>
        <v>42055.25</v>
      </c>
      <c r="T738" s="6">
        <f t="shared" si="45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6"/>
        <v>135.88999999999999</v>
      </c>
      <c r="P739">
        <f t="shared" si="47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4"/>
        <v>42685.25</v>
      </c>
      <c r="T739" s="6">
        <f t="shared" si="45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6"/>
        <v>2.08</v>
      </c>
      <c r="P740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4"/>
        <v>41959.25</v>
      </c>
      <c r="T740" s="6">
        <f t="shared" si="45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6"/>
        <v>61</v>
      </c>
      <c r="P741">
        <f t="shared" si="47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4"/>
        <v>41089.208333333336</v>
      </c>
      <c r="T741" s="6">
        <f t="shared" si="45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6"/>
        <v>30.04</v>
      </c>
      <c r="P742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4"/>
        <v>42769.25</v>
      </c>
      <c r="T742" s="6">
        <f t="shared" si="45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6"/>
        <v>1179.17</v>
      </c>
      <c r="P743">
        <f t="shared" si="47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4"/>
        <v>40321.208333333336</v>
      </c>
      <c r="T743" s="6">
        <f t="shared" si="45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6"/>
        <v>1126.08</v>
      </c>
      <c r="P744">
        <f t="shared" si="47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4"/>
        <v>40197.25</v>
      </c>
      <c r="T744" s="6">
        <f t="shared" si="45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6"/>
        <v>12.92</v>
      </c>
      <c r="P745">
        <f t="shared" si="47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4"/>
        <v>42298.208333333328</v>
      </c>
      <c r="T745" s="6">
        <f t="shared" si="45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6"/>
        <v>712</v>
      </c>
      <c r="P746">
        <f t="shared" si="47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4"/>
        <v>43322.208333333328</v>
      </c>
      <c r="T746" s="6">
        <f t="shared" si="45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6"/>
        <v>30.3</v>
      </c>
      <c r="P747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4"/>
        <v>40328.208333333336</v>
      </c>
      <c r="T747" s="6">
        <f t="shared" si="45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6"/>
        <v>212.51</v>
      </c>
      <c r="P748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4"/>
        <v>40825.208333333336</v>
      </c>
      <c r="T748" s="6">
        <f t="shared" si="45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6"/>
        <v>228.86</v>
      </c>
      <c r="P749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4"/>
        <v>40423.208333333336</v>
      </c>
      <c r="T749" s="6">
        <f t="shared" si="45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6"/>
        <v>34.96</v>
      </c>
      <c r="P750">
        <f t="shared" si="47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4"/>
        <v>40238.25</v>
      </c>
      <c r="T750" s="6">
        <f t="shared" si="45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6"/>
        <v>157.29</v>
      </c>
      <c r="P751">
        <f t="shared" si="47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4"/>
        <v>41920.208333333336</v>
      </c>
      <c r="T751" s="6">
        <f t="shared" si="45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6"/>
        <v>1</v>
      </c>
      <c r="P752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4"/>
        <v>40360.208333333336</v>
      </c>
      <c r="T752" s="6">
        <f t="shared" si="45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6"/>
        <v>232.31</v>
      </c>
      <c r="P753">
        <f t="shared" si="47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4"/>
        <v>42446.208333333328</v>
      </c>
      <c r="T753" s="6">
        <f t="shared" si="45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6"/>
        <v>92.45</v>
      </c>
      <c r="P754">
        <f t="shared" si="47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4"/>
        <v>40395.208333333336</v>
      </c>
      <c r="T754" s="6">
        <f t="shared" si="45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6"/>
        <v>256.7</v>
      </c>
      <c r="P755">
        <f t="shared" si="47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4"/>
        <v>40321.208333333336</v>
      </c>
      <c r="T755" s="6">
        <f t="shared" si="45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6"/>
        <v>168.47</v>
      </c>
      <c r="P756">
        <f t="shared" si="47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4"/>
        <v>41210.208333333336</v>
      </c>
      <c r="T756" s="6">
        <f t="shared" si="45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6"/>
        <v>166.58</v>
      </c>
      <c r="P757">
        <f t="shared" si="47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4"/>
        <v>43096.25</v>
      </c>
      <c r="T757" s="6">
        <f t="shared" si="45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6"/>
        <v>772.08</v>
      </c>
      <c r="P758">
        <f t="shared" si="47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4"/>
        <v>42024.25</v>
      </c>
      <c r="T758" s="6">
        <f t="shared" si="45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6"/>
        <v>406.86</v>
      </c>
      <c r="P759">
        <f t="shared" si="47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4"/>
        <v>40675.208333333336</v>
      </c>
      <c r="T759" s="6">
        <f t="shared" si="45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6"/>
        <v>564.21</v>
      </c>
      <c r="P760">
        <f t="shared" si="47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4"/>
        <v>41936.208333333336</v>
      </c>
      <c r="T760" s="6">
        <f t="shared" si="45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6"/>
        <v>68.430000000000007</v>
      </c>
      <c r="P761">
        <f t="shared" si="47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4"/>
        <v>43136.25</v>
      </c>
      <c r="T761" s="6">
        <f t="shared" si="45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6"/>
        <v>34.35</v>
      </c>
      <c r="P762">
        <f t="shared" si="47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4"/>
        <v>43678.208333333328</v>
      </c>
      <c r="T762" s="6">
        <f t="shared" si="45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6"/>
        <v>655.45</v>
      </c>
      <c r="P763">
        <f t="shared" si="47"/>
        <v>86.87</v>
      </c>
      <c r="Q763" t="str" cm="1">
        <f t="array" ref="Q763:R763">_xlfn.TEXTSPLIT(N763,"/")</f>
        <v>music</v>
      </c>
      <c r="R763" t="str">
        <v>rock</v>
      </c>
      <c r="S763" s="6">
        <f t="shared" si="44"/>
        <v>42938.208333333328</v>
      </c>
      <c r="T763" s="6">
        <f t="shared" si="45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6"/>
        <v>177.26</v>
      </c>
      <c r="P764">
        <f t="shared" si="47"/>
        <v>62.04</v>
      </c>
      <c r="Q764" t="str" cm="1">
        <f t="array" ref="Q764:R764">_xlfn.TEXTSPLIT(N764,"/")</f>
        <v>music</v>
      </c>
      <c r="R764" t="str">
        <v>jazz</v>
      </c>
      <c r="S764" s="6">
        <f t="shared" si="44"/>
        <v>41241.25</v>
      </c>
      <c r="T764" s="6">
        <f t="shared" si="45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6"/>
        <v>113.18</v>
      </c>
      <c r="P765">
        <f t="shared" si="47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4"/>
        <v>41037.208333333336</v>
      </c>
      <c r="T765" s="6">
        <f t="shared" si="45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6"/>
        <v>728.18</v>
      </c>
      <c r="P766">
        <f t="shared" si="47"/>
        <v>54.12</v>
      </c>
      <c r="Q766" t="str" cm="1">
        <f t="array" ref="Q766:R766">_xlfn.TEXTSPLIT(N766,"/")</f>
        <v>music</v>
      </c>
      <c r="R766" t="str">
        <v>rock</v>
      </c>
      <c r="S766" s="6">
        <f t="shared" si="44"/>
        <v>40676.208333333336</v>
      </c>
      <c r="T766" s="6">
        <f t="shared" si="45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6"/>
        <v>208.33</v>
      </c>
      <c r="P767">
        <f t="shared" si="47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4"/>
        <v>42840.208333333328</v>
      </c>
      <c r="T767" s="6">
        <f t="shared" si="45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6"/>
        <v>31.17</v>
      </c>
      <c r="P768">
        <f t="shared" si="47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4"/>
        <v>43362.208333333328</v>
      </c>
      <c r="T768" s="6">
        <f t="shared" si="45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6"/>
        <v>56.97</v>
      </c>
      <c r="P769">
        <f t="shared" si="47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4"/>
        <v>42283.208333333328</v>
      </c>
      <c r="T769" s="6">
        <f t="shared" si="45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6"/>
        <v>231</v>
      </c>
      <c r="P770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6">
        <f t="shared" ref="S770:S833" si="48">(((J770/60)/60)/24)+DATE(1970,1,1)</f>
        <v>41619.25</v>
      </c>
      <c r="T770" s="6">
        <f t="shared" ref="T770:T833" si="49">(((K770/60)/60)/24)+DATE(1970,1,1)</f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50">ROUND(E771/D771*100,2)</f>
        <v>86.87</v>
      </c>
      <c r="P771">
        <f t="shared" ref="P771:P834" si="51">ROUND(IF(G771=0,0,E771/G771),2)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si="48"/>
        <v>41501.208333333336</v>
      </c>
      <c r="T771" s="6">
        <f t="shared" si="49"/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50"/>
        <v>270.74</v>
      </c>
      <c r="P772">
        <f t="shared" si="51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48"/>
        <v>41743.208333333336</v>
      </c>
      <c r="T772" s="6">
        <f t="shared" si="49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50"/>
        <v>49.45</v>
      </c>
      <c r="P773">
        <f t="shared" si="51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48"/>
        <v>43491.25</v>
      </c>
      <c r="T773" s="6">
        <f t="shared" si="49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50"/>
        <v>113.36</v>
      </c>
      <c r="P774">
        <f t="shared" si="51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48"/>
        <v>43505.25</v>
      </c>
      <c r="T774" s="6">
        <f t="shared" si="49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50"/>
        <v>190.56</v>
      </c>
      <c r="P775">
        <f t="shared" si="51"/>
        <v>43</v>
      </c>
      <c r="Q775" t="str" cm="1">
        <f t="array" ref="Q775:R775">_xlfn.TEXTSPLIT(N775,"/")</f>
        <v>theater</v>
      </c>
      <c r="R775" t="str">
        <v>plays</v>
      </c>
      <c r="S775" s="6">
        <f t="shared" si="48"/>
        <v>42838.208333333328</v>
      </c>
      <c r="T775" s="6">
        <f t="shared" si="49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50"/>
        <v>135.5</v>
      </c>
      <c r="P776">
        <f t="shared" si="51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48"/>
        <v>42513.208333333328</v>
      </c>
      <c r="T776" s="6">
        <f t="shared" si="49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50"/>
        <v>10.3</v>
      </c>
      <c r="P777">
        <f t="shared" si="51"/>
        <v>96.8</v>
      </c>
      <c r="Q777" t="str" cm="1">
        <f t="array" ref="Q777:R777">_xlfn.TEXTSPLIT(N777,"/")</f>
        <v>music</v>
      </c>
      <c r="R777" t="str">
        <v>rock</v>
      </c>
      <c r="S777" s="6">
        <f t="shared" si="48"/>
        <v>41949.25</v>
      </c>
      <c r="T777" s="6">
        <f t="shared" si="49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50"/>
        <v>65.540000000000006</v>
      </c>
      <c r="P778">
        <f t="shared" si="51"/>
        <v>33</v>
      </c>
      <c r="Q778" t="str" cm="1">
        <f t="array" ref="Q778:R778">_xlfn.TEXTSPLIT(N778,"/")</f>
        <v>theater</v>
      </c>
      <c r="R778" t="str">
        <v>plays</v>
      </c>
      <c r="S778" s="6">
        <f t="shared" si="48"/>
        <v>43650.208333333328</v>
      </c>
      <c r="T778" s="6">
        <f t="shared" si="49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50"/>
        <v>49.03</v>
      </c>
      <c r="P779">
        <f t="shared" si="51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48"/>
        <v>40809.208333333336</v>
      </c>
      <c r="T779" s="6">
        <f t="shared" si="49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50"/>
        <v>787.92</v>
      </c>
      <c r="P780">
        <f t="shared" si="51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48"/>
        <v>40768.208333333336</v>
      </c>
      <c r="T780" s="6">
        <f t="shared" si="49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50"/>
        <v>80.31</v>
      </c>
      <c r="P781">
        <f t="shared" si="51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48"/>
        <v>42230.208333333328</v>
      </c>
      <c r="T781" s="6">
        <f t="shared" si="49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50"/>
        <v>106.29</v>
      </c>
      <c r="P782">
        <f t="shared" si="51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48"/>
        <v>42573.208333333328</v>
      </c>
      <c r="T782" s="6">
        <f t="shared" si="49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50"/>
        <v>50.74</v>
      </c>
      <c r="P783">
        <f t="shared" si="51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48"/>
        <v>40482.208333333336</v>
      </c>
      <c r="T783" s="6">
        <f t="shared" si="49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50"/>
        <v>215.31</v>
      </c>
      <c r="P784">
        <f t="shared" si="51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48"/>
        <v>40603.25</v>
      </c>
      <c r="T784" s="6">
        <f t="shared" si="49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50"/>
        <v>141.22999999999999</v>
      </c>
      <c r="P785">
        <f t="shared" si="51"/>
        <v>75.73</v>
      </c>
      <c r="Q785" t="str" cm="1">
        <f t="array" ref="Q785:R785">_xlfn.TEXTSPLIT(N785,"/")</f>
        <v>music</v>
      </c>
      <c r="R785" t="str">
        <v>rock</v>
      </c>
      <c r="S785" s="6">
        <f t="shared" si="48"/>
        <v>41625.25</v>
      </c>
      <c r="T785" s="6">
        <f t="shared" si="49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50"/>
        <v>115.34</v>
      </c>
      <c r="P786">
        <f t="shared" si="51"/>
        <v>31</v>
      </c>
      <c r="Q786" t="str" cm="1">
        <f t="array" ref="Q786:R786">_xlfn.TEXTSPLIT(N786,"/")</f>
        <v>technology</v>
      </c>
      <c r="R786" t="str">
        <v>web</v>
      </c>
      <c r="S786" s="6">
        <f t="shared" si="48"/>
        <v>42435.25</v>
      </c>
      <c r="T786" s="6">
        <f t="shared" si="49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50"/>
        <v>193.12</v>
      </c>
      <c r="P787">
        <f t="shared" si="51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48"/>
        <v>43582.208333333328</v>
      </c>
      <c r="T787" s="6">
        <f t="shared" si="49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50"/>
        <v>729.73</v>
      </c>
      <c r="P788">
        <f t="shared" si="51"/>
        <v>52.88</v>
      </c>
      <c r="Q788" t="str" cm="1">
        <f t="array" ref="Q788:R788">_xlfn.TEXTSPLIT(N788,"/")</f>
        <v>music</v>
      </c>
      <c r="R788" t="str">
        <v>jazz</v>
      </c>
      <c r="S788" s="6">
        <f t="shared" si="48"/>
        <v>43186.208333333328</v>
      </c>
      <c r="T788" s="6">
        <f t="shared" si="49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50"/>
        <v>99.66</v>
      </c>
      <c r="P789">
        <f t="shared" si="51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48"/>
        <v>40684.208333333336</v>
      </c>
      <c r="T789" s="6">
        <f t="shared" si="49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50"/>
        <v>88.17</v>
      </c>
      <c r="P790">
        <f t="shared" si="51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48"/>
        <v>41202.208333333336</v>
      </c>
      <c r="T790" s="6">
        <f t="shared" si="49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50"/>
        <v>37.229999999999997</v>
      </c>
      <c r="P791">
        <f t="shared" si="51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48"/>
        <v>41786.208333333336</v>
      </c>
      <c r="T791" s="6">
        <f t="shared" si="49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50"/>
        <v>30.54</v>
      </c>
      <c r="P792">
        <f t="shared" si="51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48"/>
        <v>40223.25</v>
      </c>
      <c r="T792" s="6">
        <f t="shared" si="49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50"/>
        <v>25.71</v>
      </c>
      <c r="P793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48"/>
        <v>42715.25</v>
      </c>
      <c r="T793" s="6">
        <f t="shared" si="49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50"/>
        <v>34</v>
      </c>
      <c r="P794">
        <f t="shared" si="51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48"/>
        <v>41451.208333333336</v>
      </c>
      <c r="T794" s="6">
        <f t="shared" si="49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50"/>
        <v>1185.9100000000001</v>
      </c>
      <c r="P795">
        <f t="shared" si="51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48"/>
        <v>41450.208333333336</v>
      </c>
      <c r="T795" s="6">
        <f t="shared" si="49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50"/>
        <v>125.39</v>
      </c>
      <c r="P796">
        <f t="shared" si="51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48"/>
        <v>43091.25</v>
      </c>
      <c r="T796" s="6">
        <f t="shared" si="49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50"/>
        <v>14.39</v>
      </c>
      <c r="P797">
        <f t="shared" si="51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48"/>
        <v>42675.208333333328</v>
      </c>
      <c r="T797" s="6">
        <f t="shared" si="49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50"/>
        <v>54.81</v>
      </c>
      <c r="P798">
        <f t="shared" si="51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48"/>
        <v>41859.208333333336</v>
      </c>
      <c r="T798" s="6">
        <f t="shared" si="49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50"/>
        <v>109.63</v>
      </c>
      <c r="P799">
        <f t="shared" si="51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48"/>
        <v>43464.25</v>
      </c>
      <c r="T799" s="6">
        <f t="shared" si="49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50"/>
        <v>188.47</v>
      </c>
      <c r="P800">
        <f t="shared" si="51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48"/>
        <v>41060.208333333336</v>
      </c>
      <c r="T800" s="6">
        <f t="shared" si="49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50"/>
        <v>87.01</v>
      </c>
      <c r="P801">
        <f t="shared" si="51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48"/>
        <v>42399.25</v>
      </c>
      <c r="T801" s="6">
        <f t="shared" si="49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50"/>
        <v>1</v>
      </c>
      <c r="P802">
        <f t="shared" si="51"/>
        <v>1</v>
      </c>
      <c r="Q802" t="str" cm="1">
        <f t="array" ref="Q802:R802">_xlfn.TEXTSPLIT(N802,"/")</f>
        <v>music</v>
      </c>
      <c r="R802" t="str">
        <v>rock</v>
      </c>
      <c r="S802" s="6">
        <f t="shared" si="48"/>
        <v>42167.208333333328</v>
      </c>
      <c r="T802" s="6">
        <f t="shared" si="49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50"/>
        <v>202.91</v>
      </c>
      <c r="P803">
        <f t="shared" si="51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48"/>
        <v>43830.25</v>
      </c>
      <c r="T803" s="6">
        <f t="shared" si="49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50"/>
        <v>197.03</v>
      </c>
      <c r="P804">
        <f t="shared" si="51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48"/>
        <v>43650.208333333328</v>
      </c>
      <c r="T804" s="6">
        <f t="shared" si="49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50"/>
        <v>107</v>
      </c>
      <c r="P805">
        <f t="shared" si="51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48"/>
        <v>43492.25</v>
      </c>
      <c r="T805" s="6">
        <f t="shared" si="49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50"/>
        <v>268.73</v>
      </c>
      <c r="P806">
        <f t="shared" si="51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48"/>
        <v>43102.25</v>
      </c>
      <c r="T806" s="6">
        <f t="shared" si="49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50"/>
        <v>50.85</v>
      </c>
      <c r="P807">
        <f t="shared" si="51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48"/>
        <v>41958.25</v>
      </c>
      <c r="T807" s="6">
        <f t="shared" si="49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50"/>
        <v>1180.29</v>
      </c>
      <c r="P808">
        <f t="shared" si="51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48"/>
        <v>40973.25</v>
      </c>
      <c r="T808" s="6">
        <f t="shared" si="49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50"/>
        <v>264</v>
      </c>
      <c r="P809">
        <f t="shared" si="51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48"/>
        <v>43753.208333333328</v>
      </c>
      <c r="T809" s="6">
        <f t="shared" si="49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50"/>
        <v>30.44</v>
      </c>
      <c r="P810">
        <f t="shared" si="51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48"/>
        <v>42507.208333333328</v>
      </c>
      <c r="T810" s="6">
        <f t="shared" si="49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50"/>
        <v>62.88</v>
      </c>
      <c r="P811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48"/>
        <v>41135.208333333336</v>
      </c>
      <c r="T811" s="6">
        <f t="shared" si="49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50"/>
        <v>193.13</v>
      </c>
      <c r="P812">
        <f t="shared" si="51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48"/>
        <v>43067.25</v>
      </c>
      <c r="T812" s="6">
        <f t="shared" si="49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50"/>
        <v>77.099999999999994</v>
      </c>
      <c r="P813">
        <f t="shared" si="51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48"/>
        <v>42378.25</v>
      </c>
      <c r="T813" s="6">
        <f t="shared" si="49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50"/>
        <v>225.53</v>
      </c>
      <c r="P814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48"/>
        <v>43206.208333333328</v>
      </c>
      <c r="T814" s="6">
        <f t="shared" si="49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50"/>
        <v>239.41</v>
      </c>
      <c r="P815">
        <f t="shared" si="51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48"/>
        <v>41148.208333333336</v>
      </c>
      <c r="T815" s="6">
        <f t="shared" si="49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50"/>
        <v>92.19</v>
      </c>
      <c r="P816">
        <f t="shared" si="51"/>
        <v>81.94</v>
      </c>
      <c r="Q816" t="str" cm="1">
        <f t="array" ref="Q816:R816">_xlfn.TEXTSPLIT(N816,"/")</f>
        <v>music</v>
      </c>
      <c r="R816" t="str">
        <v>rock</v>
      </c>
      <c r="S816" s="6">
        <f t="shared" si="48"/>
        <v>42517.208333333328</v>
      </c>
      <c r="T816" s="6">
        <f t="shared" si="49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50"/>
        <v>130.22999999999999</v>
      </c>
      <c r="P817">
        <f t="shared" si="51"/>
        <v>64.05</v>
      </c>
      <c r="Q817" t="str" cm="1">
        <f t="array" ref="Q817:R817">_xlfn.TEXTSPLIT(N817,"/")</f>
        <v>music</v>
      </c>
      <c r="R817" t="str">
        <v>rock</v>
      </c>
      <c r="S817" s="6">
        <f t="shared" si="48"/>
        <v>43068.25</v>
      </c>
      <c r="T817" s="6">
        <f t="shared" si="49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50"/>
        <v>615.22</v>
      </c>
      <c r="P818">
        <f t="shared" si="51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48"/>
        <v>41680.25</v>
      </c>
      <c r="T818" s="6">
        <f t="shared" si="49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50"/>
        <v>368.8</v>
      </c>
      <c r="P819">
        <f t="shared" si="51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48"/>
        <v>43589.208333333328</v>
      </c>
      <c r="T819" s="6">
        <f t="shared" si="49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50"/>
        <v>1094.8599999999999</v>
      </c>
      <c r="P820">
        <f t="shared" si="51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48"/>
        <v>43486.25</v>
      </c>
      <c r="T820" s="6">
        <f t="shared" si="49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50"/>
        <v>50.66</v>
      </c>
      <c r="P821">
        <f t="shared" si="51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48"/>
        <v>41237.25</v>
      </c>
      <c r="T821" s="6">
        <f t="shared" si="49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50"/>
        <v>800.6</v>
      </c>
      <c r="P822">
        <f t="shared" si="51"/>
        <v>43.04</v>
      </c>
      <c r="Q822" t="str" cm="1">
        <f t="array" ref="Q822:R822">_xlfn.TEXTSPLIT(N822,"/")</f>
        <v>music</v>
      </c>
      <c r="R822" t="str">
        <v>rock</v>
      </c>
      <c r="S822" s="6">
        <f t="shared" si="48"/>
        <v>43310.208333333328</v>
      </c>
      <c r="T822" s="6">
        <f t="shared" si="49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50"/>
        <v>291.29000000000002</v>
      </c>
      <c r="P823">
        <f t="shared" si="51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48"/>
        <v>42794.25</v>
      </c>
      <c r="T823" s="6">
        <f t="shared" si="49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50"/>
        <v>349.97</v>
      </c>
      <c r="P824">
        <f t="shared" si="51"/>
        <v>89.99</v>
      </c>
      <c r="Q824" t="str" cm="1">
        <f t="array" ref="Q824:R824">_xlfn.TEXTSPLIT(N824,"/")</f>
        <v>music</v>
      </c>
      <c r="R824" t="str">
        <v>rock</v>
      </c>
      <c r="S824" s="6">
        <f t="shared" si="48"/>
        <v>41698.25</v>
      </c>
      <c r="T824" s="6">
        <f t="shared" si="49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50"/>
        <v>357.07</v>
      </c>
      <c r="P825">
        <f t="shared" si="51"/>
        <v>58.1</v>
      </c>
      <c r="Q825" t="str" cm="1">
        <f t="array" ref="Q825:R825">_xlfn.TEXTSPLIT(N825,"/")</f>
        <v>music</v>
      </c>
      <c r="R825" t="str">
        <v>rock</v>
      </c>
      <c r="S825" s="6">
        <f t="shared" si="48"/>
        <v>41892.208333333336</v>
      </c>
      <c r="T825" s="6">
        <f t="shared" si="49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50"/>
        <v>126.49</v>
      </c>
      <c r="P826">
        <f t="shared" si="51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48"/>
        <v>40348.208333333336</v>
      </c>
      <c r="T826" s="6">
        <f t="shared" si="49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50"/>
        <v>387.5</v>
      </c>
      <c r="P827">
        <f t="shared" si="51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48"/>
        <v>42941.208333333328</v>
      </c>
      <c r="T827" s="6">
        <f t="shared" si="49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50"/>
        <v>457.04</v>
      </c>
      <c r="P828">
        <f t="shared" si="51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48"/>
        <v>40525.25</v>
      </c>
      <c r="T828" s="6">
        <f t="shared" si="49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50"/>
        <v>266.7</v>
      </c>
      <c r="P829">
        <f t="shared" si="51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48"/>
        <v>40666.208333333336</v>
      </c>
      <c r="T829" s="6">
        <f t="shared" si="49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50"/>
        <v>69</v>
      </c>
      <c r="P830">
        <f t="shared" si="51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48"/>
        <v>43340.208333333328</v>
      </c>
      <c r="T830" s="6">
        <f t="shared" si="49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50"/>
        <v>51.34</v>
      </c>
      <c r="P831">
        <f t="shared" si="51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48"/>
        <v>42164.208333333328</v>
      </c>
      <c r="T831" s="6">
        <f t="shared" si="49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50"/>
        <v>1.17</v>
      </c>
      <c r="P832">
        <f t="shared" si="51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48"/>
        <v>43103.25</v>
      </c>
      <c r="T832" s="6">
        <f t="shared" si="49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50"/>
        <v>108.98</v>
      </c>
      <c r="P833">
        <f t="shared" si="51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48"/>
        <v>40994.208333333336</v>
      </c>
      <c r="T833" s="6">
        <f t="shared" si="49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50"/>
        <v>315.18</v>
      </c>
      <c r="P834">
        <f t="shared" si="51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ref="S834:S897" si="52">(((J834/60)/60)/24)+DATE(1970,1,1)</f>
        <v>42299.208333333328</v>
      </c>
      <c r="T834" s="6">
        <f t="shared" ref="T834:T897" si="53">(((K834/60)/60)/24)+DATE(1970,1,1)</f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4">ROUND(E835/D835*100,2)</f>
        <v>157.69</v>
      </c>
      <c r="P835">
        <f t="shared" ref="P835:P898" si="55">ROUND(IF(G835=0,0,E835/G835),2)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si="52"/>
        <v>40588.25</v>
      </c>
      <c r="T835" s="6">
        <f t="shared" si="53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4"/>
        <v>153.81</v>
      </c>
      <c r="P836">
        <f t="shared" si="55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2"/>
        <v>41448.208333333336</v>
      </c>
      <c r="T836" s="6">
        <f t="shared" si="53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4"/>
        <v>89.74</v>
      </c>
      <c r="P837">
        <f t="shared" si="55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2"/>
        <v>42063.25</v>
      </c>
      <c r="T837" s="6">
        <f t="shared" si="53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4"/>
        <v>75.14</v>
      </c>
      <c r="P838">
        <f t="shared" si="55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2"/>
        <v>40214.25</v>
      </c>
      <c r="T838" s="6">
        <f t="shared" si="53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4"/>
        <v>852.88</v>
      </c>
      <c r="P839">
        <f t="shared" si="55"/>
        <v>84.01</v>
      </c>
      <c r="Q839" t="str" cm="1">
        <f t="array" ref="Q839:R839">_xlfn.TEXTSPLIT(N839,"/")</f>
        <v>music</v>
      </c>
      <c r="R839" t="str">
        <v>jazz</v>
      </c>
      <c r="S839" s="6">
        <f t="shared" si="52"/>
        <v>40629.208333333336</v>
      </c>
      <c r="T839" s="6">
        <f t="shared" si="53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4"/>
        <v>138.91</v>
      </c>
      <c r="P840">
        <f t="shared" si="55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2"/>
        <v>43370.208333333328</v>
      </c>
      <c r="T840" s="6">
        <f t="shared" si="53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4"/>
        <v>190.18</v>
      </c>
      <c r="P841">
        <f t="shared" si="55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2"/>
        <v>41715.208333333336</v>
      </c>
      <c r="T841" s="6">
        <f t="shared" si="53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4"/>
        <v>100.24</v>
      </c>
      <c r="P842">
        <f t="shared" si="55"/>
        <v>33</v>
      </c>
      <c r="Q842" t="str" cm="1">
        <f t="array" ref="Q842:R842">_xlfn.TEXTSPLIT(N842,"/")</f>
        <v>theater</v>
      </c>
      <c r="R842" t="str">
        <v>plays</v>
      </c>
      <c r="S842" s="6">
        <f t="shared" si="52"/>
        <v>41836.208333333336</v>
      </c>
      <c r="T842" s="6">
        <f t="shared" si="53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4"/>
        <v>142.76</v>
      </c>
      <c r="P843">
        <f t="shared" si="55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2"/>
        <v>42419.25</v>
      </c>
      <c r="T843" s="6">
        <f t="shared" si="53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4"/>
        <v>563.13</v>
      </c>
      <c r="P844">
        <f t="shared" si="55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2"/>
        <v>43266.208333333328</v>
      </c>
      <c r="T844" s="6">
        <f t="shared" si="53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4"/>
        <v>30.72</v>
      </c>
      <c r="P845">
        <f t="shared" si="55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2"/>
        <v>43338.208333333328</v>
      </c>
      <c r="T845" s="6">
        <f t="shared" si="53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4"/>
        <v>99.4</v>
      </c>
      <c r="P846">
        <f t="shared" si="55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2"/>
        <v>40930.25</v>
      </c>
      <c r="T846" s="6">
        <f t="shared" si="53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4"/>
        <v>197.55</v>
      </c>
      <c r="P847">
        <f t="shared" si="55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2"/>
        <v>43235.208333333328</v>
      </c>
      <c r="T847" s="6">
        <f t="shared" si="53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4"/>
        <v>508.5</v>
      </c>
      <c r="P848">
        <f t="shared" si="55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2"/>
        <v>43302.208333333328</v>
      </c>
      <c r="T848" s="6">
        <f t="shared" si="53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4"/>
        <v>237.74</v>
      </c>
      <c r="P849">
        <f t="shared" si="55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2"/>
        <v>43107.25</v>
      </c>
      <c r="T849" s="6">
        <f t="shared" si="53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4"/>
        <v>338.47</v>
      </c>
      <c r="P850">
        <f t="shared" si="55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2"/>
        <v>40341.208333333336</v>
      </c>
      <c r="T850" s="6">
        <f t="shared" si="53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4"/>
        <v>133.09</v>
      </c>
      <c r="P851">
        <f t="shared" si="55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2"/>
        <v>40948.25</v>
      </c>
      <c r="T851" s="6">
        <f t="shared" si="53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4"/>
        <v>1</v>
      </c>
      <c r="P852">
        <f t="shared" si="55"/>
        <v>1</v>
      </c>
      <c r="Q852" t="str" cm="1">
        <f t="array" ref="Q852:R852">_xlfn.TEXTSPLIT(N852,"/")</f>
        <v>music</v>
      </c>
      <c r="R852" t="str">
        <v>rock</v>
      </c>
      <c r="S852" s="6">
        <f t="shared" si="52"/>
        <v>40866.25</v>
      </c>
      <c r="T852" s="6">
        <f t="shared" si="53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4"/>
        <v>207.8</v>
      </c>
      <c r="P853">
        <f t="shared" si="55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2"/>
        <v>41031.208333333336</v>
      </c>
      <c r="T853" s="6">
        <f t="shared" si="53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4"/>
        <v>51.12</v>
      </c>
      <c r="P854">
        <f t="shared" si="55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2"/>
        <v>40740.208333333336</v>
      </c>
      <c r="T854" s="6">
        <f t="shared" si="53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4"/>
        <v>652.05999999999995</v>
      </c>
      <c r="P855">
        <f t="shared" si="55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2"/>
        <v>40714.208333333336</v>
      </c>
      <c r="T855" s="6">
        <f t="shared" si="53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4"/>
        <v>113.63</v>
      </c>
      <c r="P856">
        <f t="shared" si="55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2"/>
        <v>43787.25</v>
      </c>
      <c r="T856" s="6">
        <f t="shared" si="53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4"/>
        <v>102.38</v>
      </c>
      <c r="P857">
        <f t="shared" si="55"/>
        <v>53</v>
      </c>
      <c r="Q857" t="str" cm="1">
        <f t="array" ref="Q857:R857">_xlfn.TEXTSPLIT(N857,"/")</f>
        <v>theater</v>
      </c>
      <c r="R857" t="str">
        <v>plays</v>
      </c>
      <c r="S857" s="6">
        <f t="shared" si="52"/>
        <v>40712.208333333336</v>
      </c>
      <c r="T857" s="6">
        <f t="shared" si="53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4"/>
        <v>356.58</v>
      </c>
      <c r="P858">
        <f t="shared" si="55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2"/>
        <v>41023.208333333336</v>
      </c>
      <c r="T858" s="6">
        <f t="shared" si="53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4"/>
        <v>139.87</v>
      </c>
      <c r="P859">
        <f t="shared" si="55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2"/>
        <v>40944.25</v>
      </c>
      <c r="T859" s="6">
        <f t="shared" si="53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4"/>
        <v>69.45</v>
      </c>
      <c r="P860">
        <f t="shared" si="55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2"/>
        <v>43211.208333333328</v>
      </c>
      <c r="T860" s="6">
        <f t="shared" si="53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4"/>
        <v>35.53</v>
      </c>
      <c r="P861">
        <f t="shared" si="55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2"/>
        <v>41334.25</v>
      </c>
      <c r="T861" s="6">
        <f t="shared" si="53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4"/>
        <v>251.65</v>
      </c>
      <c r="P862">
        <f t="shared" si="55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2"/>
        <v>43515.25</v>
      </c>
      <c r="T862" s="6">
        <f t="shared" si="53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4"/>
        <v>105.88</v>
      </c>
      <c r="P863">
        <f t="shared" si="55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2"/>
        <v>40258.208333333336</v>
      </c>
      <c r="T863" s="6">
        <f t="shared" si="53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4"/>
        <v>187.43</v>
      </c>
      <c r="P864">
        <f t="shared" si="55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2"/>
        <v>40756.208333333336</v>
      </c>
      <c r="T864" s="6">
        <f t="shared" si="53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4"/>
        <v>386.79</v>
      </c>
      <c r="P865">
        <f t="shared" si="55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2"/>
        <v>42172.208333333328</v>
      </c>
      <c r="T865" s="6">
        <f t="shared" si="53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4"/>
        <v>347.07</v>
      </c>
      <c r="P866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2"/>
        <v>42601.208333333328</v>
      </c>
      <c r="T866" s="6">
        <f t="shared" si="53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4"/>
        <v>185.82</v>
      </c>
      <c r="P867">
        <f t="shared" si="55"/>
        <v>46</v>
      </c>
      <c r="Q867" t="str" cm="1">
        <f t="array" ref="Q867:R867">_xlfn.TEXTSPLIT(N867,"/")</f>
        <v>theater</v>
      </c>
      <c r="R867" t="str">
        <v>plays</v>
      </c>
      <c r="S867" s="6">
        <f t="shared" si="52"/>
        <v>41897.208333333336</v>
      </c>
      <c r="T867" s="6">
        <f t="shared" si="53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4"/>
        <v>43.24</v>
      </c>
      <c r="P868">
        <f t="shared" si="55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2"/>
        <v>40671.208333333336</v>
      </c>
      <c r="T868" s="6">
        <f t="shared" si="53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4"/>
        <v>162.44</v>
      </c>
      <c r="P869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2"/>
        <v>43382.208333333328</v>
      </c>
      <c r="T869" s="6">
        <f t="shared" si="53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4"/>
        <v>184.84</v>
      </c>
      <c r="P870">
        <f t="shared" si="55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2"/>
        <v>41559.208333333336</v>
      </c>
      <c r="T870" s="6">
        <f t="shared" si="53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4"/>
        <v>23.7</v>
      </c>
      <c r="P871">
        <f t="shared" si="55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2"/>
        <v>40350.208333333336</v>
      </c>
      <c r="T871" s="6">
        <f t="shared" si="53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4"/>
        <v>89.87</v>
      </c>
      <c r="P872">
        <f t="shared" si="55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2"/>
        <v>42240.208333333328</v>
      </c>
      <c r="T872" s="6">
        <f t="shared" si="53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4"/>
        <v>272.60000000000002</v>
      </c>
      <c r="P873">
        <f t="shared" si="55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2"/>
        <v>43040.208333333328</v>
      </c>
      <c r="T873" s="6">
        <f t="shared" si="53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4"/>
        <v>170.04</v>
      </c>
      <c r="P874">
        <f t="shared" si="55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2"/>
        <v>43346.208333333328</v>
      </c>
      <c r="T874" s="6">
        <f t="shared" si="53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4"/>
        <v>188.29</v>
      </c>
      <c r="P875">
        <f t="shared" si="55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2"/>
        <v>41647.25</v>
      </c>
      <c r="T875" s="6">
        <f t="shared" si="53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4"/>
        <v>346.94</v>
      </c>
      <c r="P876">
        <f t="shared" si="55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2"/>
        <v>40291.208333333336</v>
      </c>
      <c r="T876" s="6">
        <f t="shared" si="53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4"/>
        <v>69.180000000000007</v>
      </c>
      <c r="P877">
        <f t="shared" si="55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2"/>
        <v>40556.25</v>
      </c>
      <c r="T877" s="6">
        <f t="shared" si="53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4"/>
        <v>25.43</v>
      </c>
      <c r="P878">
        <f t="shared" si="55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2"/>
        <v>43624.208333333328</v>
      </c>
      <c r="T878" s="6">
        <f t="shared" si="53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4"/>
        <v>77.400000000000006</v>
      </c>
      <c r="P879">
        <f t="shared" si="55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2"/>
        <v>42577.208333333328</v>
      </c>
      <c r="T879" s="6">
        <f t="shared" si="53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4"/>
        <v>37.479999999999997</v>
      </c>
      <c r="P880">
        <f t="shared" si="55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2"/>
        <v>43845.25</v>
      </c>
      <c r="T880" s="6">
        <f t="shared" si="53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4"/>
        <v>543.79999999999995</v>
      </c>
      <c r="P881">
        <f t="shared" si="55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2"/>
        <v>42788.25</v>
      </c>
      <c r="T881" s="6">
        <f t="shared" si="53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4"/>
        <v>228.52</v>
      </c>
      <c r="P882">
        <f t="shared" si="55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2"/>
        <v>43667.208333333328</v>
      </c>
      <c r="T882" s="6">
        <f t="shared" si="53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4"/>
        <v>38.950000000000003</v>
      </c>
      <c r="P883">
        <f t="shared" si="55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2"/>
        <v>42194.208333333328</v>
      </c>
      <c r="T883" s="6">
        <f t="shared" si="53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4"/>
        <v>370</v>
      </c>
      <c r="P884">
        <f t="shared" si="55"/>
        <v>37</v>
      </c>
      <c r="Q884" t="str" cm="1">
        <f t="array" ref="Q884:R884">_xlfn.TEXTSPLIT(N884,"/")</f>
        <v>theater</v>
      </c>
      <c r="R884" t="str">
        <v>plays</v>
      </c>
      <c r="S884" s="6">
        <f t="shared" si="52"/>
        <v>42025.25</v>
      </c>
      <c r="T884" s="6">
        <f t="shared" si="53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4"/>
        <v>237.91</v>
      </c>
      <c r="P885">
        <f t="shared" si="55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2"/>
        <v>40323.208333333336</v>
      </c>
      <c r="T885" s="6">
        <f t="shared" si="53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4"/>
        <v>64.040000000000006</v>
      </c>
      <c r="P886">
        <f t="shared" si="55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2"/>
        <v>41763.208333333336</v>
      </c>
      <c r="T886" s="6">
        <f t="shared" si="53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4"/>
        <v>118.28</v>
      </c>
      <c r="P887">
        <f t="shared" si="55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2"/>
        <v>40335.208333333336</v>
      </c>
      <c r="T887" s="6">
        <f t="shared" si="53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4"/>
        <v>84.82</v>
      </c>
      <c r="P888">
        <f t="shared" si="55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2"/>
        <v>40416.208333333336</v>
      </c>
      <c r="T888" s="6">
        <f t="shared" si="53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4"/>
        <v>29.35</v>
      </c>
      <c r="P889">
        <f t="shared" si="55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2"/>
        <v>42202.208333333328</v>
      </c>
      <c r="T889" s="6">
        <f t="shared" si="53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4"/>
        <v>209.9</v>
      </c>
      <c r="P890">
        <f t="shared" si="55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2"/>
        <v>42836.208333333328</v>
      </c>
      <c r="T890" s="6">
        <f t="shared" si="53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4"/>
        <v>169.79</v>
      </c>
      <c r="P891">
        <f t="shared" si="55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2"/>
        <v>41710.208333333336</v>
      </c>
      <c r="T891" s="6">
        <f t="shared" si="53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4"/>
        <v>115.96</v>
      </c>
      <c r="P892">
        <f t="shared" si="55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2"/>
        <v>43640.208333333328</v>
      </c>
      <c r="T892" s="6">
        <f t="shared" si="53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4"/>
        <v>258.60000000000002</v>
      </c>
      <c r="P893">
        <f t="shared" si="55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2"/>
        <v>40880.25</v>
      </c>
      <c r="T893" s="6">
        <f t="shared" si="53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4"/>
        <v>230.58</v>
      </c>
      <c r="P894">
        <f t="shared" si="55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2"/>
        <v>40319.208333333336</v>
      </c>
      <c r="T894" s="6">
        <f t="shared" si="53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4"/>
        <v>128.21</v>
      </c>
      <c r="P895">
        <f t="shared" si="55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2"/>
        <v>42170.208333333328</v>
      </c>
      <c r="T895" s="6">
        <f t="shared" si="53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4"/>
        <v>188.71</v>
      </c>
      <c r="P896">
        <f t="shared" si="55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2"/>
        <v>41466.208333333336</v>
      </c>
      <c r="T896" s="6">
        <f t="shared" si="53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4"/>
        <v>6.95</v>
      </c>
      <c r="P897">
        <f t="shared" si="55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2"/>
        <v>43134.25</v>
      </c>
      <c r="T897" s="6">
        <f t="shared" si="53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4"/>
        <v>774.43</v>
      </c>
      <c r="P898">
        <f t="shared" si="55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ref="S898:S961" si="56">(((J898/60)/60)/24)+DATE(1970,1,1)</f>
        <v>40738.208333333336</v>
      </c>
      <c r="T898" s="6">
        <f t="shared" ref="T898:T961" si="57">(((K898/60)/60)/24)+DATE(1970,1,1)</f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8">ROUND(E899/D899*100,2)</f>
        <v>27.69</v>
      </c>
      <c r="P899">
        <f t="shared" ref="P899:P962" si="59">ROUND(IF(G899=0,0,E899/G899),2)</f>
        <v>90.26</v>
      </c>
      <c r="Q899" t="str" cm="1">
        <f t="array" ref="Q899:R899">_xlfn.TEXTSPLIT(N899,"/")</f>
        <v>theater</v>
      </c>
      <c r="R899" t="str">
        <v>plays</v>
      </c>
      <c r="S899" s="6">
        <f t="shared" si="56"/>
        <v>43583.208333333328</v>
      </c>
      <c r="T899" s="6">
        <f t="shared" si="57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8"/>
        <v>52.48</v>
      </c>
      <c r="P900">
        <f t="shared" si="59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6"/>
        <v>43815.25</v>
      </c>
      <c r="T900" s="6">
        <f t="shared" si="57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8"/>
        <v>407.1</v>
      </c>
      <c r="P901">
        <f t="shared" si="59"/>
        <v>102.6</v>
      </c>
      <c r="Q901" t="str" cm="1">
        <f t="array" ref="Q901:R901">_xlfn.TEXTSPLIT(N901,"/")</f>
        <v>music</v>
      </c>
      <c r="R901" t="str">
        <v>jazz</v>
      </c>
      <c r="S901" s="6">
        <f t="shared" si="56"/>
        <v>41554.208333333336</v>
      </c>
      <c r="T901" s="6">
        <f t="shared" si="57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8"/>
        <v>2</v>
      </c>
      <c r="P902">
        <f t="shared" si="59"/>
        <v>2</v>
      </c>
      <c r="Q902" t="str" cm="1">
        <f t="array" ref="Q902:R902">_xlfn.TEXTSPLIT(N902,"/")</f>
        <v>technology</v>
      </c>
      <c r="R902" t="str">
        <v>web</v>
      </c>
      <c r="S902" s="6">
        <f t="shared" si="56"/>
        <v>41901.208333333336</v>
      </c>
      <c r="T902" s="6">
        <f t="shared" si="57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8"/>
        <v>156.18</v>
      </c>
      <c r="P903">
        <f t="shared" si="59"/>
        <v>55.01</v>
      </c>
      <c r="Q903" t="str" cm="1">
        <f t="array" ref="Q903:R903">_xlfn.TEXTSPLIT(N903,"/")</f>
        <v>music</v>
      </c>
      <c r="R903" t="str">
        <v>rock</v>
      </c>
      <c r="S903" s="6">
        <f t="shared" si="56"/>
        <v>43298.208333333328</v>
      </c>
      <c r="T903" s="6">
        <f t="shared" si="57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8"/>
        <v>252.43</v>
      </c>
      <c r="P904">
        <f t="shared" si="59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6"/>
        <v>42399.25</v>
      </c>
      <c r="T904" s="6">
        <f t="shared" si="57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8"/>
        <v>1.73</v>
      </c>
      <c r="P905">
        <f t="shared" si="59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6"/>
        <v>41034.208333333336</v>
      </c>
      <c r="T905" s="6">
        <f t="shared" si="57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8"/>
        <v>12.23</v>
      </c>
      <c r="P906">
        <f t="shared" si="59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6"/>
        <v>41186.208333333336</v>
      </c>
      <c r="T906" s="6">
        <f t="shared" si="57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8"/>
        <v>163.99</v>
      </c>
      <c r="P907">
        <f t="shared" si="59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6"/>
        <v>41536.208333333336</v>
      </c>
      <c r="T907" s="6">
        <f t="shared" si="57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8"/>
        <v>162.97999999999999</v>
      </c>
      <c r="P908">
        <f t="shared" si="59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6"/>
        <v>42868.208333333328</v>
      </c>
      <c r="T908" s="6">
        <f t="shared" si="57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8"/>
        <v>20.25</v>
      </c>
      <c r="P909">
        <f t="shared" si="59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6"/>
        <v>40660.208333333336</v>
      </c>
      <c r="T909" s="6">
        <f t="shared" si="57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8"/>
        <v>319.24</v>
      </c>
      <c r="P910">
        <f t="shared" si="59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6"/>
        <v>41031.208333333336</v>
      </c>
      <c r="T910" s="6">
        <f t="shared" si="57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8"/>
        <v>478.94</v>
      </c>
      <c r="P911">
        <f t="shared" si="59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6"/>
        <v>43255.208333333328</v>
      </c>
      <c r="T911" s="6">
        <f t="shared" si="57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8"/>
        <v>19.559999999999999</v>
      </c>
      <c r="P912">
        <f t="shared" si="59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6"/>
        <v>42026.25</v>
      </c>
      <c r="T912" s="6">
        <f t="shared" si="57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8"/>
        <v>198.95</v>
      </c>
      <c r="P913">
        <f t="shared" si="59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6"/>
        <v>43717.208333333328</v>
      </c>
      <c r="T913" s="6">
        <f t="shared" si="57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8"/>
        <v>795</v>
      </c>
      <c r="P914">
        <f t="shared" si="59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6"/>
        <v>41157.208333333336</v>
      </c>
      <c r="T914" s="6">
        <f t="shared" si="57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8"/>
        <v>50.62</v>
      </c>
      <c r="P915">
        <f t="shared" si="59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6"/>
        <v>43597.208333333328</v>
      </c>
      <c r="T915" s="6">
        <f t="shared" si="57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8"/>
        <v>57.44</v>
      </c>
      <c r="P916">
        <f t="shared" si="59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6"/>
        <v>41490.208333333336</v>
      </c>
      <c r="T916" s="6">
        <f t="shared" si="57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8"/>
        <v>155.63</v>
      </c>
      <c r="P917">
        <f t="shared" si="59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6"/>
        <v>42976.208333333328</v>
      </c>
      <c r="T917" s="6">
        <f t="shared" si="57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8"/>
        <v>36.299999999999997</v>
      </c>
      <c r="P918">
        <f t="shared" si="59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6"/>
        <v>41991.25</v>
      </c>
      <c r="T918" s="6">
        <f t="shared" si="57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8"/>
        <v>58.25</v>
      </c>
      <c r="P919">
        <f t="shared" si="59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6"/>
        <v>40722.208333333336</v>
      </c>
      <c r="T919" s="6">
        <f t="shared" si="57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8"/>
        <v>237.39</v>
      </c>
      <c r="P920">
        <f t="shared" si="59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6"/>
        <v>41117.208333333336</v>
      </c>
      <c r="T920" s="6">
        <f t="shared" si="57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8"/>
        <v>58.75</v>
      </c>
      <c r="P921">
        <f t="shared" si="59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6"/>
        <v>43022.208333333328</v>
      </c>
      <c r="T921" s="6">
        <f t="shared" si="57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8"/>
        <v>182.57</v>
      </c>
      <c r="P922">
        <f t="shared" si="59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6"/>
        <v>43503.25</v>
      </c>
      <c r="T922" s="6">
        <f t="shared" si="57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8"/>
        <v>0.75</v>
      </c>
      <c r="P923">
        <f t="shared" si="59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6"/>
        <v>40951.25</v>
      </c>
      <c r="T923" s="6">
        <f t="shared" si="57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8"/>
        <v>175.95</v>
      </c>
      <c r="P924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6"/>
        <v>43443.25</v>
      </c>
      <c r="T924" s="6">
        <f t="shared" si="57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8"/>
        <v>237.88</v>
      </c>
      <c r="P925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6"/>
        <v>40373.208333333336</v>
      </c>
      <c r="T925" s="6">
        <f t="shared" si="57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8"/>
        <v>488.05</v>
      </c>
      <c r="P926">
        <f t="shared" si="59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6"/>
        <v>43769.208333333328</v>
      </c>
      <c r="T926" s="6">
        <f t="shared" si="57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8"/>
        <v>224.07</v>
      </c>
      <c r="P927">
        <f t="shared" si="59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6"/>
        <v>43000.208333333328</v>
      </c>
      <c r="T927" s="6">
        <f t="shared" si="57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8"/>
        <v>18.13</v>
      </c>
      <c r="P928">
        <f t="shared" si="59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6"/>
        <v>42502.208333333328</v>
      </c>
      <c r="T928" s="6">
        <f t="shared" si="57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8"/>
        <v>45.85</v>
      </c>
      <c r="P929">
        <f t="shared" si="59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6"/>
        <v>41102.208333333336</v>
      </c>
      <c r="T929" s="6">
        <f t="shared" si="57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8"/>
        <v>117.32</v>
      </c>
      <c r="P930">
        <f t="shared" si="59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6"/>
        <v>41637.25</v>
      </c>
      <c r="T930" s="6">
        <f t="shared" si="57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8"/>
        <v>217.31</v>
      </c>
      <c r="P931">
        <f t="shared" si="59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6"/>
        <v>42858.208333333328</v>
      </c>
      <c r="T931" s="6">
        <f t="shared" si="57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8"/>
        <v>112.29</v>
      </c>
      <c r="P932">
        <f t="shared" si="59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6"/>
        <v>42060.25</v>
      </c>
      <c r="T932" s="6">
        <f t="shared" si="57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8"/>
        <v>72.52</v>
      </c>
      <c r="P933">
        <f t="shared" si="59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6"/>
        <v>41818.208333333336</v>
      </c>
      <c r="T933" s="6">
        <f t="shared" si="57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8"/>
        <v>212.3</v>
      </c>
      <c r="P934">
        <f t="shared" si="59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6"/>
        <v>41709.208333333336</v>
      </c>
      <c r="T934" s="6">
        <f t="shared" si="57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8"/>
        <v>239.75</v>
      </c>
      <c r="P935">
        <f t="shared" si="59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6"/>
        <v>41372.208333333336</v>
      </c>
      <c r="T935" s="6">
        <f t="shared" si="57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8"/>
        <v>181.94</v>
      </c>
      <c r="P936">
        <f t="shared" si="59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6"/>
        <v>42422.25</v>
      </c>
      <c r="T936" s="6">
        <f t="shared" si="57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8"/>
        <v>164.13</v>
      </c>
      <c r="P937">
        <f t="shared" si="59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6"/>
        <v>42209.208333333328</v>
      </c>
      <c r="T937" s="6">
        <f t="shared" si="57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8"/>
        <v>1.64</v>
      </c>
      <c r="P938">
        <f t="shared" si="59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6"/>
        <v>43668.208333333328</v>
      </c>
      <c r="T938" s="6">
        <f t="shared" si="57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8"/>
        <v>49.64</v>
      </c>
      <c r="P939">
        <f t="shared" si="59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6"/>
        <v>42334.25</v>
      </c>
      <c r="T939" s="6">
        <f t="shared" si="57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8"/>
        <v>109.71</v>
      </c>
      <c r="P940">
        <f t="shared" si="59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6"/>
        <v>43263.208333333328</v>
      </c>
      <c r="T940" s="6">
        <f t="shared" si="57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8"/>
        <v>49.22</v>
      </c>
      <c r="P941">
        <f t="shared" si="59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6"/>
        <v>40670.208333333336</v>
      </c>
      <c r="T941" s="6">
        <f t="shared" si="57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8"/>
        <v>62.23</v>
      </c>
      <c r="P942">
        <f t="shared" si="59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6"/>
        <v>41244.25</v>
      </c>
      <c r="T942" s="6">
        <f t="shared" si="57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8"/>
        <v>13.06</v>
      </c>
      <c r="P943">
        <f t="shared" si="59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6"/>
        <v>40552.25</v>
      </c>
      <c r="T943" s="6">
        <f t="shared" si="57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8"/>
        <v>64.64</v>
      </c>
      <c r="P944">
        <f t="shared" si="59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6"/>
        <v>40568.25</v>
      </c>
      <c r="T944" s="6">
        <f t="shared" si="57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8"/>
        <v>159.59</v>
      </c>
      <c r="P945">
        <f t="shared" si="59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6"/>
        <v>41906.208333333336</v>
      </c>
      <c r="T945" s="6">
        <f t="shared" si="57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8"/>
        <v>81.42</v>
      </c>
      <c r="P946">
        <f t="shared" si="59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6"/>
        <v>42776.25</v>
      </c>
      <c r="T946" s="6">
        <f t="shared" si="57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8"/>
        <v>32.44</v>
      </c>
      <c r="P947">
        <f t="shared" si="59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6"/>
        <v>41004.208333333336</v>
      </c>
      <c r="T947" s="6">
        <f t="shared" si="57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8"/>
        <v>9.91</v>
      </c>
      <c r="P948">
        <f t="shared" si="59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6"/>
        <v>40710.208333333336</v>
      </c>
      <c r="T948" s="6">
        <f t="shared" si="57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8"/>
        <v>26.69</v>
      </c>
      <c r="P949">
        <f t="shared" si="59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6"/>
        <v>41908.208333333336</v>
      </c>
      <c r="T949" s="6">
        <f t="shared" si="57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8"/>
        <v>62.96</v>
      </c>
      <c r="P950">
        <f t="shared" si="59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6"/>
        <v>41985.25</v>
      </c>
      <c r="T950" s="6">
        <f t="shared" si="57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8"/>
        <v>161.36000000000001</v>
      </c>
      <c r="P951">
        <f t="shared" si="59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6"/>
        <v>42112.208333333328</v>
      </c>
      <c r="T951" s="6">
        <f t="shared" si="57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8"/>
        <v>5</v>
      </c>
      <c r="P952">
        <f t="shared" si="59"/>
        <v>5</v>
      </c>
      <c r="Q952" t="str" cm="1">
        <f t="array" ref="Q952:R952">_xlfn.TEXTSPLIT(N952,"/")</f>
        <v>theater</v>
      </c>
      <c r="R952" t="str">
        <v>plays</v>
      </c>
      <c r="S952" s="6">
        <f t="shared" si="56"/>
        <v>43571.208333333328</v>
      </c>
      <c r="T952" s="6">
        <f t="shared" si="57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8"/>
        <v>1096.94</v>
      </c>
      <c r="P953">
        <f t="shared" si="59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6"/>
        <v>42730.25</v>
      </c>
      <c r="T953" s="6">
        <f t="shared" si="57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8"/>
        <v>70.09</v>
      </c>
      <c r="P954">
        <f t="shared" si="59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6"/>
        <v>42591.208333333328</v>
      </c>
      <c r="T954" s="6">
        <f t="shared" si="57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8"/>
        <v>60</v>
      </c>
      <c r="P955">
        <f t="shared" si="59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6"/>
        <v>42358.25</v>
      </c>
      <c r="T955" s="6">
        <f t="shared" si="57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8"/>
        <v>367.1</v>
      </c>
      <c r="P956">
        <f t="shared" si="59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6"/>
        <v>41174.208333333336</v>
      </c>
      <c r="T956" s="6">
        <f t="shared" si="57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8"/>
        <v>1109</v>
      </c>
      <c r="P957">
        <f t="shared" si="59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6"/>
        <v>41238.25</v>
      </c>
      <c r="T957" s="6">
        <f t="shared" si="57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8"/>
        <v>19.03</v>
      </c>
      <c r="P958">
        <f t="shared" si="59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6"/>
        <v>42360.25</v>
      </c>
      <c r="T958" s="6">
        <f t="shared" si="57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8"/>
        <v>126.88</v>
      </c>
      <c r="P959">
        <f t="shared" si="59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6"/>
        <v>40955.25</v>
      </c>
      <c r="T959" s="6">
        <f t="shared" si="57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8"/>
        <v>734.64</v>
      </c>
      <c r="P960">
        <f t="shared" si="59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6"/>
        <v>40350.208333333336</v>
      </c>
      <c r="T960" s="6">
        <f t="shared" si="57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8"/>
        <v>4.57</v>
      </c>
      <c r="P961">
        <f t="shared" si="59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6"/>
        <v>40357.208333333336</v>
      </c>
      <c r="T961" s="6">
        <f t="shared" si="57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8"/>
        <v>85.05</v>
      </c>
      <c r="P962">
        <f t="shared" si="59"/>
        <v>85.05</v>
      </c>
      <c r="Q962" t="str" cm="1">
        <f t="array" ref="Q962:R962">_xlfn.TEXTSPLIT(N962,"/")</f>
        <v>technology</v>
      </c>
      <c r="R962" t="str">
        <v>web</v>
      </c>
      <c r="S962" s="6">
        <f t="shared" ref="S962:S1001" si="60">(((J962/60)/60)/24)+DATE(1970,1,1)</f>
        <v>42408.25</v>
      </c>
      <c r="T962" s="6">
        <f t="shared" ref="T962:T1001" si="61"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2">ROUND(E963/D963*100,2)</f>
        <v>119.3</v>
      </c>
      <c r="P963">
        <f t="shared" ref="P963:P1001" si="63">ROUND(IF(G963=0,0,E963/G963),2)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si="60"/>
        <v>40591.25</v>
      </c>
      <c r="T963" s="6">
        <f t="shared" si="61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2"/>
        <v>296.02999999999997</v>
      </c>
      <c r="P964">
        <f t="shared" si="63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0"/>
        <v>41592.25</v>
      </c>
      <c r="T964" s="6">
        <f t="shared" si="61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2"/>
        <v>84.69</v>
      </c>
      <c r="P965">
        <f t="shared" si="63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0"/>
        <v>40607.25</v>
      </c>
      <c r="T965" s="6">
        <f t="shared" si="61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2"/>
        <v>355.78</v>
      </c>
      <c r="P966">
        <f t="shared" si="63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0"/>
        <v>42135.208333333328</v>
      </c>
      <c r="T966" s="6">
        <f t="shared" si="61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2"/>
        <v>386.41</v>
      </c>
      <c r="P967">
        <f t="shared" si="63"/>
        <v>41.07</v>
      </c>
      <c r="Q967" t="str" cm="1">
        <f t="array" ref="Q967:R967">_xlfn.TEXTSPLIT(N967,"/")</f>
        <v>music</v>
      </c>
      <c r="R967" t="str">
        <v>rock</v>
      </c>
      <c r="S967" s="6">
        <f t="shared" si="60"/>
        <v>40203.25</v>
      </c>
      <c r="T967" s="6">
        <f t="shared" si="61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2"/>
        <v>792.24</v>
      </c>
      <c r="P968">
        <f t="shared" si="63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0"/>
        <v>42901.208333333328</v>
      </c>
      <c r="T968" s="6">
        <f t="shared" si="61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2"/>
        <v>137.03</v>
      </c>
      <c r="P969">
        <f t="shared" si="63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0"/>
        <v>41005.208333333336</v>
      </c>
      <c r="T969" s="6">
        <f t="shared" si="61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2"/>
        <v>338.21</v>
      </c>
      <c r="P970">
        <f t="shared" si="63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0"/>
        <v>40544.25</v>
      </c>
      <c r="T970" s="6">
        <f t="shared" si="61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2"/>
        <v>108.23</v>
      </c>
      <c r="P971">
        <f t="shared" si="63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0"/>
        <v>43821.25</v>
      </c>
      <c r="T971" s="6">
        <f t="shared" si="61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2"/>
        <v>60.76</v>
      </c>
      <c r="P972">
        <f t="shared" si="63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0"/>
        <v>40672.208333333336</v>
      </c>
      <c r="T972" s="6">
        <f t="shared" si="61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2"/>
        <v>27.73</v>
      </c>
      <c r="P973">
        <f t="shared" si="63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0"/>
        <v>41555.208333333336</v>
      </c>
      <c r="T973" s="6">
        <f t="shared" si="61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2"/>
        <v>228.39</v>
      </c>
      <c r="P974">
        <f t="shared" si="63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0"/>
        <v>41792.208333333336</v>
      </c>
      <c r="T974" s="6">
        <f t="shared" si="61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2"/>
        <v>21.62</v>
      </c>
      <c r="P975">
        <f t="shared" si="63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0"/>
        <v>40522.25</v>
      </c>
      <c r="T975" s="6">
        <f t="shared" si="61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2"/>
        <v>373.88</v>
      </c>
      <c r="P976">
        <f t="shared" si="63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0"/>
        <v>41412.208333333336</v>
      </c>
      <c r="T976" s="6">
        <f t="shared" si="61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2"/>
        <v>154.93</v>
      </c>
      <c r="P977">
        <f t="shared" si="63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0"/>
        <v>42337.25</v>
      </c>
      <c r="T977" s="6">
        <f t="shared" si="61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2"/>
        <v>322.14999999999998</v>
      </c>
      <c r="P978">
        <f t="shared" si="63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0"/>
        <v>40571.25</v>
      </c>
      <c r="T978" s="6">
        <f t="shared" si="61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2"/>
        <v>73.959999999999994</v>
      </c>
      <c r="P979">
        <f t="shared" si="63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0"/>
        <v>43138.25</v>
      </c>
      <c r="T979" s="6">
        <f t="shared" si="61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2"/>
        <v>864.1</v>
      </c>
      <c r="P980">
        <f t="shared" si="63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0"/>
        <v>42686.25</v>
      </c>
      <c r="T980" s="6">
        <f t="shared" si="61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2"/>
        <v>143.26</v>
      </c>
      <c r="P981">
        <f t="shared" si="63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0"/>
        <v>42078.208333333328</v>
      </c>
      <c r="T981" s="6">
        <f t="shared" si="61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2"/>
        <v>40.28</v>
      </c>
      <c r="P982">
        <f t="shared" si="63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0"/>
        <v>42307.208333333328</v>
      </c>
      <c r="T982" s="6">
        <f t="shared" si="61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2"/>
        <v>178.22</v>
      </c>
      <c r="P983">
        <f t="shared" si="63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0"/>
        <v>43094.25</v>
      </c>
      <c r="T983" s="6">
        <f t="shared" si="61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2"/>
        <v>84.93</v>
      </c>
      <c r="P984">
        <f t="shared" si="63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0"/>
        <v>40743.208333333336</v>
      </c>
      <c r="T984" s="6">
        <f t="shared" si="61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2"/>
        <v>145.94</v>
      </c>
      <c r="P985">
        <f t="shared" si="63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0"/>
        <v>43681.208333333328</v>
      </c>
      <c r="T985" s="6">
        <f t="shared" si="61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2"/>
        <v>152.46</v>
      </c>
      <c r="P986">
        <f t="shared" si="63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0"/>
        <v>43716.208333333328</v>
      </c>
      <c r="T986" s="6">
        <f t="shared" si="61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2"/>
        <v>67.13</v>
      </c>
      <c r="P987">
        <f t="shared" si="63"/>
        <v>26</v>
      </c>
      <c r="Q987" t="str" cm="1">
        <f t="array" ref="Q987:R987">_xlfn.TEXTSPLIT(N987,"/")</f>
        <v>music</v>
      </c>
      <c r="R987" t="str">
        <v>rock</v>
      </c>
      <c r="S987" s="6">
        <f t="shared" si="60"/>
        <v>41614.25</v>
      </c>
      <c r="T987" s="6">
        <f t="shared" si="61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2"/>
        <v>40.31</v>
      </c>
      <c r="P988">
        <f t="shared" si="63"/>
        <v>34.17</v>
      </c>
      <c r="Q988" t="str" cm="1">
        <f t="array" ref="Q988:R988">_xlfn.TEXTSPLIT(N988,"/")</f>
        <v>music</v>
      </c>
      <c r="R988" t="str">
        <v>rock</v>
      </c>
      <c r="S988" s="6">
        <f t="shared" si="60"/>
        <v>40638.208333333336</v>
      </c>
      <c r="T988" s="6">
        <f t="shared" si="61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2"/>
        <v>216.79</v>
      </c>
      <c r="P989">
        <f t="shared" si="63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0"/>
        <v>42852.208333333328</v>
      </c>
      <c r="T989" s="6">
        <f t="shared" si="61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2"/>
        <v>52.12</v>
      </c>
      <c r="P990">
        <f t="shared" si="63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0"/>
        <v>42686.25</v>
      </c>
      <c r="T990" s="6">
        <f t="shared" si="61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2"/>
        <v>499.58</v>
      </c>
      <c r="P991">
        <f t="shared" si="63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0"/>
        <v>43571.208333333328</v>
      </c>
      <c r="T991" s="6">
        <f t="shared" si="61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2"/>
        <v>87.68</v>
      </c>
      <c r="P992">
        <f t="shared" si="63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0"/>
        <v>42432.25</v>
      </c>
      <c r="T992" s="6">
        <f t="shared" si="61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2"/>
        <v>113.17</v>
      </c>
      <c r="P993">
        <f t="shared" si="63"/>
        <v>46.02</v>
      </c>
      <c r="Q993" t="str" cm="1">
        <f t="array" ref="Q993:R993">_xlfn.TEXTSPLIT(N993,"/")</f>
        <v>music</v>
      </c>
      <c r="R993" t="str">
        <v>rock</v>
      </c>
      <c r="S993" s="6">
        <f t="shared" si="60"/>
        <v>41907.208333333336</v>
      </c>
      <c r="T993" s="6">
        <f t="shared" si="61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2"/>
        <v>426.55</v>
      </c>
      <c r="P994">
        <f t="shared" si="63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0"/>
        <v>43227.208333333328</v>
      </c>
      <c r="T994" s="6">
        <f t="shared" si="61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2"/>
        <v>77.63</v>
      </c>
      <c r="P995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0"/>
        <v>42362.25</v>
      </c>
      <c r="T995" s="6">
        <f t="shared" si="61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2"/>
        <v>52.5</v>
      </c>
      <c r="P996">
        <f t="shared" si="63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0"/>
        <v>41929.208333333336</v>
      </c>
      <c r="T996" s="6">
        <f t="shared" si="61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2"/>
        <v>157.47</v>
      </c>
      <c r="P997">
        <f t="shared" si="63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0"/>
        <v>43408.208333333328</v>
      </c>
      <c r="T997" s="6">
        <f t="shared" si="61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2"/>
        <v>72.94</v>
      </c>
      <c r="P998">
        <f t="shared" si="63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0"/>
        <v>41276.25</v>
      </c>
      <c r="T998" s="6">
        <f t="shared" si="61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2"/>
        <v>60.57</v>
      </c>
      <c r="P999">
        <f t="shared" si="63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0"/>
        <v>41659.25</v>
      </c>
      <c r="T999" s="6">
        <f t="shared" si="61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2"/>
        <v>56.79</v>
      </c>
      <c r="P1000">
        <f t="shared" si="63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0"/>
        <v>40220.25</v>
      </c>
      <c r="T1000" s="6">
        <f t="shared" si="61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2"/>
        <v>56.54</v>
      </c>
      <c r="P1001">
        <f t="shared" si="63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0"/>
        <v>42550.208333333328</v>
      </c>
      <c r="T1001" s="6">
        <f t="shared" si="61"/>
        <v>42557.208333333328</v>
      </c>
    </row>
  </sheetData>
  <autoFilter ref="F1:F1001" xr:uid="{00000000-0001-0000-0000-000000000000}"/>
  <conditionalFormatting sqref="F1:F1048576">
    <cfRule type="containsText" dxfId="11" priority="6" operator="containsText" text="live">
      <formula>NOT(ISERROR(SEARCH("live",F1)))</formula>
    </cfRule>
    <cfRule type="containsText" dxfId="10" priority="7" operator="containsText" text="canceled">
      <formula>NOT(ISERROR(SEARCH("canceled",F1)))</formula>
    </cfRule>
    <cfRule type="containsText" dxfId="9" priority="8" operator="containsText" text="successful">
      <formula>NOT(ISERROR(SEARCH("successful",F1)))</formula>
    </cfRule>
    <cfRule type="containsText" dxfId="8" priority="9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B0080C"/>
        <color rgb="FF00B050"/>
        <color rgb="FF2B16F6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F9A9-F74E-4A2E-9D8F-2195EEAAF941}">
  <dimension ref="A1:H13"/>
  <sheetViews>
    <sheetView workbookViewId="0">
      <selection activeCell="B2" sqref="B2"/>
    </sheetView>
  </sheetViews>
  <sheetFormatPr defaultRowHeight="15.6" x14ac:dyDescent="0.3"/>
  <cols>
    <col min="1" max="1" width="25.8984375" customWidth="1"/>
    <col min="2" max="2" width="18.59765625" customWidth="1"/>
    <col min="3" max="3" width="13.796875" customWidth="1"/>
    <col min="4" max="4" width="18" customWidth="1"/>
    <col min="5" max="5" width="16.296875" customWidth="1"/>
    <col min="6" max="6" width="19.69921875" customWidth="1"/>
    <col min="7" max="7" width="18.69921875" customWidth="1"/>
    <col min="8" max="8" width="18.59765625" customWidth="1"/>
  </cols>
  <sheetData>
    <row r="1" spans="1:8" s="1" customFormat="1" x14ac:dyDescent="0.3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3">
      <c r="A2" t="s">
        <v>2094</v>
      </c>
      <c r="B2">
        <f>COUNTIFS(Crowdfunding!$D$2:$D$1001,"&lt;1000",Crowdfunding!$F$2:$F$1001,"successful")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SUM(B2,C2,D2)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3">
      <c r="A3" t="s">
        <v>2095</v>
      </c>
      <c r="B3">
        <f>COUNTIFS(Crowdfunding!$D$2:$D$1001,"&gt;=1000",Crowdfunding!$D$2:$D$1001,"&lt;5000",Crowdfunding!$F$2:$F$1001,"successful")</f>
        <v>191</v>
      </c>
      <c r="C3">
        <f>COUNTIFS(Crowdfunding!$D$2:$D$1001,"&gt;=1000",Crowdfunding!$D$2:$D$1001,"&lt;5000",Crowdfunding!$F$2:$F$1001,"failed")</f>
        <v>38</v>
      </c>
      <c r="D3">
        <f>COUNTIFS(Crowdfunding!$D$2:$D$1001,"&gt;=1000",Crowdfunding!$D$2:$D$1001,"&lt;5000",Crowdfunding!$F$2:$F$1001,"canceled")</f>
        <v>2</v>
      </c>
      <c r="E3">
        <f t="shared" ref="E3:E13" si="0">SUM(B3,C3,D3)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3">
      <c r="A4" t="s">
        <v>2096</v>
      </c>
      <c r="B4">
        <f>COUNTIFS(Crowdfunding!$D$2:$D$1001,"&gt;=5000",Crowdfunding!$D$2:$D$1001,"&lt;10000",Crowdfunding!$F$2:$F$1001,"successful")</f>
        <v>164</v>
      </c>
      <c r="C4">
        <f>COUNTIFS(Crowdfunding!$D$2:$D$1001,"&gt;=5000",Crowdfunding!$D$2:$D$1001,"&lt;10000",Crowdfunding!$F$2:$F$1001,"failed")</f>
        <v>126</v>
      </c>
      <c r="D4">
        <f>COUNTIFS(Crowdfunding!$D$2:$D$1001,"&gt;=5000",Crowdfunding!$D$2:$D$1001,"&lt;10000",Crowdfunding!$F$2:$F$1001,"canceled")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">
      <c r="A5" t="s">
        <v>2097</v>
      </c>
      <c r="B5">
        <f>COUNTIFS(Crowdfunding!$D$2:$D$1001,"&gt;=10000",Crowdfunding!$D$2:$D$1001,"&lt;15000",Crowdfunding!$F$2:$F$1001,"successful")</f>
        <v>4</v>
      </c>
      <c r="C5">
        <f>COUNTIFS(Crowdfunding!$D$2:$D$1001,"&gt;=10000",Crowdfunding!$D$2:$D$1001,"&lt;15000",Crowdfunding!$F$2:$F$1001,"failed")</f>
        <v>5</v>
      </c>
      <c r="D5">
        <f>COUNTIFS(Crowdfunding!$D$2:$D$1001,"&gt;=10000",Crowdfunding!$D$2:$D$1001,"&lt;15000",Crowdfunding!$F$2:$F$1001,"canceled")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">
      <c r="A6" t="s">
        <v>2098</v>
      </c>
      <c r="B6">
        <f>COUNTIFS(Crowdfunding!$D$2:$D$1001,"&gt;=15000",Crowdfunding!$D$2:$D$1001,"&lt;20000",Crowdfunding!$F$2:$F$1001,"successful")</f>
        <v>10</v>
      </c>
      <c r="C6">
        <f>COUNTIFS(Crowdfunding!$D$2:$D$1001,"&gt;=15000",Crowdfunding!$D$2:$D$1001,"&lt;20000",Crowdfunding!$F$2:$F$1001,"failed")</f>
        <v>0</v>
      </c>
      <c r="D6">
        <f>COUNTIFS(Crowdfunding!$D$2:$D$1001,"&gt;=15000",Crowdfunding!$D$2:$D$1001,"&lt;20000",Crowdfunding!$F$2:$F$1001,"canceled")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">
      <c r="A7" t="s">
        <v>2099</v>
      </c>
      <c r="B7">
        <f>COUNTIFS(Crowdfunding!$D$2:$D$1001,"&gt;=20000",Crowdfunding!$D$2:$D$1001,"&lt;25000",Crowdfunding!$F$2:$F$1001,"successful")</f>
        <v>7</v>
      </c>
      <c r="C7">
        <f>COUNTIFS(Crowdfunding!$D$2:$D$1001,"&gt;=20000",Crowdfunding!$D$2:$D$1001,"&lt;25000",Crowdfunding!$F$2:$F$1001,"failed")</f>
        <v>0</v>
      </c>
      <c r="D7">
        <f>COUNTIFS(Crowdfunding!$D$2:$D$1001,"&gt;=20000",Crowdfunding!$D$2:$D$1001,"&lt;25000",Crowdfunding!$F$2:$F$1001,"canceled")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">
      <c r="A8" t="s">
        <v>2100</v>
      </c>
      <c r="B8">
        <f>COUNTIFS(Crowdfunding!$D$2:$D$1001,"&gt;=25000",Crowdfunding!$D$2:$D$1001,"&lt;30000",Crowdfunding!$F$2:$F$1001,"successful")</f>
        <v>11</v>
      </c>
      <c r="C8">
        <f>COUNTIFS(Crowdfunding!$D$2:$D$1001,"&gt;=25000",Crowdfunding!$D$2:$D$1001,"&lt;30000",Crowdfunding!$F$2:$F$1001,"failed")</f>
        <v>3</v>
      </c>
      <c r="D8">
        <f>COUNTIFS(Crowdfunding!$D$2:$D$1001,"&gt;=25000",Crowdfunding!$D$2:$D$1001,"&lt;30000",Crowdfunding!$F$2:$F$1001,"canceled")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">
      <c r="A9" t="s">
        <v>2101</v>
      </c>
      <c r="B9">
        <f>COUNTIFS(Crowdfunding!$D$2:$D$1001,"&gt;=30000",Crowdfunding!$D$2:$D$1001,"&lt;35000",Crowdfunding!$F$2:$F$1001,"successful")</f>
        <v>7</v>
      </c>
      <c r="C9">
        <f>COUNTIFS(Crowdfunding!$D$2:$D$1001,"&gt;=30000",Crowdfunding!$D$2:$D$1001,"&lt;35000",Crowdfunding!$F$2:$F$1001,"failed")</f>
        <v>0</v>
      </c>
      <c r="D9">
        <f>COUNTIFS(Crowdfunding!$D$2:$D$1001,"&gt;=30000",Crowdfunding!$D$2:$D$1001,"&lt;35000",Crowdfunding!$F$2:$F$1001,"canceled")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">
      <c r="A10" t="s">
        <v>2102</v>
      </c>
      <c r="B10">
        <f>COUNTIFS(Crowdfunding!$D$2:$D$1001,"&gt;=35000",Crowdfunding!$D$2:$D$1001,"&lt;40000",Crowdfunding!$F$2:$F$1001,"successful")</f>
        <v>8</v>
      </c>
      <c r="C10">
        <f>COUNTIFS(Crowdfunding!$D$2:$D$1001,"&gt;=35000",Crowdfunding!$D$2:$D$1001,"&lt;40000",Crowdfunding!$F$2:$F$1001,"failed")</f>
        <v>3</v>
      </c>
      <c r="D10">
        <f>COUNTIFS(Crowdfunding!$D$2:$D$1001,"&gt;=35000",Crowdfunding!$D$2:$D$1001,"&lt;40000",Crowdfunding!$F$2:$F$1001,"canceled")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">
      <c r="A11" t="s">
        <v>2103</v>
      </c>
      <c r="B11">
        <f>COUNTIFS(Crowdfunding!$D$2:$D$1001,"&gt;=40000",Crowdfunding!$D$2:$D$1001,"&lt;45000",Crowdfunding!$F$2:$F$1001,"successful")</f>
        <v>11</v>
      </c>
      <c r="C11">
        <f>COUNTIFS(Crowdfunding!$D$2:$D$1001,"&gt;=40000",Crowdfunding!$D$2:$D$1001,"&lt;45000",Crowdfunding!$F$2:$F$1001,"failed")</f>
        <v>3</v>
      </c>
      <c r="D11">
        <f>COUNTIFS(Crowdfunding!$D$2:$D$1001,"&gt;=40000",Crowdfunding!$D$2:$D$1001,"&lt;45000",Crowdfunding!$F$2:$F$1001,"canceled")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">
      <c r="A12" t="s">
        <v>2104</v>
      </c>
      <c r="B12">
        <f>COUNTIFS(Crowdfunding!$D$2:$D$1001,"&gt;=45000",Crowdfunding!$D$2:$D$1001,"&lt;50000",Crowdfunding!$F$2:$F$1001,"successful")</f>
        <v>8</v>
      </c>
      <c r="C12">
        <f>COUNTIFS(Crowdfunding!$D$2:$D$1001,"&gt;=45000",Crowdfunding!$D$2:$D$1001,"&lt;50000",Crowdfunding!$F$2:$F$1001,"failed")</f>
        <v>3</v>
      </c>
      <c r="D12">
        <f>COUNTIFS(Crowdfunding!$D$2:$D$1001,"&gt;=45000",Crowdfunding!$D$2:$D$1001,"&lt;50000",Crowdfunding!$F$2:$F$1001,"canceled")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">
      <c r="A13" t="s">
        <v>2105</v>
      </c>
      <c r="B13">
        <f>COUNTIFS(Crowdfunding!$D$2:$D$1001,"&gt;=50000",Crowdfunding!$F$2:$F$1001,"successful")</f>
        <v>114</v>
      </c>
      <c r="C13">
        <f>COUNTIFS(Crowdfunding!$D$2:$D$1001,"&gt;=50000",Crowdfunding!$F$2:$F$1001,"failed")</f>
        <v>163</v>
      </c>
      <c r="D13">
        <f>COUNTIFS(Crowdfunding!$D$2:$D$1001,"&gt;=50000",Crowdfunding!$F$2:$F$1001,"canceled")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452F-CF53-45BC-A528-0D4257606BEE}">
  <dimension ref="A1:J566"/>
  <sheetViews>
    <sheetView tabSelected="1" workbookViewId="0">
      <selection activeCell="H13" sqref="H13"/>
    </sheetView>
  </sheetViews>
  <sheetFormatPr defaultRowHeight="15.6" x14ac:dyDescent="0.3"/>
  <cols>
    <col min="2" max="2" width="15.5" customWidth="1"/>
    <col min="5" max="5" width="13.09765625" customWidth="1"/>
    <col min="8" max="8" width="18.296875" customWidth="1"/>
    <col min="9" max="9" width="20.09765625" customWidth="1"/>
    <col min="10" max="10" width="21.69921875" customWidth="1"/>
  </cols>
  <sheetData>
    <row r="1" spans="1:10" x14ac:dyDescent="0.3">
      <c r="A1" s="1" t="s">
        <v>4</v>
      </c>
      <c r="B1" s="1" t="s">
        <v>5</v>
      </c>
      <c r="D1" s="1" t="s">
        <v>4</v>
      </c>
      <c r="E1" s="1" t="s">
        <v>5</v>
      </c>
      <c r="I1" t="s">
        <v>2113</v>
      </c>
    </row>
    <row r="2" spans="1:10" x14ac:dyDescent="0.3">
      <c r="A2" t="s">
        <v>20</v>
      </c>
      <c r="B2">
        <v>158</v>
      </c>
      <c r="D2" t="s">
        <v>14</v>
      </c>
      <c r="E2">
        <v>0</v>
      </c>
      <c r="I2" s="8" t="s">
        <v>2106</v>
      </c>
      <c r="J2" s="8" t="s">
        <v>2114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  <c r="H3" t="s">
        <v>2107</v>
      </c>
      <c r="I3">
        <f>AVERAGE(B2:B566)</f>
        <v>851.14690265486729</v>
      </c>
      <c r="J3">
        <f>AVERAGE(E2:E365)</f>
        <v>585.61538461538464</v>
      </c>
    </row>
    <row r="4" spans="1:10" x14ac:dyDescent="0.3">
      <c r="A4" t="s">
        <v>20</v>
      </c>
      <c r="B4">
        <v>174</v>
      </c>
      <c r="D4" t="s">
        <v>14</v>
      </c>
      <c r="E4">
        <v>53</v>
      </c>
      <c r="H4" t="s">
        <v>2108</v>
      </c>
      <c r="I4">
        <f>MEDIAN(B2:B566)</f>
        <v>201</v>
      </c>
      <c r="J4">
        <f>MEDIAN(E2:E365)</f>
        <v>114.5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H5" t="s">
        <v>2109</v>
      </c>
      <c r="I5">
        <f>MIN(B2:B566)</f>
        <v>16</v>
      </c>
      <c r="J5">
        <f>MIN(E2:E365)</f>
        <v>0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H6" t="s">
        <v>2110</v>
      </c>
      <c r="I6">
        <f>MAX(B2:B566)</f>
        <v>7295</v>
      </c>
      <c r="J6">
        <f>MAX(E2:E365)</f>
        <v>6080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H7" t="s">
        <v>2111</v>
      </c>
      <c r="I7">
        <f>VAR(B2:B566)</f>
        <v>1606216.5936295739</v>
      </c>
      <c r="J7">
        <f>VAR(E2:E365)</f>
        <v>924113.45496927318</v>
      </c>
    </row>
    <row r="8" spans="1:10" x14ac:dyDescent="0.3">
      <c r="A8" t="s">
        <v>20</v>
      </c>
      <c r="B8">
        <v>100</v>
      </c>
      <c r="D8" t="s">
        <v>14</v>
      </c>
      <c r="E8">
        <v>55</v>
      </c>
      <c r="H8" t="s">
        <v>2112</v>
      </c>
      <c r="I8">
        <f>_xlfn.STDEV.P(B2:B566)</f>
        <v>1266.2439466397898</v>
      </c>
      <c r="J8">
        <f>_xlfn.STDEV.P(E2:E365)</f>
        <v>959.98681331637863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  <c r="H11" t="s">
        <v>2115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Sub Category</vt:lpstr>
      <vt:lpstr>Campaign Results by Category</vt:lpstr>
      <vt:lpstr>Results by Month</vt:lpstr>
      <vt:lpstr>Crowdfunding</vt:lpstr>
      <vt:lpstr>Outcome Based on Goal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Amanda Rolfe</cp:lastModifiedBy>
  <dcterms:created xsi:type="dcterms:W3CDTF">2021-09-29T18:52:28Z</dcterms:created>
  <dcterms:modified xsi:type="dcterms:W3CDTF">2023-09-18T22:08:42Z</dcterms:modified>
</cp:coreProperties>
</file>