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DFF6AB8-9AB4-49B7-95EF-D0A4CA7F6323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1.Delta Pgene" sheetId="4" r:id="rId1"/>
    <sheet name="2.Caract Coupler" sheetId="1" r:id="rId2"/>
    <sheet name="3.Cal reflexion" sheetId="6" r:id="rId3"/>
    <sheet name="4.Cal Transmission" sheetId="7" r:id="rId4"/>
    <sheet name="5.Measure FET" sheetId="8" r:id="rId5"/>
    <sheet name="Caract Passif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8" l="1"/>
  <c r="Q28" i="8"/>
  <c r="Q29" i="8"/>
  <c r="Q30" i="8"/>
  <c r="Q31" i="8"/>
  <c r="Q32" i="8"/>
  <c r="Q33" i="8"/>
  <c r="Q34" i="8"/>
  <c r="Q35" i="8"/>
  <c r="Q36" i="8"/>
  <c r="Q37" i="8"/>
  <c r="Q38" i="8"/>
  <c r="R38" i="8" s="1"/>
  <c r="S38" i="8" s="1"/>
  <c r="Q39" i="8"/>
  <c r="Q40" i="8"/>
  <c r="Q41" i="8"/>
  <c r="Q42" i="8"/>
  <c r="R42" i="8" s="1"/>
  <c r="Q43" i="8"/>
  <c r="Q44" i="8"/>
  <c r="Q45" i="8"/>
  <c r="Q46" i="8"/>
  <c r="Q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26" i="8"/>
  <c r="W8" i="8"/>
  <c r="W9" i="8"/>
  <c r="W7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26" i="8"/>
  <c r="P8" i="8"/>
  <c r="P9" i="8"/>
  <c r="P7" i="8"/>
  <c r="J27" i="8"/>
  <c r="K27" i="8"/>
  <c r="L27" i="8" s="1"/>
  <c r="M27" i="8" s="1"/>
  <c r="N27" i="8"/>
  <c r="O27" i="8" s="1"/>
  <c r="J28" i="8"/>
  <c r="R28" i="8" s="1"/>
  <c r="K28" i="8"/>
  <c r="L28" i="8"/>
  <c r="M28" i="8"/>
  <c r="N28" i="8"/>
  <c r="O28" i="8"/>
  <c r="J29" i="8"/>
  <c r="K29" i="8"/>
  <c r="L29" i="8" s="1"/>
  <c r="M29" i="8" s="1"/>
  <c r="N29" i="8"/>
  <c r="O29" i="8"/>
  <c r="J30" i="8"/>
  <c r="K30" i="8"/>
  <c r="L30" i="8" s="1"/>
  <c r="M30" i="8" s="1"/>
  <c r="N30" i="8"/>
  <c r="O30" i="8"/>
  <c r="J31" i="8"/>
  <c r="R31" i="8" s="1"/>
  <c r="K31" i="8"/>
  <c r="L31" i="8"/>
  <c r="M31" i="8"/>
  <c r="N31" i="8"/>
  <c r="O31" i="8"/>
  <c r="J32" i="8"/>
  <c r="K32" i="8"/>
  <c r="L32" i="8"/>
  <c r="M32" i="8"/>
  <c r="N32" i="8"/>
  <c r="O32" i="8" s="1"/>
  <c r="J33" i="8"/>
  <c r="R33" i="8" s="1"/>
  <c r="K33" i="8"/>
  <c r="L33" i="8"/>
  <c r="M33" i="8"/>
  <c r="N33" i="8"/>
  <c r="O33" i="8"/>
  <c r="J34" i="8"/>
  <c r="K34" i="8"/>
  <c r="L34" i="8"/>
  <c r="M34" i="8"/>
  <c r="N34" i="8"/>
  <c r="O34" i="8"/>
  <c r="R34" i="8"/>
  <c r="J35" i="8"/>
  <c r="K35" i="8"/>
  <c r="L35" i="8"/>
  <c r="M35" i="8"/>
  <c r="N35" i="8"/>
  <c r="O35" i="8"/>
  <c r="R35" i="8"/>
  <c r="J36" i="8"/>
  <c r="K36" i="8"/>
  <c r="L36" i="8" s="1"/>
  <c r="M36" i="8" s="1"/>
  <c r="R36" i="8" s="1"/>
  <c r="N36" i="8"/>
  <c r="O36" i="8"/>
  <c r="J37" i="8"/>
  <c r="K37" i="8"/>
  <c r="L37" i="8"/>
  <c r="M37" i="8" s="1"/>
  <c r="R37" i="8" s="1"/>
  <c r="N37" i="8"/>
  <c r="O37" i="8"/>
  <c r="J38" i="8"/>
  <c r="K38" i="8"/>
  <c r="L38" i="8"/>
  <c r="M38" i="8"/>
  <c r="N38" i="8"/>
  <c r="O38" i="8"/>
  <c r="J39" i="8"/>
  <c r="K39" i="8"/>
  <c r="L39" i="8" s="1"/>
  <c r="M39" i="8" s="1"/>
  <c r="R39" i="8" s="1"/>
  <c r="N39" i="8"/>
  <c r="O39" i="8" s="1"/>
  <c r="J40" i="8"/>
  <c r="K40" i="8"/>
  <c r="L40" i="8" s="1"/>
  <c r="M40" i="8" s="1"/>
  <c r="N40" i="8"/>
  <c r="O40" i="8"/>
  <c r="J41" i="8"/>
  <c r="K41" i="8"/>
  <c r="L41" i="8" s="1"/>
  <c r="M41" i="8" s="1"/>
  <c r="N41" i="8"/>
  <c r="O41" i="8"/>
  <c r="J42" i="8"/>
  <c r="K42" i="8"/>
  <c r="L42" i="8"/>
  <c r="M42" i="8" s="1"/>
  <c r="N42" i="8"/>
  <c r="O42" i="8"/>
  <c r="J43" i="8"/>
  <c r="K43" i="8"/>
  <c r="L43" i="8"/>
  <c r="M43" i="8"/>
  <c r="R43" i="8" s="1"/>
  <c r="N43" i="8"/>
  <c r="O43" i="8" s="1"/>
  <c r="J44" i="8"/>
  <c r="R44" i="8" s="1"/>
  <c r="K44" i="8"/>
  <c r="L44" i="8" s="1"/>
  <c r="M44" i="8" s="1"/>
  <c r="N44" i="8"/>
  <c r="O44" i="8" s="1"/>
  <c r="J45" i="8"/>
  <c r="K45" i="8"/>
  <c r="L45" i="8" s="1"/>
  <c r="M45" i="8" s="1"/>
  <c r="N45" i="8"/>
  <c r="O45" i="8"/>
  <c r="J46" i="8"/>
  <c r="K46" i="8"/>
  <c r="L46" i="8"/>
  <c r="M46" i="8" s="1"/>
  <c r="N46" i="8"/>
  <c r="O46" i="8"/>
  <c r="N26" i="8"/>
  <c r="O26" i="8" s="1"/>
  <c r="K26" i="8"/>
  <c r="L26" i="8" s="1"/>
  <c r="M26" i="8" s="1"/>
  <c r="J26" i="8"/>
  <c r="X8" i="8"/>
  <c r="X9" i="8"/>
  <c r="X7" i="8"/>
  <c r="T8" i="8"/>
  <c r="U8" i="8" s="1"/>
  <c r="V8" i="8" s="1"/>
  <c r="T9" i="8"/>
  <c r="U9" i="8" s="1"/>
  <c r="V9" i="8" s="1"/>
  <c r="T7" i="8"/>
  <c r="U7" i="8" s="1"/>
  <c r="V7" i="8" s="1"/>
  <c r="S8" i="8"/>
  <c r="S9" i="8"/>
  <c r="S7" i="8"/>
  <c r="R8" i="8"/>
  <c r="R9" i="8"/>
  <c r="R7" i="8"/>
  <c r="Q8" i="8"/>
  <c r="Q9" i="8"/>
  <c r="Q7" i="8"/>
  <c r="O8" i="8"/>
  <c r="O9" i="8"/>
  <c r="O7" i="8"/>
  <c r="M8" i="8"/>
  <c r="M9" i="8"/>
  <c r="M7" i="8"/>
  <c r="L8" i="8"/>
  <c r="L9" i="8"/>
  <c r="L7" i="8"/>
  <c r="J8" i="8"/>
  <c r="J9" i="8"/>
  <c r="J7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26" i="8"/>
  <c r="I8" i="8"/>
  <c r="I9" i="8"/>
  <c r="I10" i="8"/>
  <c r="I11" i="8"/>
  <c r="I12" i="8"/>
  <c r="I13" i="8"/>
  <c r="I14" i="8"/>
  <c r="I15" i="8"/>
  <c r="I16" i="8"/>
  <c r="I17" i="8"/>
  <c r="I18" i="8"/>
  <c r="I19" i="8"/>
  <c r="I7" i="8"/>
  <c r="N15" i="7"/>
  <c r="R15" i="7" s="1"/>
  <c r="S15" i="7" s="1"/>
  <c r="T15" i="7" s="1"/>
  <c r="P15" i="7"/>
  <c r="Q15" i="7"/>
  <c r="O15" i="7"/>
  <c r="M15" i="7"/>
  <c r="K15" i="7"/>
  <c r="J15" i="7"/>
  <c r="H15" i="7"/>
  <c r="H7" i="7"/>
  <c r="I7" i="7"/>
  <c r="G15" i="7"/>
  <c r="H15" i="6"/>
  <c r="H7" i="6"/>
  <c r="G7" i="6"/>
  <c r="G7" i="7"/>
  <c r="N15" i="6"/>
  <c r="G15" i="6"/>
  <c r="J15" i="6"/>
  <c r="K15" i="6"/>
  <c r="I7" i="6"/>
  <c r="M7" i="1"/>
  <c r="L7" i="1"/>
  <c r="K7" i="1"/>
  <c r="J7" i="1"/>
  <c r="I7" i="1"/>
  <c r="H7" i="1"/>
  <c r="N8" i="4"/>
  <c r="N9" i="4"/>
  <c r="N10" i="4"/>
  <c r="N11" i="4"/>
  <c r="N7" i="4"/>
  <c r="N12" i="4" s="1"/>
  <c r="G8" i="4"/>
  <c r="G9" i="4"/>
  <c r="G10" i="4"/>
  <c r="G11" i="4"/>
  <c r="G12" i="4"/>
  <c r="G13" i="4" s="1"/>
  <c r="G7" i="4"/>
  <c r="N8" i="8"/>
  <c r="N9" i="8"/>
  <c r="N10" i="8"/>
  <c r="N11" i="8"/>
  <c r="N12" i="8"/>
  <c r="N13" i="8"/>
  <c r="N14" i="8"/>
  <c r="N15" i="8"/>
  <c r="N16" i="8"/>
  <c r="N17" i="8"/>
  <c r="N18" i="8"/>
  <c r="N19" i="8"/>
  <c r="N7" i="8"/>
  <c r="K8" i="8"/>
  <c r="K10" i="8"/>
  <c r="L15" i="7"/>
  <c r="G7" i="1"/>
  <c r="T38" i="8" l="1"/>
  <c r="R41" i="8"/>
  <c r="R32" i="8"/>
  <c r="R26" i="8"/>
  <c r="T26" i="8" s="1"/>
  <c r="X26" i="8" s="1"/>
  <c r="S32" i="8"/>
  <c r="T32" i="8"/>
  <c r="X32" i="8" s="1"/>
  <c r="R40" i="8"/>
  <c r="T35" i="8"/>
  <c r="X35" i="8" s="1"/>
  <c r="S35" i="8"/>
  <c r="R29" i="8"/>
  <c r="S42" i="8"/>
  <c r="T42" i="8"/>
  <c r="X42" i="8" s="1"/>
  <c r="S36" i="8"/>
  <c r="T36" i="8"/>
  <c r="X36" i="8" s="1"/>
  <c r="R45" i="8"/>
  <c r="S39" i="8"/>
  <c r="T39" i="8"/>
  <c r="X39" i="8" s="1"/>
  <c r="S44" i="8"/>
  <c r="T44" i="8"/>
  <c r="X44" i="8" s="1"/>
  <c r="T37" i="8"/>
  <c r="X37" i="8" s="1"/>
  <c r="S37" i="8"/>
  <c r="S31" i="8"/>
  <c r="T31" i="8"/>
  <c r="X31" i="8" s="1"/>
  <c r="S33" i="8"/>
  <c r="T33" i="8"/>
  <c r="X33" i="8" s="1"/>
  <c r="S28" i="8"/>
  <c r="T28" i="8"/>
  <c r="X28" i="8" s="1"/>
  <c r="T43" i="8"/>
  <c r="X43" i="8" s="1"/>
  <c r="S43" i="8"/>
  <c r="S41" i="8"/>
  <c r="T41" i="8"/>
  <c r="X41" i="8" s="1"/>
  <c r="S34" i="8"/>
  <c r="T34" i="8"/>
  <c r="X34" i="8" s="1"/>
  <c r="R46" i="8"/>
  <c r="R30" i="8"/>
  <c r="R27" i="8"/>
  <c r="L15" i="6"/>
  <c r="M15" i="6"/>
  <c r="K9" i="8"/>
  <c r="I15" i="6"/>
  <c r="I15" i="7"/>
  <c r="K19" i="8"/>
  <c r="K18" i="8"/>
  <c r="K7" i="8"/>
  <c r="K17" i="8"/>
  <c r="K16" i="8"/>
  <c r="K15" i="8"/>
  <c r="K14" i="8"/>
  <c r="K13" i="8"/>
  <c r="K12" i="8"/>
  <c r="K11" i="8"/>
  <c r="U38" i="8" l="1"/>
  <c r="V38" i="8" s="1"/>
  <c r="X38" i="8"/>
  <c r="S26" i="8"/>
  <c r="U37" i="8"/>
  <c r="V37" i="8" s="1"/>
  <c r="S45" i="8"/>
  <c r="T45" i="8"/>
  <c r="X45" i="8" s="1"/>
  <c r="S30" i="8"/>
  <c r="T30" i="8"/>
  <c r="X30" i="8" s="1"/>
  <c r="U34" i="8"/>
  <c r="V34" i="8" s="1"/>
  <c r="U39" i="8"/>
  <c r="V39" i="8" s="1"/>
  <c r="U41" i="8"/>
  <c r="V41" i="8" s="1"/>
  <c r="U36" i="8"/>
  <c r="V36" i="8" s="1"/>
  <c r="U42" i="8"/>
  <c r="V42" i="8" s="1"/>
  <c r="S27" i="8"/>
  <c r="T27" i="8"/>
  <c r="X27" i="8" s="1"/>
  <c r="S46" i="8"/>
  <c r="T46" i="8"/>
  <c r="X46" i="8" s="1"/>
  <c r="U43" i="8"/>
  <c r="V43" i="8" s="1"/>
  <c r="U28" i="8"/>
  <c r="V28" i="8" s="1"/>
  <c r="U44" i="8"/>
  <c r="V44" i="8" s="1"/>
  <c r="T29" i="8"/>
  <c r="X29" i="8" s="1"/>
  <c r="S29" i="8"/>
  <c r="U35" i="8"/>
  <c r="V35" i="8" s="1"/>
  <c r="S40" i="8"/>
  <c r="T40" i="8"/>
  <c r="X40" i="8" s="1"/>
  <c r="U33" i="8"/>
  <c r="V33" i="8" s="1"/>
  <c r="U32" i="8"/>
  <c r="V32" i="8" s="1"/>
  <c r="U31" i="8"/>
  <c r="V31" i="8" s="1"/>
  <c r="U26" i="8"/>
  <c r="V26" i="8" s="1"/>
  <c r="U30" i="8" l="1"/>
  <c r="V30" i="8" s="1"/>
  <c r="U29" i="8"/>
  <c r="V29" i="8" s="1"/>
  <c r="U40" i="8"/>
  <c r="V40" i="8" s="1"/>
  <c r="U46" i="8"/>
  <c r="V46" i="8" s="1"/>
  <c r="U45" i="8"/>
  <c r="V45" i="8" s="1"/>
  <c r="U27" i="8"/>
  <c r="V27" i="8" s="1"/>
</calcChain>
</file>

<file path=xl/sharedStrings.xml><?xml version="1.0" encoding="utf-8"?>
<sst xmlns="http://schemas.openxmlformats.org/spreadsheetml/2006/main" count="315" uniqueCount="66">
  <si>
    <t>Freq Gene</t>
  </si>
  <si>
    <t>GHz</t>
  </si>
  <si>
    <t>Pgene</t>
  </si>
  <si>
    <t>dBm</t>
  </si>
  <si>
    <t>NRP-Zxx</t>
  </si>
  <si>
    <t>Pa1m</t>
  </si>
  <si>
    <t>Pb1m</t>
  </si>
  <si>
    <t>Pb2m</t>
  </si>
  <si>
    <t>dB</t>
  </si>
  <si>
    <t>xx</t>
  </si>
  <si>
    <t>Moyenne Delta Pgene=</t>
  </si>
  <si>
    <r>
      <t>Gain(Pertes)</t>
    </r>
    <r>
      <rPr>
        <vertAlign val="subscript"/>
        <sz val="11"/>
        <color theme="1"/>
        <rFont val="Calibri"/>
        <family val="2"/>
        <scheme val="minor"/>
      </rPr>
      <t>DUT</t>
    </r>
    <r>
      <rPr>
        <sz val="11"/>
        <color theme="1"/>
        <rFont val="Calibri"/>
        <family val="2"/>
        <scheme val="minor"/>
      </rPr>
      <t>=
Pb2m-P</t>
    </r>
    <r>
      <rPr>
        <vertAlign val="subscript"/>
        <sz val="11"/>
        <color theme="1"/>
        <rFont val="Calibri"/>
        <family val="2"/>
        <scheme val="minor"/>
      </rPr>
      <t>incDUT</t>
    </r>
  </si>
  <si>
    <t>mW</t>
  </si>
  <si>
    <r>
      <t>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>/10)</t>
    </r>
  </si>
  <si>
    <t>K'=
Pb2m-Pa1m</t>
  </si>
  <si>
    <t>|Gp|=
Pb2m-Pa1m-K'</t>
  </si>
  <si>
    <t>V</t>
  </si>
  <si>
    <t xml:space="preserve">Vds
</t>
  </si>
  <si>
    <t xml:space="preserve">Ids
</t>
  </si>
  <si>
    <t>mA</t>
  </si>
  <si>
    <t>%</t>
  </si>
  <si>
    <t>.</t>
  </si>
  <si>
    <r>
      <t>K=
Pb1m-Pa1m=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emes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</si>
  <si>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
Pb2m-Pgene</t>
    </r>
  </si>
  <si>
    <r>
      <t>Isolation =
Pb1m-(Pgene-abs(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</si>
  <si>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r>
      <t>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>=
10^(P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>/10)</t>
    </r>
  </si>
  <si>
    <t xml:space="preserve">Vds0
</t>
  </si>
  <si>
    <t xml:space="preserve">Ids0
</t>
  </si>
  <si>
    <t>Pdc=
Vds0*Ids0</t>
  </si>
  <si>
    <r>
      <t xml:space="preserve">Caracterisation of the losses between the generator and the output of the isolator : Determination of  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Pgene</t>
    </r>
  </si>
  <si>
    <r>
      <t xml:space="preserve">Caracterisation of the bi-directional coupler with the three power probes to be connected and correctly identified  + 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Pgene known</t>
    </r>
  </si>
  <si>
    <r>
      <t>Direct Coupling=
Pa1m-(Pgene-abs(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</si>
  <si>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t>Directivity
Isolation -Coupling</t>
  </si>
  <si>
    <r>
      <rPr>
        <b/>
        <sz val="16"/>
        <rFont val="Calibri"/>
        <family val="2"/>
        <scheme val="minor"/>
      </rPr>
      <t>Calibration with the short with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 xml:space="preserve">e=-1 and 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>emeas=K</t>
    </r>
  </si>
  <si>
    <r>
      <t>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in|=
Pb1m-Pa1m-K</t>
    </r>
  </si>
  <si>
    <r>
      <t>Pin</t>
    </r>
    <r>
      <rPr>
        <vertAlign val="subscript"/>
        <sz val="11"/>
        <color theme="1"/>
        <rFont val="Calibri"/>
        <family val="2"/>
        <scheme val="minor"/>
      </rPr>
      <t>DUT</t>
    </r>
    <r>
      <rPr>
        <sz val="11"/>
        <color theme="1"/>
        <rFont val="Calibri"/>
        <family val="2"/>
        <scheme val="minor"/>
      </rPr>
      <t>=
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>(1-|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^2)</t>
    </r>
  </si>
  <si>
    <t>K previously
 determined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</si>
  <si>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
determined in 1.</t>
    </r>
  </si>
  <si>
    <r>
      <t>Insertion Losses = Pins =
Pb2m-(Pgene-abs(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</si>
  <si>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r>
      <t>Verification of the Calibration with the unknown load</t>
    </r>
    <r>
      <rPr>
        <b/>
        <sz val="16"/>
        <color rgb="FFFF0000"/>
        <rFont val="Calibri"/>
        <family val="2"/>
        <scheme val="minor"/>
      </rPr>
      <t xml:space="preserve"> (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>e unknown et K known)</t>
    </r>
  </si>
  <si>
    <r>
      <rPr>
        <b/>
        <sz val="16"/>
        <rFont val="Calibri"/>
        <family val="2"/>
        <scheme val="minor"/>
      </rPr>
      <t>Calibration with the Thru</t>
    </r>
    <r>
      <rPr>
        <b/>
        <sz val="16"/>
        <color rgb="FFFF0000"/>
        <rFont val="Calibri"/>
        <family val="2"/>
        <scheme val="minor"/>
      </rPr>
      <t xml:space="preserve"> Gp=1 et Gpmes = K'</t>
    </r>
  </si>
  <si>
    <t>Calibration with the Thru + Filter+ Attenuator</t>
  </si>
  <si>
    <r>
      <rPr>
        <b/>
        <sz val="16"/>
        <rFont val="Calibri"/>
        <family val="2"/>
        <scheme val="minor"/>
      </rPr>
      <t xml:space="preserve">Verification of the 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Calibration with a passive two-port provided by the teacher </t>
    </r>
    <r>
      <rPr>
        <b/>
        <sz val="16"/>
        <color rgb="FFFF0000"/>
        <rFont val="Calibri"/>
        <family val="2"/>
        <scheme val="minor"/>
      </rPr>
      <t>: Gp unknown et K' known</t>
    </r>
  </si>
  <si>
    <t>K previously determined in 3.</t>
  </si>
  <si>
    <t>K' previously determined</t>
  </si>
  <si>
    <t>Measure with the non optimized load</t>
  </si>
  <si>
    <t>Measure with the optimized load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</si>
  <si>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Pin=
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Pgene)+abs(Pins)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</si>
  <si>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 =
Pb2m-Pgene</t>
    </r>
  </si>
  <si>
    <r>
      <t>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 xml:space="preserve">
=Pgene-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</t>
    </r>
  </si>
  <si>
    <r>
      <t>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=
10^(|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/20)</t>
    </r>
  </si>
  <si>
    <r>
      <t>Pin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=
10*log10(Pe</t>
    </r>
    <r>
      <rPr>
        <vertAlign val="subscript"/>
        <sz val="11"/>
        <color theme="1"/>
        <rFont val="Calibri"/>
        <family val="2"/>
        <scheme val="minor"/>
      </rPr>
      <t>DUT_mW)</t>
    </r>
  </si>
  <si>
    <r>
      <t>Pout</t>
    </r>
    <r>
      <rPr>
        <vertAlign val="subscript"/>
        <sz val="11"/>
        <color theme="1"/>
        <rFont val="Calibri"/>
        <family val="2"/>
        <scheme val="minor"/>
      </rPr>
      <t>DUT_mW</t>
    </r>
    <r>
      <rPr>
        <sz val="11"/>
        <color theme="1"/>
        <rFont val="Calibri"/>
        <family val="2"/>
        <scheme val="minor"/>
      </rPr>
      <t>=
P</t>
    </r>
    <r>
      <rPr>
        <vertAlign val="subscript"/>
        <sz val="11"/>
        <color theme="1"/>
        <rFont val="Calibri"/>
        <family val="2"/>
        <scheme val="minor"/>
      </rPr>
      <t>inDUT_mW*|Gp|lin</t>
    </r>
  </si>
  <si>
    <r>
      <t>Pout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=
10*log10(Pout</t>
    </r>
    <r>
      <rPr>
        <vertAlign val="subscript"/>
        <sz val="11"/>
        <color theme="1"/>
        <rFont val="Calibri"/>
        <family val="2"/>
        <scheme val="minor"/>
      </rPr>
      <t>DUT_mW)</t>
    </r>
  </si>
  <si>
    <r>
      <t>Gp</t>
    </r>
    <r>
      <rPr>
        <vertAlign val="subscript"/>
        <sz val="11"/>
        <color theme="1"/>
        <rFont val="Calibri"/>
        <family val="2"/>
        <scheme val="minor"/>
      </rPr>
      <t>_dB</t>
    </r>
    <r>
      <rPr>
        <sz val="11"/>
        <color theme="1"/>
        <rFont val="Calibri"/>
        <family val="2"/>
        <scheme val="minor"/>
      </rPr>
      <t>=
(Pout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inDUT_dBm)</t>
    </r>
  </si>
  <si>
    <t>K' previously determined in 4</t>
  </si>
  <si>
    <t>PAE=
(PoutDUT_mW-PinDUT_mW)/Pdc*100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</si>
  <si>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
measured</t>
    </r>
  </si>
  <si>
    <r>
      <t>SWR=
(1+|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)/(1-|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</si>
  <si>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
determined in 2.</t>
    </r>
  </si>
  <si>
    <r>
      <t>|Gp|lin=
10^(|Gp|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/20)</t>
    </r>
  </si>
  <si>
    <t>NRP-Z21
Incident Port SMBV
Serial N°:101698</t>
  </si>
  <si>
    <t>NRP-Z21
Test Port SMBV
Serial N°:101612</t>
  </si>
  <si>
    <t>NRP-Z21
Reflected Port SMBV
Serial N°: 101613</t>
  </si>
  <si>
    <r>
      <t>|Gp|lin=
10^(|Gp|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/10)</t>
    </r>
  </si>
  <si>
    <t>We should apply a higher Pin_RF to observe  higher PAE (We are not in the saturation region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</si>
</sst>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Symbol"/>
      <family val="1"/>
      <charset val="2"/>
    </font>
    <font>
      <b/>
      <sz val="16"/>
      <name val="Symbol"/>
      <family val="1"/>
      <charset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9" fillId="5" borderId="1" xfId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(mW)</a:t>
            </a:r>
            <a:r>
              <a:rPr lang="en-US" sz="1600" b="1" baseline="0"/>
              <a:t> and PAE (%)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(mW)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FET'!$T$26:$T$46</c:f>
              <c:numCache>
                <c:formatCode>General</c:formatCode>
                <c:ptCount val="21"/>
                <c:pt idx="0">
                  <c:v>3.2288784603170292E-2</c:v>
                </c:pt>
                <c:pt idx="1">
                  <c:v>9.7128874930250297E-2</c:v>
                </c:pt>
                <c:pt idx="2">
                  <c:v>0.30239211254733972</c:v>
                </c:pt>
                <c:pt idx="3">
                  <c:v>0.94971300037445261</c:v>
                </c:pt>
                <c:pt idx="4">
                  <c:v>2.9963489070603857</c:v>
                </c:pt>
                <c:pt idx="5">
                  <c:v>9.4283962478773553</c:v>
                </c:pt>
                <c:pt idx="6">
                  <c:v>11.843559481166389</c:v>
                </c:pt>
                <c:pt idx="7">
                  <c:v>14.187927569944121</c:v>
                </c:pt>
                <c:pt idx="8">
                  <c:v>17.859593989517421</c:v>
                </c:pt>
                <c:pt idx="9">
                  <c:v>22.483896717729849</c:v>
                </c:pt>
                <c:pt idx="10">
                  <c:v>28.240447978089531</c:v>
                </c:pt>
                <c:pt idx="11">
                  <c:v>35.311727363715953</c:v>
                </c:pt>
                <c:pt idx="12">
                  <c:v>44.352587638651443</c:v>
                </c:pt>
                <c:pt idx="13">
                  <c:v>55.616142414968351</c:v>
                </c:pt>
                <c:pt idx="14">
                  <c:v>69.855541338321672</c:v>
                </c:pt>
                <c:pt idx="15">
                  <c:v>90.345673034190497</c:v>
                </c:pt>
                <c:pt idx="16">
                  <c:v>108.41948714162592</c:v>
                </c:pt>
                <c:pt idx="17">
                  <c:v>133.67814866912872</c:v>
                </c:pt>
                <c:pt idx="18">
                  <c:v>167.44335268319614</c:v>
                </c:pt>
                <c:pt idx="19">
                  <c:v>202.16850472159581</c:v>
                </c:pt>
                <c:pt idx="20">
                  <c:v>241.24737399246214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A-4A13-B26E-35AD5C1B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FET'!$X$26:$X$46</c:f>
              <c:numCache>
                <c:formatCode>General</c:formatCode>
                <c:ptCount val="21"/>
                <c:pt idx="0">
                  <c:v>1.4583870465555112E-3</c:v>
                </c:pt>
                <c:pt idx="1">
                  <c:v>4.3282302201769146E-3</c:v>
                </c:pt>
                <c:pt idx="2">
                  <c:v>1.3431585122779352E-2</c:v>
                </c:pt>
                <c:pt idx="3">
                  <c:v>4.2183311235126079E-2</c:v>
                </c:pt>
                <c:pt idx="4">
                  <c:v>0.13376757866974165</c:v>
                </c:pt>
                <c:pt idx="5">
                  <c:v>0.42601151425420702</c:v>
                </c:pt>
                <c:pt idx="6">
                  <c:v>0.53729128906742818</c:v>
                </c:pt>
                <c:pt idx="7">
                  <c:v>0.64230507553567717</c:v>
                </c:pt>
                <c:pt idx="8">
                  <c:v>0.81310343879306135</c:v>
                </c:pt>
                <c:pt idx="9">
                  <c:v>1.0310097141537633</c:v>
                </c:pt>
                <c:pt idx="10">
                  <c:v>1.3046284274959845</c:v>
                </c:pt>
                <c:pt idx="11">
                  <c:v>1.6417055724253466</c:v>
                </c:pt>
                <c:pt idx="12">
                  <c:v>2.0815059629873427</c:v>
                </c:pt>
                <c:pt idx="13">
                  <c:v>2.6364053064906847</c:v>
                </c:pt>
                <c:pt idx="14">
                  <c:v>3.3529058351659371</c:v>
                </c:pt>
                <c:pt idx="15">
                  <c:v>4.388431464606386</c:v>
                </c:pt>
                <c:pt idx="16">
                  <c:v>5.3555259554547412</c:v>
                </c:pt>
                <c:pt idx="17">
                  <c:v>6.7278001436090067</c:v>
                </c:pt>
                <c:pt idx="18">
                  <c:v>8.6709486972899867</c:v>
                </c:pt>
                <c:pt idx="19">
                  <c:v>10.841171617592824</c:v>
                </c:pt>
                <c:pt idx="20">
                  <c:v>13.395983380947495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A-4A13-B26E-35AD5C1B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(dBm)</a:t>
            </a:r>
            <a:r>
              <a:rPr lang="en-US" sz="1600" b="1" baseline="0"/>
              <a:t> and PAE (%) 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(dBm)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FET'!$U$26:$U$46</c:f>
              <c:numCache>
                <c:formatCode>General</c:formatCode>
                <c:ptCount val="21"/>
                <c:pt idx="0">
                  <c:v>-14.909483021513326</c:v>
                </c:pt>
                <c:pt idx="1">
                  <c:v>-10.126516417842712</c:v>
                </c:pt>
                <c:pt idx="2">
                  <c:v>-5.1942954095469513</c:v>
                </c:pt>
                <c:pt idx="3">
                  <c:v>-0.224076170111599</c:v>
                </c:pt>
                <c:pt idx="4">
                  <c:v>4.7659238298883997</c:v>
                </c:pt>
                <c:pt idx="5">
                  <c:v>9.7443782636081053</c:v>
                </c:pt>
                <c:pt idx="6">
                  <c:v>10.734822455209995</c:v>
                </c:pt>
                <c:pt idx="7">
                  <c:v>11.519189627112468</c:v>
                </c:pt>
                <c:pt idx="8">
                  <c:v>12.518715816456723</c:v>
                </c:pt>
                <c:pt idx="9">
                  <c:v>13.518715816456721</c:v>
                </c:pt>
                <c:pt idx="10">
                  <c:v>14.508715816456721</c:v>
                </c:pt>
                <c:pt idx="11">
                  <c:v>15.479189627112472</c:v>
                </c:pt>
                <c:pt idx="12">
                  <c:v>16.46918962711247</c:v>
                </c:pt>
                <c:pt idx="13">
                  <c:v>17.452008625218031</c:v>
                </c:pt>
                <c:pt idx="14">
                  <c:v>18.44200862521803</c:v>
                </c:pt>
                <c:pt idx="15">
                  <c:v>19.559073575347604</c:v>
                </c:pt>
                <c:pt idx="16">
                  <c:v>20.351073485995407</c:v>
                </c:pt>
                <c:pt idx="17">
                  <c:v>21.260604223106114</c:v>
                </c:pt>
                <c:pt idx="18">
                  <c:v>22.238679112051788</c:v>
                </c:pt>
                <c:pt idx="19">
                  <c:v>23.057134989750203</c:v>
                </c:pt>
                <c:pt idx="20">
                  <c:v>23.824625946923476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1-49B6-8B69-38E6B72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FET'!$X$26:$X$46</c:f>
              <c:numCache>
                <c:formatCode>General</c:formatCode>
                <c:ptCount val="21"/>
                <c:pt idx="0">
                  <c:v>1.4583870465555112E-3</c:v>
                </c:pt>
                <c:pt idx="1">
                  <c:v>4.3282302201769146E-3</c:v>
                </c:pt>
                <c:pt idx="2">
                  <c:v>1.3431585122779352E-2</c:v>
                </c:pt>
                <c:pt idx="3">
                  <c:v>4.2183311235126079E-2</c:v>
                </c:pt>
                <c:pt idx="4">
                  <c:v>0.13376757866974165</c:v>
                </c:pt>
                <c:pt idx="5">
                  <c:v>0.42601151425420702</c:v>
                </c:pt>
                <c:pt idx="6">
                  <c:v>0.53729128906742818</c:v>
                </c:pt>
                <c:pt idx="7">
                  <c:v>0.64230507553567717</c:v>
                </c:pt>
                <c:pt idx="8">
                  <c:v>0.81310343879306135</c:v>
                </c:pt>
                <c:pt idx="9">
                  <c:v>1.0310097141537633</c:v>
                </c:pt>
                <c:pt idx="10">
                  <c:v>1.3046284274959845</c:v>
                </c:pt>
                <c:pt idx="11">
                  <c:v>1.6417055724253466</c:v>
                </c:pt>
                <c:pt idx="12">
                  <c:v>2.0815059629873427</c:v>
                </c:pt>
                <c:pt idx="13">
                  <c:v>2.6364053064906847</c:v>
                </c:pt>
                <c:pt idx="14">
                  <c:v>3.3529058351659371</c:v>
                </c:pt>
                <c:pt idx="15">
                  <c:v>4.388431464606386</c:v>
                </c:pt>
                <c:pt idx="16">
                  <c:v>5.3555259554547412</c:v>
                </c:pt>
                <c:pt idx="17">
                  <c:v>6.7278001436090067</c:v>
                </c:pt>
                <c:pt idx="18">
                  <c:v>8.6709486972899867</c:v>
                </c:pt>
                <c:pt idx="19">
                  <c:v>10.841171617592824</c:v>
                </c:pt>
                <c:pt idx="20">
                  <c:v>13.395983380947495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1-49B6-8B69-38E6B72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FET'!$P$26:$P$46</c:f>
              <c:numCache>
                <c:formatCode>General</c:formatCode>
                <c:ptCount val="21"/>
                <c:pt idx="0">
                  <c:v>4.7206304126359031</c:v>
                </c:pt>
                <c:pt idx="1">
                  <c:v>4.48745389933132</c:v>
                </c:pt>
                <c:pt idx="2">
                  <c:v>4.4157044735331237</c:v>
                </c:pt>
                <c:pt idx="3">
                  <c:v>4.3853069777498579</c:v>
                </c:pt>
                <c:pt idx="4">
                  <c:v>4.3752210515825194</c:v>
                </c:pt>
                <c:pt idx="5">
                  <c:v>4.355118736855685</c:v>
                </c:pt>
                <c:pt idx="6">
                  <c:v>4.3451022417157175</c:v>
                </c:pt>
                <c:pt idx="7">
                  <c:v>4.2364296604954124</c:v>
                </c:pt>
                <c:pt idx="8">
                  <c:v>4.2364296604954124</c:v>
                </c:pt>
                <c:pt idx="9">
                  <c:v>4.2364296604954124</c:v>
                </c:pt>
                <c:pt idx="10">
                  <c:v>4.22668614265603</c:v>
                </c:pt>
                <c:pt idx="11">
                  <c:v>4.1975898399100782</c:v>
                </c:pt>
                <c:pt idx="12">
                  <c:v>4.1879356511791848</c:v>
                </c:pt>
                <c:pt idx="13">
                  <c:v>4.1686938347033555</c:v>
                </c:pt>
                <c:pt idx="14">
                  <c:v>4.1591061049402214</c:v>
                </c:pt>
                <c:pt idx="15">
                  <c:v>4.1114972110452221</c:v>
                </c:pt>
                <c:pt idx="16">
                  <c:v>4.0738027780411281</c:v>
                </c:pt>
                <c:pt idx="17">
                  <c:v>3.9902490236214212</c:v>
                </c:pt>
                <c:pt idx="18">
                  <c:v>3.9084089579240202</c:v>
                </c:pt>
                <c:pt idx="19">
                  <c:v>3.7497300224548362</c:v>
                </c:pt>
                <c:pt idx="20">
                  <c:v>3.5563131856898531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5-4AE8-A336-8D4F824A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FET'!$O$26:$O$46</c:f>
              <c:numCache>
                <c:formatCode>General</c:formatCode>
                <c:ptCount val="21"/>
                <c:pt idx="0">
                  <c:v>6.7399999999999967</c:v>
                </c:pt>
                <c:pt idx="1">
                  <c:v>6.5199999999999978</c:v>
                </c:pt>
                <c:pt idx="2">
                  <c:v>6.4499999999999975</c:v>
                </c:pt>
                <c:pt idx="3">
                  <c:v>6.42</c:v>
                </c:pt>
                <c:pt idx="4">
                  <c:v>6.4099999999999984</c:v>
                </c:pt>
                <c:pt idx="5">
                  <c:v>6.3899999999999988</c:v>
                </c:pt>
                <c:pt idx="6">
                  <c:v>6.3800000000000008</c:v>
                </c:pt>
                <c:pt idx="7">
                  <c:v>6.2700000000000014</c:v>
                </c:pt>
                <c:pt idx="8">
                  <c:v>6.2700000000000014</c:v>
                </c:pt>
                <c:pt idx="9">
                  <c:v>6.2700000000000014</c:v>
                </c:pt>
                <c:pt idx="10">
                  <c:v>6.26</c:v>
                </c:pt>
                <c:pt idx="11">
                  <c:v>6.2300000000000022</c:v>
                </c:pt>
                <c:pt idx="12">
                  <c:v>6.2200000000000006</c:v>
                </c:pt>
                <c:pt idx="13">
                  <c:v>6.2000000000000011</c:v>
                </c:pt>
                <c:pt idx="14">
                  <c:v>6.1899999999999995</c:v>
                </c:pt>
                <c:pt idx="15">
                  <c:v>6.1399999999999988</c:v>
                </c:pt>
                <c:pt idx="16">
                  <c:v>6.1</c:v>
                </c:pt>
                <c:pt idx="17">
                  <c:v>6.01</c:v>
                </c:pt>
                <c:pt idx="18">
                  <c:v>5.92</c:v>
                </c:pt>
                <c:pt idx="19">
                  <c:v>5.74</c:v>
                </c:pt>
                <c:pt idx="2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C-4DAE-BB07-6C3FDFEF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FET'!$P$26:$P$46</c:f>
              <c:numCache>
                <c:formatCode>General</c:formatCode>
                <c:ptCount val="21"/>
                <c:pt idx="0">
                  <c:v>4.7206304126359031</c:v>
                </c:pt>
                <c:pt idx="1">
                  <c:v>4.48745389933132</c:v>
                </c:pt>
                <c:pt idx="2">
                  <c:v>4.4157044735331237</c:v>
                </c:pt>
                <c:pt idx="3">
                  <c:v>4.3853069777498579</c:v>
                </c:pt>
                <c:pt idx="4">
                  <c:v>4.3752210515825194</c:v>
                </c:pt>
                <c:pt idx="5">
                  <c:v>4.355118736855685</c:v>
                </c:pt>
                <c:pt idx="6">
                  <c:v>4.3451022417157175</c:v>
                </c:pt>
                <c:pt idx="7">
                  <c:v>4.2364296604954124</c:v>
                </c:pt>
                <c:pt idx="8">
                  <c:v>4.2364296604954124</c:v>
                </c:pt>
                <c:pt idx="9">
                  <c:v>4.2364296604954124</c:v>
                </c:pt>
                <c:pt idx="10">
                  <c:v>4.22668614265603</c:v>
                </c:pt>
                <c:pt idx="11">
                  <c:v>4.1975898399100782</c:v>
                </c:pt>
                <c:pt idx="12">
                  <c:v>4.1879356511791848</c:v>
                </c:pt>
                <c:pt idx="13">
                  <c:v>4.1686938347033555</c:v>
                </c:pt>
                <c:pt idx="14">
                  <c:v>4.1591061049402214</c:v>
                </c:pt>
                <c:pt idx="15">
                  <c:v>4.1114972110452221</c:v>
                </c:pt>
                <c:pt idx="16">
                  <c:v>4.0738027780411281</c:v>
                </c:pt>
                <c:pt idx="17">
                  <c:v>3.9902490236214212</c:v>
                </c:pt>
                <c:pt idx="18">
                  <c:v>3.9084089579240202</c:v>
                </c:pt>
                <c:pt idx="19">
                  <c:v>3.7497300224548362</c:v>
                </c:pt>
                <c:pt idx="20">
                  <c:v>3.5563131856898531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F-4E28-8854-3F50739C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FET'!$O$26:$O$46</c:f>
              <c:numCache>
                <c:formatCode>General</c:formatCode>
                <c:ptCount val="21"/>
                <c:pt idx="0">
                  <c:v>6.7399999999999967</c:v>
                </c:pt>
                <c:pt idx="1">
                  <c:v>6.5199999999999978</c:v>
                </c:pt>
                <c:pt idx="2">
                  <c:v>6.4499999999999975</c:v>
                </c:pt>
                <c:pt idx="3">
                  <c:v>6.42</c:v>
                </c:pt>
                <c:pt idx="4">
                  <c:v>6.4099999999999984</c:v>
                </c:pt>
                <c:pt idx="5">
                  <c:v>6.3899999999999988</c:v>
                </c:pt>
                <c:pt idx="6">
                  <c:v>6.3800000000000008</c:v>
                </c:pt>
                <c:pt idx="7">
                  <c:v>6.2700000000000014</c:v>
                </c:pt>
                <c:pt idx="8">
                  <c:v>6.2700000000000014</c:v>
                </c:pt>
                <c:pt idx="9">
                  <c:v>6.2700000000000014</c:v>
                </c:pt>
                <c:pt idx="10">
                  <c:v>6.26</c:v>
                </c:pt>
                <c:pt idx="11">
                  <c:v>6.2300000000000022</c:v>
                </c:pt>
                <c:pt idx="12">
                  <c:v>6.2200000000000006</c:v>
                </c:pt>
                <c:pt idx="13">
                  <c:v>6.2000000000000011</c:v>
                </c:pt>
                <c:pt idx="14">
                  <c:v>6.1899999999999995</c:v>
                </c:pt>
                <c:pt idx="15">
                  <c:v>6.1399999999999988</c:v>
                </c:pt>
                <c:pt idx="16">
                  <c:v>6.1</c:v>
                </c:pt>
                <c:pt idx="17">
                  <c:v>6.01</c:v>
                </c:pt>
                <c:pt idx="18">
                  <c:v>5.92</c:v>
                </c:pt>
                <c:pt idx="19">
                  <c:v>5.74</c:v>
                </c:pt>
                <c:pt idx="2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742-BBCF-8617354D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FET'!$T$26:$T$46</c:f>
              <c:numCache>
                <c:formatCode>General</c:formatCode>
                <c:ptCount val="21"/>
                <c:pt idx="0">
                  <c:v>3.2288784603170292E-2</c:v>
                </c:pt>
                <c:pt idx="1">
                  <c:v>9.7128874930250297E-2</c:v>
                </c:pt>
                <c:pt idx="2">
                  <c:v>0.30239211254733972</c:v>
                </c:pt>
                <c:pt idx="3">
                  <c:v>0.94971300037445261</c:v>
                </c:pt>
                <c:pt idx="4">
                  <c:v>2.9963489070603857</c:v>
                </c:pt>
                <c:pt idx="5">
                  <c:v>9.4283962478773553</c:v>
                </c:pt>
                <c:pt idx="6">
                  <c:v>11.843559481166389</c:v>
                </c:pt>
                <c:pt idx="7">
                  <c:v>14.187927569944121</c:v>
                </c:pt>
                <c:pt idx="8">
                  <c:v>17.859593989517421</c:v>
                </c:pt>
                <c:pt idx="9">
                  <c:v>22.483896717729849</c:v>
                </c:pt>
                <c:pt idx="10">
                  <c:v>28.240447978089531</c:v>
                </c:pt>
                <c:pt idx="11">
                  <c:v>35.311727363715953</c:v>
                </c:pt>
                <c:pt idx="12">
                  <c:v>44.352587638651443</c:v>
                </c:pt>
                <c:pt idx="13">
                  <c:v>55.616142414968351</c:v>
                </c:pt>
                <c:pt idx="14">
                  <c:v>69.855541338321672</c:v>
                </c:pt>
                <c:pt idx="15">
                  <c:v>90.345673034190497</c:v>
                </c:pt>
                <c:pt idx="16">
                  <c:v>108.41948714162592</c:v>
                </c:pt>
                <c:pt idx="17">
                  <c:v>133.67814866912872</c:v>
                </c:pt>
                <c:pt idx="18">
                  <c:v>167.44335268319614</c:v>
                </c:pt>
                <c:pt idx="19">
                  <c:v>202.16850472159581</c:v>
                </c:pt>
                <c:pt idx="20">
                  <c:v>241.24737399246214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2-4FF8-81A4-0C0FCAC7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  <c:pt idx="0">
                  <c:v>6.8399306407766194E-3</c:v>
                </c:pt>
                <c:pt idx="1">
                  <c:v>2.1644539890364904E-2</c:v>
                </c:pt>
                <c:pt idx="2">
                  <c:v>6.8481057634137296E-2</c:v>
                </c:pt>
                <c:pt idx="3">
                  <c:v>0.21656705110796126</c:v>
                </c:pt>
                <c:pt idx="4">
                  <c:v>0.68484514764724969</c:v>
                </c:pt>
                <c:pt idx="5">
                  <c:v>2.1648999298431257</c:v>
                </c:pt>
                <c:pt idx="6">
                  <c:v>2.7257263056921333</c:v>
                </c:pt>
                <c:pt idx="7">
                  <c:v>3.3490294202795687</c:v>
                </c:pt>
                <c:pt idx="8">
                  <c:v>4.2157182865698521</c:v>
                </c:pt>
                <c:pt idx="9">
                  <c:v>5.3072748799281513</c:v>
                </c:pt>
                <c:pt idx="10">
                  <c:v>6.6814632137183869</c:v>
                </c:pt>
                <c:pt idx="11">
                  <c:v>8.4123815595266471</c:v>
                </c:pt>
                <c:pt idx="12">
                  <c:v>10.590560918996742</c:v>
                </c:pt>
                <c:pt idx="13">
                  <c:v>13.341383325390218</c:v>
                </c:pt>
                <c:pt idx="14">
                  <c:v>16.795806496820717</c:v>
                </c:pt>
                <c:pt idx="15">
                  <c:v>21.973910815623022</c:v>
                </c:pt>
                <c:pt idx="16">
                  <c:v>26.61382817205476</c:v>
                </c:pt>
                <c:pt idx="17">
                  <c:v>33.501204530790595</c:v>
                </c:pt>
                <c:pt idx="18">
                  <c:v>42.841819903139026</c:v>
                </c:pt>
                <c:pt idx="19">
                  <c:v>53.915482851013934</c:v>
                </c:pt>
                <c:pt idx="20">
                  <c:v>67.836369126096812</c:v>
                </c:pt>
              </c:numCache>
            </c:numRef>
          </c:xVal>
          <c:yVal>
            <c:numRef>
              <c:f>'5.Measure FET'!$W$26:$W$46</c:f>
              <c:numCache>
                <c:formatCode>General</c:formatCode>
                <c:ptCount val="21"/>
                <c:pt idx="0">
                  <c:v>1745</c:v>
                </c:pt>
                <c:pt idx="1">
                  <c:v>1744</c:v>
                </c:pt>
                <c:pt idx="2">
                  <c:v>1741.5</c:v>
                </c:pt>
                <c:pt idx="3">
                  <c:v>1738</c:v>
                </c:pt>
                <c:pt idx="4">
                  <c:v>1728</c:v>
                </c:pt>
                <c:pt idx="5">
                  <c:v>1705</c:v>
                </c:pt>
                <c:pt idx="6">
                  <c:v>1697</c:v>
                </c:pt>
                <c:pt idx="7">
                  <c:v>1687.5</c:v>
                </c:pt>
                <c:pt idx="8">
                  <c:v>1678</c:v>
                </c:pt>
                <c:pt idx="9">
                  <c:v>1666</c:v>
                </c:pt>
                <c:pt idx="10">
                  <c:v>1652.5</c:v>
                </c:pt>
                <c:pt idx="11">
                  <c:v>1638.5</c:v>
                </c:pt>
                <c:pt idx="12">
                  <c:v>1622</c:v>
                </c:pt>
                <c:pt idx="13">
                  <c:v>1603.5</c:v>
                </c:pt>
                <c:pt idx="14">
                  <c:v>1582.5</c:v>
                </c:pt>
                <c:pt idx="15">
                  <c:v>1558</c:v>
                </c:pt>
                <c:pt idx="16">
                  <c:v>1527.5</c:v>
                </c:pt>
                <c:pt idx="17">
                  <c:v>1489</c:v>
                </c:pt>
                <c:pt idx="18">
                  <c:v>1437</c:v>
                </c:pt>
                <c:pt idx="19">
                  <c:v>1367.5</c:v>
                </c:pt>
                <c:pt idx="20">
                  <c:v>1294.5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2-4FF8-81A4-0C0FCAC7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</a:t>
            </a:r>
            <a:r>
              <a:rPr lang="en-US" sz="1600" b="1" baseline="0"/>
              <a:t> </a:t>
            </a:r>
            <a:r>
              <a:rPr lang="en-US" sz="1600" b="1"/>
              <a:t>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FET'!$H$26:$H$46</c:f>
              <c:numCache>
                <c:formatCode>General</c:formatCode>
                <c:ptCount val="21"/>
                <c:pt idx="0">
                  <c:v>349</c:v>
                </c:pt>
                <c:pt idx="1">
                  <c:v>348.8</c:v>
                </c:pt>
                <c:pt idx="2">
                  <c:v>348.3</c:v>
                </c:pt>
                <c:pt idx="3">
                  <c:v>347.6</c:v>
                </c:pt>
                <c:pt idx="4">
                  <c:v>345.6</c:v>
                </c:pt>
                <c:pt idx="5">
                  <c:v>341</c:v>
                </c:pt>
                <c:pt idx="6">
                  <c:v>339.4</c:v>
                </c:pt>
                <c:pt idx="7">
                  <c:v>337.5</c:v>
                </c:pt>
                <c:pt idx="8">
                  <c:v>335.6</c:v>
                </c:pt>
                <c:pt idx="9">
                  <c:v>333.2</c:v>
                </c:pt>
                <c:pt idx="10">
                  <c:v>330.5</c:v>
                </c:pt>
                <c:pt idx="11">
                  <c:v>327.7</c:v>
                </c:pt>
                <c:pt idx="12">
                  <c:v>324.39999999999998</c:v>
                </c:pt>
                <c:pt idx="13">
                  <c:v>320.7</c:v>
                </c:pt>
                <c:pt idx="14">
                  <c:v>316.5</c:v>
                </c:pt>
                <c:pt idx="15">
                  <c:v>311.60000000000002</c:v>
                </c:pt>
                <c:pt idx="16">
                  <c:v>305.5</c:v>
                </c:pt>
                <c:pt idx="17">
                  <c:v>297.8</c:v>
                </c:pt>
                <c:pt idx="18">
                  <c:v>287.39999999999998</c:v>
                </c:pt>
                <c:pt idx="19">
                  <c:v>273.5</c:v>
                </c:pt>
                <c:pt idx="20">
                  <c:v>258.89999999999998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A-4765-992B-6A09796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(mW)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  <c:pt idx="0">
                  <c:v>-21.649483021513323</c:v>
                </c:pt>
                <c:pt idx="1">
                  <c:v>-16.646516417842712</c:v>
                </c:pt>
                <c:pt idx="2">
                  <c:v>-11.644295409546949</c:v>
                </c:pt>
                <c:pt idx="3">
                  <c:v>-6.6440761701116005</c:v>
                </c:pt>
                <c:pt idx="4">
                  <c:v>-1.6440761701115991</c:v>
                </c:pt>
                <c:pt idx="5">
                  <c:v>3.3543782636081056</c:v>
                </c:pt>
                <c:pt idx="6">
                  <c:v>4.3548224552099937</c:v>
                </c:pt>
                <c:pt idx="7">
                  <c:v>5.2491896271124672</c:v>
                </c:pt>
                <c:pt idx="8">
                  <c:v>6.2487158164567198</c:v>
                </c:pt>
                <c:pt idx="9">
                  <c:v>7.2487158164567198</c:v>
                </c:pt>
                <c:pt idx="10">
                  <c:v>8.2487158164567198</c:v>
                </c:pt>
                <c:pt idx="11">
                  <c:v>9.2491896271124681</c:v>
                </c:pt>
                <c:pt idx="12">
                  <c:v>10.24918962711247</c:v>
                </c:pt>
                <c:pt idx="13">
                  <c:v>11.25200862521803</c:v>
                </c:pt>
                <c:pt idx="14">
                  <c:v>12.252008625218032</c:v>
                </c:pt>
                <c:pt idx="15">
                  <c:v>13.419073575347607</c:v>
                </c:pt>
                <c:pt idx="16">
                  <c:v>14.251073485995407</c:v>
                </c:pt>
                <c:pt idx="17">
                  <c:v>15.250604223106111</c:v>
                </c:pt>
                <c:pt idx="18">
                  <c:v>16.31867911205179</c:v>
                </c:pt>
                <c:pt idx="19">
                  <c:v>17.317134989750201</c:v>
                </c:pt>
                <c:pt idx="20">
                  <c:v>18.314625946923478</c:v>
                </c:pt>
              </c:numCache>
            </c:numRef>
          </c:xVal>
          <c:yVal>
            <c:numRef>
              <c:f>'5.Measure FET'!$W$26:$W$46</c:f>
              <c:numCache>
                <c:formatCode>General</c:formatCode>
                <c:ptCount val="21"/>
                <c:pt idx="0">
                  <c:v>1745</c:v>
                </c:pt>
                <c:pt idx="1">
                  <c:v>1744</c:v>
                </c:pt>
                <c:pt idx="2">
                  <c:v>1741.5</c:v>
                </c:pt>
                <c:pt idx="3">
                  <c:v>1738</c:v>
                </c:pt>
                <c:pt idx="4">
                  <c:v>1728</c:v>
                </c:pt>
                <c:pt idx="5">
                  <c:v>1705</c:v>
                </c:pt>
                <c:pt idx="6">
                  <c:v>1697</c:v>
                </c:pt>
                <c:pt idx="7">
                  <c:v>1687.5</c:v>
                </c:pt>
                <c:pt idx="8">
                  <c:v>1678</c:v>
                </c:pt>
                <c:pt idx="9">
                  <c:v>1666</c:v>
                </c:pt>
                <c:pt idx="10">
                  <c:v>1652.5</c:v>
                </c:pt>
                <c:pt idx="11">
                  <c:v>1638.5</c:v>
                </c:pt>
                <c:pt idx="12">
                  <c:v>1622</c:v>
                </c:pt>
                <c:pt idx="13">
                  <c:v>1603.5</c:v>
                </c:pt>
                <c:pt idx="14">
                  <c:v>1582.5</c:v>
                </c:pt>
                <c:pt idx="15">
                  <c:v>1558</c:v>
                </c:pt>
                <c:pt idx="16">
                  <c:v>1527.5</c:v>
                </c:pt>
                <c:pt idx="17">
                  <c:v>1489</c:v>
                </c:pt>
                <c:pt idx="18">
                  <c:v>1437</c:v>
                </c:pt>
                <c:pt idx="19">
                  <c:v>1367.5</c:v>
                </c:pt>
                <c:pt idx="20">
                  <c:v>1294.5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765-992B-6A09796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607219</xdr:colOff>
      <xdr:row>49</xdr:row>
      <xdr:rowOff>21431</xdr:rowOff>
    </xdr:from>
    <xdr:to>
      <xdr:col>10</xdr:col>
      <xdr:colOff>1246188</xdr:colOff>
      <xdr:row>66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5FE3D2-21C4-472A-8EDD-E44D9EA8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650875</xdr:colOff>
      <xdr:row>68</xdr:row>
      <xdr:rowOff>0</xdr:rowOff>
    </xdr:from>
    <xdr:to>
      <xdr:col>10</xdr:col>
      <xdr:colOff>1289844</xdr:colOff>
      <xdr:row>85</xdr:row>
      <xdr:rowOff>105570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A85D47-F00F-4A96-94C1-FCC0468BC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16</xdr:col>
      <xdr:colOff>1154907</xdr:colOff>
      <xdr:row>66</xdr:row>
      <xdr:rowOff>105569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EFE5DB5-FC38-418E-8E7E-BBBF5341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16</xdr:col>
      <xdr:colOff>1154907</xdr:colOff>
      <xdr:row>85</xdr:row>
      <xdr:rowOff>105570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9EA833B-1761-4E8D-B319-F86D7DC1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21</xdr:col>
      <xdr:colOff>1321594</xdr:colOff>
      <xdr:row>66</xdr:row>
      <xdr:rowOff>105569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214D864-D094-4688-B8D9-677FC7B0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21</xdr:col>
      <xdr:colOff>1321594</xdr:colOff>
      <xdr:row>85</xdr:row>
      <xdr:rowOff>105570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5B8B046-C706-4B34-8E0B-CA423FFD4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50</xdr:row>
      <xdr:rowOff>0</xdr:rowOff>
    </xdr:from>
    <xdr:to>
      <xdr:col>28</xdr:col>
      <xdr:colOff>424657</xdr:colOff>
      <xdr:row>67</xdr:row>
      <xdr:rowOff>105570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A87BBA-4B8A-4D71-87BB-28618F3EB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43656</xdr:colOff>
      <xdr:row>68</xdr:row>
      <xdr:rowOff>161132</xdr:rowOff>
    </xdr:from>
    <xdr:to>
      <xdr:col>28</xdr:col>
      <xdr:colOff>468313</xdr:colOff>
      <xdr:row>86</xdr:row>
      <xdr:rowOff>84139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7CEEA5C-9B5B-4351-95CA-2B59AD8C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workbookViewId="0">
      <selection activeCell="E40" sqref="E40:E43"/>
    </sheetView>
  </sheetViews>
  <sheetFormatPr defaultColWidth="9.21875" defaultRowHeight="14.4"/>
  <cols>
    <col min="2" max="2" width="10.21875" bestFit="1" customWidth="1"/>
    <col min="3" max="3" width="6.5546875" bestFit="1" customWidth="1"/>
    <col min="4" max="4" width="11.77734375" customWidth="1"/>
    <col min="5" max="5" width="12.109375" customWidth="1"/>
    <col min="6" max="6" width="12" customWidth="1"/>
    <col min="7" max="7" width="12.21875" bestFit="1" customWidth="1"/>
    <col min="11" max="13" width="10.88671875" bestFit="1" customWidth="1"/>
    <col min="14" max="14" width="17.21875" customWidth="1"/>
  </cols>
  <sheetData>
    <row r="2" spans="2:14" ht="21">
      <c r="B2" s="13" t="s">
        <v>29</v>
      </c>
    </row>
    <row r="4" spans="2:14" ht="72">
      <c r="B4" s="17" t="s">
        <v>0</v>
      </c>
      <c r="C4" s="17" t="s">
        <v>2</v>
      </c>
      <c r="D4" s="8" t="s">
        <v>62</v>
      </c>
      <c r="E4" s="8" t="s">
        <v>61</v>
      </c>
      <c r="F4" s="23" t="s">
        <v>63</v>
      </c>
      <c r="G4" s="15" t="s">
        <v>23</v>
      </c>
      <c r="I4" s="17" t="s">
        <v>0</v>
      </c>
      <c r="J4" s="17" t="s">
        <v>2</v>
      </c>
      <c r="K4" s="8" t="s">
        <v>61</v>
      </c>
      <c r="L4" s="8" t="s">
        <v>63</v>
      </c>
      <c r="M4" s="23" t="s">
        <v>62</v>
      </c>
      <c r="N4" s="15" t="s">
        <v>23</v>
      </c>
    </row>
    <row r="5" spans="2:14">
      <c r="B5" s="17"/>
      <c r="C5" s="17"/>
      <c r="D5" s="22" t="s">
        <v>7</v>
      </c>
      <c r="E5" s="22" t="s">
        <v>5</v>
      </c>
      <c r="F5" s="25" t="s">
        <v>6</v>
      </c>
      <c r="G5" s="16"/>
      <c r="I5" s="17"/>
      <c r="J5" s="17"/>
      <c r="K5" s="2" t="s">
        <v>5</v>
      </c>
      <c r="L5" s="2" t="s">
        <v>6</v>
      </c>
      <c r="M5" s="24" t="s">
        <v>7</v>
      </c>
      <c r="N5" s="16"/>
    </row>
    <row r="6" spans="2:14">
      <c r="B6" s="2" t="s">
        <v>1</v>
      </c>
      <c r="C6" s="2" t="s">
        <v>3</v>
      </c>
      <c r="D6" s="2" t="s">
        <v>3</v>
      </c>
      <c r="E6" s="2" t="s">
        <v>3</v>
      </c>
      <c r="F6" s="24" t="s">
        <v>3</v>
      </c>
      <c r="G6" s="4" t="s">
        <v>8</v>
      </c>
      <c r="I6" s="2" t="s">
        <v>1</v>
      </c>
      <c r="J6" s="2" t="s">
        <v>3</v>
      </c>
      <c r="K6" s="2" t="s">
        <v>3</v>
      </c>
      <c r="L6" s="2" t="s">
        <v>3</v>
      </c>
      <c r="M6" s="24" t="s">
        <v>3</v>
      </c>
      <c r="N6" s="4" t="s">
        <v>8</v>
      </c>
    </row>
    <row r="7" spans="2:14">
      <c r="B7" s="2">
        <v>0.5</v>
      </c>
      <c r="C7" s="2">
        <v>2</v>
      </c>
      <c r="D7" s="2">
        <v>-11.4</v>
      </c>
      <c r="E7" s="2">
        <v>-11.3</v>
      </c>
      <c r="F7" s="24">
        <v>-11.39</v>
      </c>
      <c r="G7" s="1">
        <f>D7-C7</f>
        <v>-13.4</v>
      </c>
      <c r="I7" s="2">
        <v>2</v>
      </c>
      <c r="J7" s="2">
        <v>-20</v>
      </c>
      <c r="K7" s="2" t="s">
        <v>9</v>
      </c>
      <c r="L7" s="2" t="s">
        <v>9</v>
      </c>
      <c r="M7" s="24">
        <v>-21.2</v>
      </c>
      <c r="N7" s="1">
        <f>M7-J7</f>
        <v>-1.1999999999999993</v>
      </c>
    </row>
    <row r="8" spans="2:14">
      <c r="B8" s="2">
        <v>1</v>
      </c>
      <c r="C8" s="2">
        <v>2</v>
      </c>
      <c r="D8" s="2">
        <v>1.3</v>
      </c>
      <c r="E8" s="2">
        <v>1.36</v>
      </c>
      <c r="F8" s="24">
        <v>1.28</v>
      </c>
      <c r="G8" s="1">
        <f t="shared" ref="G8:G12" si="0">D8-C8</f>
        <v>-0.7</v>
      </c>
      <c r="I8" s="2">
        <v>2</v>
      </c>
      <c r="J8" s="2">
        <v>-10</v>
      </c>
      <c r="K8" s="2" t="s">
        <v>9</v>
      </c>
      <c r="L8" s="2" t="s">
        <v>9</v>
      </c>
      <c r="M8" s="24">
        <v>-11.2</v>
      </c>
      <c r="N8" s="1">
        <f t="shared" ref="N8:N11" si="1">M8-J8</f>
        <v>-1.1999999999999993</v>
      </c>
    </row>
    <row r="9" spans="2:14">
      <c r="B9" s="2">
        <v>1.5</v>
      </c>
      <c r="C9" s="2">
        <v>2</v>
      </c>
      <c r="D9" s="2">
        <v>1.1599999999999999</v>
      </c>
      <c r="E9" s="2">
        <v>1.23</v>
      </c>
      <c r="F9" s="24">
        <v>1.1599999999999999</v>
      </c>
      <c r="G9" s="1">
        <f t="shared" si="0"/>
        <v>-0.84000000000000008</v>
      </c>
      <c r="I9" s="2">
        <v>2</v>
      </c>
      <c r="J9" s="2">
        <v>0</v>
      </c>
      <c r="K9" s="2" t="s">
        <v>9</v>
      </c>
      <c r="L9" s="2" t="s">
        <v>9</v>
      </c>
      <c r="M9" s="24">
        <v>-1.2</v>
      </c>
      <c r="N9" s="1">
        <f t="shared" si="1"/>
        <v>-1.2</v>
      </c>
    </row>
    <row r="10" spans="2:14">
      <c r="B10" s="2">
        <v>2</v>
      </c>
      <c r="C10" s="2">
        <v>2</v>
      </c>
      <c r="D10" s="2">
        <v>0.79</v>
      </c>
      <c r="E10" s="2">
        <v>0.85</v>
      </c>
      <c r="F10" s="24">
        <v>0.77</v>
      </c>
      <c r="G10" s="1">
        <f t="shared" si="0"/>
        <v>-1.21</v>
      </c>
      <c r="I10" s="2">
        <v>2</v>
      </c>
      <c r="J10" s="2">
        <v>10</v>
      </c>
      <c r="K10" s="2" t="s">
        <v>9</v>
      </c>
      <c r="L10" s="2" t="s">
        <v>9</v>
      </c>
      <c r="M10" s="24">
        <v>8.76</v>
      </c>
      <c r="N10" s="1">
        <f t="shared" si="1"/>
        <v>-1.2400000000000002</v>
      </c>
    </row>
    <row r="11" spans="2:14">
      <c r="B11" s="2">
        <v>2.5</v>
      </c>
      <c r="C11" s="2">
        <v>2</v>
      </c>
      <c r="D11" s="2">
        <v>-3.25</v>
      </c>
      <c r="E11" s="2">
        <v>-3.2</v>
      </c>
      <c r="F11" s="24">
        <v>-3.28</v>
      </c>
      <c r="G11" s="1">
        <f t="shared" si="0"/>
        <v>-5.25</v>
      </c>
      <c r="I11" s="2">
        <v>2</v>
      </c>
      <c r="J11" s="2">
        <v>20</v>
      </c>
      <c r="K11" s="2" t="s">
        <v>9</v>
      </c>
      <c r="L11" s="2" t="s">
        <v>9</v>
      </c>
      <c r="M11" s="24">
        <v>18.739999999999998</v>
      </c>
      <c r="N11" s="1">
        <f t="shared" si="1"/>
        <v>-1.2600000000000016</v>
      </c>
    </row>
    <row r="12" spans="2:14">
      <c r="B12" s="2">
        <v>3</v>
      </c>
      <c r="C12" s="2">
        <v>2</v>
      </c>
      <c r="D12" s="2">
        <v>-3.68</v>
      </c>
      <c r="E12" s="2">
        <v>-3.6</v>
      </c>
      <c r="F12" s="24">
        <v>-3.7</v>
      </c>
      <c r="G12" s="1">
        <f t="shared" si="0"/>
        <v>-5.68</v>
      </c>
      <c r="L12" s="3" t="s">
        <v>10</v>
      </c>
      <c r="N12" s="5">
        <f>AVERAGE(N7:N11)</f>
        <v>-1.2200000000000002</v>
      </c>
    </row>
    <row r="13" spans="2:14">
      <c r="E13" s="3" t="s">
        <v>10</v>
      </c>
      <c r="G13" s="5">
        <f>AVERAGE(G7:G12)</f>
        <v>-4.5133333333333328</v>
      </c>
    </row>
  </sheetData>
  <mergeCells count="6">
    <mergeCell ref="N4:N5"/>
    <mergeCell ref="B4:B5"/>
    <mergeCell ref="C4:C5"/>
    <mergeCell ref="G4:G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7"/>
  <sheetViews>
    <sheetView zoomScale="90" zoomScaleNormal="90" workbookViewId="0">
      <selection activeCell="L7" sqref="L7"/>
    </sheetView>
  </sheetViews>
  <sheetFormatPr defaultColWidth="9.21875" defaultRowHeight="14.4"/>
  <cols>
    <col min="2" max="2" width="10.21875" bestFit="1" customWidth="1"/>
    <col min="3" max="3" width="6.5546875" bestFit="1" customWidth="1"/>
    <col min="4" max="6" width="11.21875" bestFit="1" customWidth="1"/>
    <col min="7" max="7" width="18" customWidth="1"/>
    <col min="8" max="8" width="33.21875" customWidth="1"/>
    <col min="9" max="9" width="29" customWidth="1"/>
    <col min="10" max="10" width="27.77734375" customWidth="1"/>
    <col min="11" max="11" width="20.77734375" customWidth="1"/>
    <col min="12" max="12" width="29.77734375" customWidth="1"/>
    <col min="13" max="13" width="20.21875" customWidth="1"/>
  </cols>
  <sheetData>
    <row r="2" spans="2:13" ht="21">
      <c r="B2" s="13" t="s">
        <v>30</v>
      </c>
    </row>
    <row r="4" spans="2:13" ht="72">
      <c r="B4" s="17" t="s">
        <v>0</v>
      </c>
      <c r="C4" s="17" t="s">
        <v>2</v>
      </c>
      <c r="D4" s="8" t="s">
        <v>61</v>
      </c>
      <c r="E4" s="8" t="s">
        <v>63</v>
      </c>
      <c r="F4" s="26" t="s">
        <v>62</v>
      </c>
      <c r="G4" s="15" t="s">
        <v>37</v>
      </c>
      <c r="H4" s="16" t="s">
        <v>38</v>
      </c>
      <c r="I4" s="16" t="s">
        <v>24</v>
      </c>
      <c r="J4" s="16" t="s">
        <v>31</v>
      </c>
      <c r="K4" s="16" t="s">
        <v>32</v>
      </c>
      <c r="L4" s="15" t="s">
        <v>47</v>
      </c>
      <c r="M4" s="15" t="s">
        <v>48</v>
      </c>
    </row>
    <row r="5" spans="2:13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  <c r="L5" s="16"/>
      <c r="M5" s="16"/>
    </row>
    <row r="6" spans="2:13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</row>
    <row r="7" spans="2:13">
      <c r="B7" s="10">
        <v>2</v>
      </c>
      <c r="C7" s="10">
        <v>2</v>
      </c>
      <c r="D7" s="10">
        <v>-75.819999999999993</v>
      </c>
      <c r="E7" s="10">
        <v>-56.76</v>
      </c>
      <c r="F7" s="10">
        <v>0.45</v>
      </c>
      <c r="G7" s="5">
        <f>'1.Delta Pgene'!G10</f>
        <v>-1.21</v>
      </c>
      <c r="H7" s="1">
        <f>F7-(C7-ABS(G7))</f>
        <v>-0.34</v>
      </c>
      <c r="I7" s="1">
        <f>E7-(C7-ABS(G7))</f>
        <v>-57.55</v>
      </c>
      <c r="J7" s="1">
        <f>D7-(C7-ABS(G7))</f>
        <v>-76.61</v>
      </c>
      <c r="K7" s="1">
        <f>I7-J7</f>
        <v>19.060000000000002</v>
      </c>
      <c r="L7" s="14">
        <f>ABS(G7)+ABS(H7)</f>
        <v>1.55</v>
      </c>
      <c r="M7" s="1">
        <f>F7-C7</f>
        <v>-1.55</v>
      </c>
    </row>
  </sheetData>
  <mergeCells count="9">
    <mergeCell ref="B4:B5"/>
    <mergeCell ref="C4:C5"/>
    <mergeCell ref="G4:G5"/>
    <mergeCell ref="M4:M5"/>
    <mergeCell ref="H4:H5"/>
    <mergeCell ref="I4:I5"/>
    <mergeCell ref="J4:J5"/>
    <mergeCell ref="K4:K5"/>
    <mergeCell ref="L4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6"/>
  <sheetViews>
    <sheetView zoomScaleNormal="100" workbookViewId="0">
      <selection activeCell="I7" sqref="I7"/>
    </sheetView>
  </sheetViews>
  <sheetFormatPr defaultColWidth="9.21875" defaultRowHeight="14.4"/>
  <cols>
    <col min="2" max="2" width="11.44140625" bestFit="1" customWidth="1"/>
    <col min="3" max="3" width="7.77734375" bestFit="1" customWidth="1"/>
    <col min="4" max="6" width="11.21875" bestFit="1" customWidth="1"/>
    <col min="7" max="7" width="21.21875" bestFit="1" customWidth="1"/>
    <col min="8" max="8" width="12.5546875" bestFit="1" customWidth="1"/>
    <col min="9" max="9" width="19.5546875" customWidth="1"/>
    <col min="10" max="10" width="27.77734375" customWidth="1"/>
    <col min="11" max="11" width="20.77734375" customWidth="1"/>
    <col min="12" max="12" width="22.21875" customWidth="1"/>
    <col min="13" max="13" width="22.77734375" customWidth="1"/>
    <col min="14" max="14" width="23" customWidth="1"/>
  </cols>
  <sheetData>
    <row r="2" spans="2:14" ht="21">
      <c r="B2" s="11" t="s">
        <v>33</v>
      </c>
    </row>
    <row r="4" spans="2:14" ht="72">
      <c r="B4" s="17" t="s">
        <v>0</v>
      </c>
      <c r="C4" s="17" t="s">
        <v>2</v>
      </c>
      <c r="D4" s="8" t="s">
        <v>61</v>
      </c>
      <c r="E4" s="8" t="s">
        <v>63</v>
      </c>
      <c r="F4" s="26" t="s">
        <v>62</v>
      </c>
      <c r="G4" s="15" t="s">
        <v>59</v>
      </c>
      <c r="H4" s="16" t="s">
        <v>49</v>
      </c>
      <c r="I4" s="16" t="s">
        <v>22</v>
      </c>
      <c r="J4" s="16" t="s">
        <v>34</v>
      </c>
      <c r="K4" s="16" t="s">
        <v>50</v>
      </c>
      <c r="L4" s="16" t="s">
        <v>25</v>
      </c>
      <c r="M4" s="16" t="s">
        <v>35</v>
      </c>
    </row>
    <row r="5" spans="2:14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  <c r="L5" s="16"/>
      <c r="M5" s="16"/>
    </row>
    <row r="6" spans="2:14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3</v>
      </c>
      <c r="I6" s="4" t="s">
        <v>8</v>
      </c>
      <c r="J6" s="4" t="s">
        <v>8</v>
      </c>
      <c r="K6" s="4"/>
      <c r="L6" s="4" t="s">
        <v>12</v>
      </c>
      <c r="M6" s="4" t="s">
        <v>12</v>
      </c>
    </row>
    <row r="7" spans="2:14">
      <c r="B7" s="10">
        <v>2</v>
      </c>
      <c r="C7" s="10">
        <v>2</v>
      </c>
      <c r="D7" s="10">
        <v>-21.11</v>
      </c>
      <c r="E7" s="10">
        <v>-21.47</v>
      </c>
      <c r="F7" s="27" t="s">
        <v>9</v>
      </c>
      <c r="G7" s="5">
        <f>'2.Caract Coupler'!L7</f>
        <v>1.55</v>
      </c>
      <c r="H7" s="1">
        <f>C7-G7</f>
        <v>0.44999999999999996</v>
      </c>
      <c r="I7" s="14">
        <f>E7-D7</f>
        <v>-0.35999999999999943</v>
      </c>
      <c r="J7" s="1"/>
      <c r="K7" s="1"/>
      <c r="L7" s="1"/>
      <c r="M7" s="1"/>
    </row>
    <row r="10" spans="2:14" ht="21">
      <c r="B10" s="12" t="s">
        <v>39</v>
      </c>
    </row>
    <row r="12" spans="2:14" ht="72">
      <c r="B12" s="17" t="s">
        <v>0</v>
      </c>
      <c r="C12" s="17" t="s">
        <v>2</v>
      </c>
      <c r="D12" s="8" t="s">
        <v>61</v>
      </c>
      <c r="E12" s="8" t="s">
        <v>63</v>
      </c>
      <c r="F12" s="26" t="s">
        <v>62</v>
      </c>
      <c r="G12" s="15" t="s">
        <v>59</v>
      </c>
      <c r="H12" s="16" t="s">
        <v>49</v>
      </c>
      <c r="I12" s="16" t="s">
        <v>36</v>
      </c>
      <c r="J12" s="16" t="s">
        <v>34</v>
      </c>
      <c r="K12" s="16" t="s">
        <v>50</v>
      </c>
      <c r="L12" s="16" t="s">
        <v>25</v>
      </c>
      <c r="M12" s="16" t="s">
        <v>35</v>
      </c>
      <c r="N12" s="16" t="s">
        <v>58</v>
      </c>
    </row>
    <row r="13" spans="2:14">
      <c r="B13" s="17"/>
      <c r="C13" s="17"/>
      <c r="D13" s="2" t="s">
        <v>5</v>
      </c>
      <c r="E13" s="2" t="s">
        <v>6</v>
      </c>
      <c r="F13" s="2" t="s">
        <v>7</v>
      </c>
      <c r="G13" s="16"/>
      <c r="H13" s="16"/>
      <c r="I13" s="16"/>
      <c r="J13" s="16"/>
      <c r="K13" s="16"/>
      <c r="L13" s="16"/>
      <c r="M13" s="16"/>
      <c r="N13" s="16"/>
    </row>
    <row r="14" spans="2:14">
      <c r="B14" s="2" t="s">
        <v>1</v>
      </c>
      <c r="C14" s="2" t="s">
        <v>3</v>
      </c>
      <c r="D14" s="2" t="s">
        <v>3</v>
      </c>
      <c r="E14" s="2" t="s">
        <v>3</v>
      </c>
      <c r="F14" s="2" t="s">
        <v>3</v>
      </c>
      <c r="G14" s="4" t="s">
        <v>8</v>
      </c>
      <c r="H14" s="4" t="s">
        <v>3</v>
      </c>
      <c r="I14" s="4" t="s">
        <v>8</v>
      </c>
      <c r="J14" s="4" t="s">
        <v>8</v>
      </c>
      <c r="K14" s="4"/>
      <c r="L14" s="4" t="s">
        <v>12</v>
      </c>
      <c r="M14" s="4" t="s">
        <v>12</v>
      </c>
      <c r="N14" s="4"/>
    </row>
    <row r="15" spans="2:14">
      <c r="B15" s="10">
        <v>2</v>
      </c>
      <c r="C15" s="10">
        <v>2</v>
      </c>
      <c r="D15" s="10">
        <v>-20.29</v>
      </c>
      <c r="E15" s="10">
        <v>-31.88</v>
      </c>
      <c r="F15" s="2" t="s">
        <v>9</v>
      </c>
      <c r="G15" s="5">
        <f>'2.Caract Coupler'!L7</f>
        <v>1.55</v>
      </c>
      <c r="H15" s="1">
        <f>C15-G15</f>
        <v>0.44999999999999996</v>
      </c>
      <c r="I15" s="5">
        <f>I7</f>
        <v>-0.35999999999999943</v>
      </c>
      <c r="J15" s="1">
        <f>(E15-D15)-I15</f>
        <v>-11.23</v>
      </c>
      <c r="K15" s="1">
        <f>10^(J15/20)</f>
        <v>0.27447323434785353</v>
      </c>
      <c r="L15" s="1">
        <f>10^(H15/10)</f>
        <v>1.109174815262401</v>
      </c>
      <c r="M15" s="1">
        <f>L15*(1-(K15^2))</f>
        <v>1.0256145134392762</v>
      </c>
      <c r="N15" s="1">
        <f>(1+K15)/(1-K15)</f>
        <v>1.7566178047232777</v>
      </c>
    </row>
    <row r="36" spans="1:1">
      <c r="A36" t="s">
        <v>21</v>
      </c>
    </row>
  </sheetData>
  <mergeCells count="19">
    <mergeCell ref="J12:J13"/>
    <mergeCell ref="K12:K13"/>
    <mergeCell ref="B4:B5"/>
    <mergeCell ref="C4:C5"/>
    <mergeCell ref="G4:G5"/>
    <mergeCell ref="H4:H5"/>
    <mergeCell ref="I4:I5"/>
    <mergeCell ref="J4:J5"/>
    <mergeCell ref="B12:B13"/>
    <mergeCell ref="C12:C13"/>
    <mergeCell ref="G12:G13"/>
    <mergeCell ref="H12:H13"/>
    <mergeCell ref="I12:I13"/>
    <mergeCell ref="N12:N13"/>
    <mergeCell ref="L12:L13"/>
    <mergeCell ref="M12:M13"/>
    <mergeCell ref="K4:K5"/>
    <mergeCell ref="M4:M5"/>
    <mergeCell ref="L4:L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5"/>
  <sheetViews>
    <sheetView zoomScale="124" zoomScaleNormal="85" workbookViewId="0">
      <selection activeCell="H15" sqref="H15"/>
    </sheetView>
  </sheetViews>
  <sheetFormatPr defaultColWidth="9.21875" defaultRowHeight="14.4"/>
  <cols>
    <col min="2" max="2" width="11.44140625" bestFit="1" customWidth="1"/>
    <col min="3" max="3" width="7.77734375" bestFit="1" customWidth="1"/>
    <col min="4" max="6" width="11.21875" bestFit="1" customWidth="1"/>
    <col min="7" max="7" width="13.77734375" customWidth="1"/>
    <col min="8" max="8" width="15.109375" customWidth="1"/>
    <col min="9" max="9" width="19.5546875" customWidth="1"/>
    <col min="10" max="10" width="14.21875" customWidth="1"/>
    <col min="11" max="11" width="15" customWidth="1"/>
    <col min="12" max="12" width="17.5546875" customWidth="1"/>
    <col min="13" max="13" width="15.21875" customWidth="1"/>
    <col min="14" max="14" width="15" bestFit="1" customWidth="1"/>
    <col min="15" max="15" width="18.21875" customWidth="1"/>
    <col min="16" max="16" width="21.44140625" customWidth="1"/>
    <col min="17" max="17" width="18.44140625" customWidth="1"/>
    <col min="18" max="18" width="23.21875" customWidth="1"/>
    <col min="19" max="19" width="20.77734375" customWidth="1"/>
    <col min="20" max="20" width="22.5546875" customWidth="1"/>
    <col min="21" max="21" width="21.77734375" customWidth="1"/>
  </cols>
  <sheetData>
    <row r="1" spans="2:20" ht="21">
      <c r="B1" s="11" t="s">
        <v>40</v>
      </c>
    </row>
    <row r="2" spans="2:20">
      <c r="B2" t="s">
        <v>41</v>
      </c>
    </row>
    <row r="4" spans="2:20" ht="72">
      <c r="B4" s="17" t="s">
        <v>0</v>
      </c>
      <c r="C4" s="17" t="s">
        <v>2</v>
      </c>
      <c r="D4" s="8" t="s">
        <v>61</v>
      </c>
      <c r="E4" s="8" t="s">
        <v>63</v>
      </c>
      <c r="F4" s="26" t="s">
        <v>62</v>
      </c>
      <c r="G4" s="15" t="s">
        <v>59</v>
      </c>
      <c r="H4" s="16" t="s">
        <v>49</v>
      </c>
      <c r="I4" s="16" t="s">
        <v>14</v>
      </c>
      <c r="J4" s="16" t="s">
        <v>15</v>
      </c>
      <c r="K4" s="16" t="s">
        <v>60</v>
      </c>
    </row>
    <row r="5" spans="2:20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</row>
    <row r="6" spans="2:20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3</v>
      </c>
      <c r="I6" s="4" t="s">
        <v>8</v>
      </c>
      <c r="J6" s="4" t="s">
        <v>8</v>
      </c>
      <c r="K6" s="4"/>
    </row>
    <row r="7" spans="2:20">
      <c r="B7" s="10">
        <v>2</v>
      </c>
      <c r="C7" s="10">
        <v>2</v>
      </c>
      <c r="D7" s="10">
        <v>-20.29</v>
      </c>
      <c r="E7" s="2">
        <v>-52.09</v>
      </c>
      <c r="F7" s="10">
        <v>-9.44</v>
      </c>
      <c r="G7" s="5">
        <f>'2.Caract Coupler'!L7</f>
        <v>1.55</v>
      </c>
      <c r="H7" s="1">
        <f>C7-G7</f>
        <v>0.44999999999999996</v>
      </c>
      <c r="I7" s="14">
        <f>F7-D7</f>
        <v>10.85</v>
      </c>
      <c r="J7" s="1"/>
      <c r="K7" s="1"/>
    </row>
    <row r="10" spans="2:20" ht="21">
      <c r="B10" s="11" t="s">
        <v>42</v>
      </c>
    </row>
    <row r="11" spans="2:20">
      <c r="T11" s="9"/>
    </row>
    <row r="12" spans="2:20" ht="72">
      <c r="B12" s="17" t="s">
        <v>0</v>
      </c>
      <c r="C12" s="17" t="s">
        <v>2</v>
      </c>
      <c r="D12" s="8" t="s">
        <v>61</v>
      </c>
      <c r="E12" s="8" t="s">
        <v>63</v>
      </c>
      <c r="F12" s="26" t="s">
        <v>62</v>
      </c>
      <c r="G12" s="15" t="s">
        <v>59</v>
      </c>
      <c r="H12" s="16" t="s">
        <v>49</v>
      </c>
      <c r="I12" s="16" t="s">
        <v>43</v>
      </c>
      <c r="J12" s="16" t="s">
        <v>34</v>
      </c>
      <c r="K12" s="16" t="s">
        <v>50</v>
      </c>
      <c r="L12" s="16" t="s">
        <v>44</v>
      </c>
      <c r="M12" s="16" t="s">
        <v>15</v>
      </c>
      <c r="N12" s="16" t="s">
        <v>64</v>
      </c>
      <c r="O12" s="16" t="s">
        <v>13</v>
      </c>
      <c r="P12" s="16" t="s">
        <v>35</v>
      </c>
      <c r="Q12" s="16" t="s">
        <v>51</v>
      </c>
      <c r="R12" s="16" t="s">
        <v>52</v>
      </c>
      <c r="S12" s="18" t="s">
        <v>53</v>
      </c>
      <c r="T12" s="18" t="s">
        <v>54</v>
      </c>
    </row>
    <row r="13" spans="2:20" ht="28.5" customHeight="1">
      <c r="B13" s="17"/>
      <c r="C13" s="17"/>
      <c r="D13" s="2" t="s">
        <v>5</v>
      </c>
      <c r="E13" s="2" t="s">
        <v>6</v>
      </c>
      <c r="F13" s="2" t="s">
        <v>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9"/>
      <c r="T13" s="19"/>
    </row>
    <row r="14" spans="2:20">
      <c r="B14" s="2" t="s">
        <v>1</v>
      </c>
      <c r="C14" s="2" t="s">
        <v>3</v>
      </c>
      <c r="D14" s="2" t="s">
        <v>3</v>
      </c>
      <c r="E14" s="2" t="s">
        <v>3</v>
      </c>
      <c r="F14" s="2" t="s">
        <v>3</v>
      </c>
      <c r="G14" s="4" t="s">
        <v>8</v>
      </c>
      <c r="H14" s="4" t="s">
        <v>3</v>
      </c>
      <c r="I14" s="4" t="s">
        <v>8</v>
      </c>
      <c r="J14" s="4" t="s">
        <v>8</v>
      </c>
      <c r="K14" s="4"/>
      <c r="L14" s="4" t="s">
        <v>8</v>
      </c>
      <c r="M14" s="4" t="s">
        <v>8</v>
      </c>
      <c r="N14" s="4"/>
      <c r="O14" s="4" t="s">
        <v>12</v>
      </c>
      <c r="P14" s="4" t="s">
        <v>12</v>
      </c>
      <c r="Q14" s="4" t="s">
        <v>3</v>
      </c>
      <c r="R14" s="4" t="s">
        <v>12</v>
      </c>
      <c r="S14" s="4" t="s">
        <v>3</v>
      </c>
      <c r="T14" s="4" t="s">
        <v>8</v>
      </c>
    </row>
    <row r="15" spans="2:20">
      <c r="B15" s="10">
        <v>2</v>
      </c>
      <c r="C15" s="10">
        <v>2</v>
      </c>
      <c r="D15" s="10">
        <v>-20.14</v>
      </c>
      <c r="E15" s="10">
        <v>-54.61</v>
      </c>
      <c r="F15" s="10">
        <v>-15.42</v>
      </c>
      <c r="G15" s="5">
        <f>'2.Caract Coupler'!L7</f>
        <v>1.55</v>
      </c>
      <c r="H15" s="1">
        <f>C15-G15</f>
        <v>0.44999999999999996</v>
      </c>
      <c r="I15" s="5">
        <f>'3.Cal reflexion'!$I$7</f>
        <v>-0.35999999999999943</v>
      </c>
      <c r="J15" s="1">
        <f>E15-D15-I15</f>
        <v>-34.11</v>
      </c>
      <c r="K15" s="1">
        <f>10^(J15/20)</f>
        <v>1.9701532072167582E-2</v>
      </c>
      <c r="L15" s="5">
        <f>I7</f>
        <v>10.85</v>
      </c>
      <c r="M15" s="1">
        <f>(F15-D15)-L15</f>
        <v>-6.129999999999999</v>
      </c>
      <c r="N15" s="1">
        <f>10^(M15/10)</f>
        <v>0.24378108183687527</v>
      </c>
      <c r="O15" s="1">
        <f>10^(H15/10)</f>
        <v>1.109174815262401</v>
      </c>
      <c r="P15" s="1">
        <f>O15*(1-K15^2)</f>
        <v>1.1087442886519094</v>
      </c>
      <c r="Q15" s="1">
        <f>10*LOG10(P15)</f>
        <v>0.44831395713876632</v>
      </c>
      <c r="R15" s="1">
        <f>O15*N15</f>
        <v>0.27039583641088438</v>
      </c>
      <c r="S15" s="1">
        <f>10*LOG10(R15)</f>
        <v>-5.68</v>
      </c>
      <c r="T15" s="1">
        <f>S15-Q15</f>
        <v>-6.1283139571387659</v>
      </c>
    </row>
  </sheetData>
  <mergeCells count="23">
    <mergeCell ref="N12:N13"/>
    <mergeCell ref="J4:J5"/>
    <mergeCell ref="J12:J13"/>
    <mergeCell ref="K12:K13"/>
    <mergeCell ref="I4:I5"/>
    <mergeCell ref="K4:K5"/>
    <mergeCell ref="M12:M13"/>
    <mergeCell ref="T12:T13"/>
    <mergeCell ref="O12:O13"/>
    <mergeCell ref="P12:P13"/>
    <mergeCell ref="R12:R13"/>
    <mergeCell ref="B4:B5"/>
    <mergeCell ref="C4:C5"/>
    <mergeCell ref="G4:G5"/>
    <mergeCell ref="H4:H5"/>
    <mergeCell ref="S12:S13"/>
    <mergeCell ref="Q12:Q13"/>
    <mergeCell ref="B12:B13"/>
    <mergeCell ref="C12:C13"/>
    <mergeCell ref="G12:G13"/>
    <mergeCell ref="H12:H13"/>
    <mergeCell ref="L12:L13"/>
    <mergeCell ref="I12:I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87"/>
  <sheetViews>
    <sheetView tabSelected="1" topLeftCell="A51" zoomScale="104" zoomScaleNormal="130" workbookViewId="0">
      <selection activeCell="K91" sqref="K91"/>
    </sheetView>
  </sheetViews>
  <sheetFormatPr defaultColWidth="9.21875" defaultRowHeight="14.4"/>
  <cols>
    <col min="2" max="2" width="11.44140625" bestFit="1" customWidth="1"/>
    <col min="3" max="3" width="7.77734375" bestFit="1" customWidth="1"/>
    <col min="4" max="6" width="10" bestFit="1" customWidth="1"/>
    <col min="9" max="9" width="21.21875" bestFit="1" customWidth="1"/>
    <col min="10" max="10" width="12.5546875" bestFit="1" customWidth="1"/>
    <col min="11" max="11" width="19.5546875" customWidth="1"/>
    <col min="12" max="12" width="14.21875" customWidth="1"/>
    <col min="13" max="13" width="15" customWidth="1"/>
    <col min="14" max="14" width="19.44140625" customWidth="1"/>
    <col min="15" max="15" width="15.21875" customWidth="1"/>
    <col min="16" max="16" width="15" bestFit="1" customWidth="1"/>
    <col min="17" max="17" width="18.21875" customWidth="1"/>
    <col min="18" max="18" width="21.44140625" customWidth="1"/>
    <col min="19" max="19" width="18.44140625" customWidth="1"/>
    <col min="20" max="20" width="23.21875" customWidth="1"/>
    <col min="21" max="21" width="20.77734375" customWidth="1"/>
    <col min="22" max="22" width="22.5546875" customWidth="1"/>
    <col min="23" max="23" width="12.77734375" customWidth="1"/>
    <col min="24" max="24" width="25.5546875" customWidth="1"/>
  </cols>
  <sheetData>
    <row r="2" spans="2:24">
      <c r="B2" t="s">
        <v>45</v>
      </c>
    </row>
    <row r="4" spans="2:24" ht="72">
      <c r="B4" s="17" t="s">
        <v>0</v>
      </c>
      <c r="C4" s="17" t="s">
        <v>2</v>
      </c>
      <c r="D4" s="8" t="s">
        <v>61</v>
      </c>
      <c r="E4" s="8" t="s">
        <v>63</v>
      </c>
      <c r="F4" s="26" t="s">
        <v>62</v>
      </c>
      <c r="G4" s="20" t="s">
        <v>26</v>
      </c>
      <c r="H4" s="20" t="s">
        <v>27</v>
      </c>
      <c r="I4" s="15" t="s">
        <v>59</v>
      </c>
      <c r="J4" s="16" t="s">
        <v>49</v>
      </c>
      <c r="K4" s="16" t="s">
        <v>43</v>
      </c>
      <c r="L4" s="16" t="s">
        <v>34</v>
      </c>
      <c r="M4" s="16" t="s">
        <v>50</v>
      </c>
      <c r="N4" s="16" t="s">
        <v>55</v>
      </c>
      <c r="O4" s="16" t="s">
        <v>15</v>
      </c>
      <c r="P4" s="16" t="s">
        <v>64</v>
      </c>
      <c r="Q4" s="16" t="s">
        <v>13</v>
      </c>
      <c r="R4" s="16" t="s">
        <v>35</v>
      </c>
      <c r="S4" s="16" t="s">
        <v>51</v>
      </c>
      <c r="T4" s="16" t="s">
        <v>52</v>
      </c>
      <c r="U4" s="18" t="s">
        <v>53</v>
      </c>
      <c r="V4" s="18" t="s">
        <v>54</v>
      </c>
      <c r="W4" s="18" t="s">
        <v>28</v>
      </c>
      <c r="X4" s="18" t="s">
        <v>56</v>
      </c>
    </row>
    <row r="5" spans="2:24" ht="28.5" customHeight="1">
      <c r="B5" s="17"/>
      <c r="C5" s="17"/>
      <c r="D5" s="2" t="s">
        <v>5</v>
      </c>
      <c r="E5" s="2" t="s">
        <v>6</v>
      </c>
      <c r="F5" s="2" t="s">
        <v>7</v>
      </c>
      <c r="G5" s="21"/>
      <c r="H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9"/>
      <c r="V5" s="19"/>
      <c r="W5" s="19"/>
      <c r="X5" s="19"/>
    </row>
    <row r="6" spans="2:24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6" t="s">
        <v>16</v>
      </c>
      <c r="H6" s="6" t="s">
        <v>19</v>
      </c>
      <c r="I6" s="4" t="s">
        <v>8</v>
      </c>
      <c r="J6" s="4" t="s">
        <v>3</v>
      </c>
      <c r="K6" s="4" t="s">
        <v>8</v>
      </c>
      <c r="L6" s="4" t="s">
        <v>8</v>
      </c>
      <c r="M6" s="4"/>
      <c r="N6" s="4" t="s">
        <v>8</v>
      </c>
      <c r="O6" s="4" t="s">
        <v>8</v>
      </c>
      <c r="P6" s="4"/>
      <c r="Q6" s="4" t="s">
        <v>12</v>
      </c>
      <c r="R6" s="4" t="s">
        <v>12</v>
      </c>
      <c r="S6" s="4" t="s">
        <v>3</v>
      </c>
      <c r="T6" s="4" t="s">
        <v>12</v>
      </c>
      <c r="U6" s="4" t="s">
        <v>3</v>
      </c>
      <c r="V6" s="4" t="s">
        <v>3</v>
      </c>
      <c r="W6" s="6" t="s">
        <v>12</v>
      </c>
      <c r="X6" s="6" t="s">
        <v>20</v>
      </c>
    </row>
    <row r="7" spans="2:24">
      <c r="B7" s="2">
        <v>2</v>
      </c>
      <c r="C7" s="2">
        <v>-10</v>
      </c>
      <c r="D7" s="2">
        <v>-31.55</v>
      </c>
      <c r="E7" s="2">
        <v>-36.909999999999997</v>
      </c>
      <c r="F7" s="2">
        <v>-15.85</v>
      </c>
      <c r="G7" s="1">
        <v>5</v>
      </c>
      <c r="H7" s="1">
        <v>347.5</v>
      </c>
      <c r="I7" s="5">
        <f>'4.Cal Transmission'!$G$7</f>
        <v>1.55</v>
      </c>
      <c r="J7" s="1">
        <f>C7-I7</f>
        <v>-11.55</v>
      </c>
      <c r="K7" s="5">
        <f>'3.Cal reflexion'!$I$7</f>
        <v>-0.35999999999999943</v>
      </c>
      <c r="L7" s="1">
        <f>E7-D7-K7</f>
        <v>-4.9999999999999964</v>
      </c>
      <c r="M7" s="1">
        <f>10^(L7/20)</f>
        <v>0.56234132519034918</v>
      </c>
      <c r="N7" s="5">
        <f>'4.Cal Transmission'!$I$7</f>
        <v>10.85</v>
      </c>
      <c r="O7" s="1">
        <f>F7-D7-N7</f>
        <v>4.8500000000000014</v>
      </c>
      <c r="P7" s="1">
        <f>10^(O7/10)</f>
        <v>3.0549211132155145</v>
      </c>
      <c r="Q7" s="1">
        <f>10^(J7/20)</f>
        <v>0.26454526947240486</v>
      </c>
      <c r="R7" s="1">
        <f>Q7*(1-M7^2)</f>
        <v>0.18088870989682387</v>
      </c>
      <c r="S7" s="1">
        <f>10*LOG10(R7)</f>
        <v>-7.4258853862676988</v>
      </c>
      <c r="T7" s="1">
        <f>R7*P7</f>
        <v>0.5526007390061235</v>
      </c>
      <c r="U7" s="1">
        <f>10*LOG10(T7)</f>
        <v>-2.575885386267696</v>
      </c>
      <c r="V7" s="1">
        <f>U7-S7</f>
        <v>4.8500000000000032</v>
      </c>
      <c r="W7" s="1">
        <f>G7*H7</f>
        <v>1737.5</v>
      </c>
      <c r="X7" s="1">
        <f>(T7-R7)/W7*100</f>
        <v>2.1393498078233073E-2</v>
      </c>
    </row>
    <row r="8" spans="2:24">
      <c r="B8" s="2">
        <v>2</v>
      </c>
      <c r="C8" s="2">
        <v>0</v>
      </c>
      <c r="D8" s="2">
        <v>-21.54</v>
      </c>
      <c r="E8" s="2">
        <v>-26.9</v>
      </c>
      <c r="F8" s="2">
        <v>-5.85</v>
      </c>
      <c r="G8" s="1">
        <v>5</v>
      </c>
      <c r="H8" s="1">
        <v>345.2</v>
      </c>
      <c r="I8" s="5">
        <f>'4.Cal Transmission'!$G$7</f>
        <v>1.55</v>
      </c>
      <c r="J8" s="1">
        <f t="shared" ref="J8:J9" si="0">C8-I8</f>
        <v>-1.55</v>
      </c>
      <c r="K8" s="5">
        <f>'3.Cal reflexion'!$I$7</f>
        <v>-0.35999999999999943</v>
      </c>
      <c r="L8" s="1">
        <f t="shared" ref="L8:L9" si="1">E8-D8-K8</f>
        <v>-5</v>
      </c>
      <c r="M8" s="1">
        <f t="shared" ref="M8:M9" si="2">10^(L8/20)</f>
        <v>0.56234132519034907</v>
      </c>
      <c r="N8" s="5">
        <f>'4.Cal Transmission'!$I$7</f>
        <v>10.85</v>
      </c>
      <c r="O8" s="1">
        <f t="shared" ref="O8:O9" si="3">F8-D8-N8</f>
        <v>4.84</v>
      </c>
      <c r="P8" s="1">
        <f t="shared" ref="P8:P9" si="4">10^(O8/10)</f>
        <v>3.047894989627983</v>
      </c>
      <c r="Q8" s="1">
        <f t="shared" ref="Q8:Q9" si="5">10^(J8/20)</f>
        <v>0.83656559575581013</v>
      </c>
      <c r="R8" s="1">
        <f t="shared" ref="R8:R9" si="6">Q8*(1-M8^2)</f>
        <v>0.57202032628340516</v>
      </c>
      <c r="S8" s="1">
        <f t="shared" ref="S8:S9" si="7">10*LOG10(R8)</f>
        <v>-2.425885386267697</v>
      </c>
      <c r="T8" s="1">
        <f t="shared" ref="T8:T9" si="8">R8*P8</f>
        <v>1.7434578864445547</v>
      </c>
      <c r="U8" s="1">
        <f t="shared" ref="U8:U9" si="9">10*LOG10(T8)</f>
        <v>2.4141146137323028</v>
      </c>
      <c r="V8" s="1">
        <f t="shared" ref="V8:V9" si="10">U8-S8</f>
        <v>4.84</v>
      </c>
      <c r="W8" s="1">
        <f t="shared" ref="W8:W9" si="11">G8*H8</f>
        <v>1726</v>
      </c>
      <c r="X8" s="1">
        <f t="shared" ref="X8:X9" si="12">(T8-R8)/W8*100</f>
        <v>6.7870078804238093E-2</v>
      </c>
    </row>
    <row r="9" spans="2:24">
      <c r="B9" s="2">
        <v>2</v>
      </c>
      <c r="C9" s="2">
        <v>15</v>
      </c>
      <c r="D9" s="2">
        <v>-6.54</v>
      </c>
      <c r="E9" s="2">
        <v>-11.88</v>
      </c>
      <c r="F9" s="2">
        <v>9.0299999999999994</v>
      </c>
      <c r="G9" s="1">
        <v>5</v>
      </c>
      <c r="H9" s="1">
        <v>314.5</v>
      </c>
      <c r="I9" s="5">
        <f>'4.Cal Transmission'!$G$7</f>
        <v>1.55</v>
      </c>
      <c r="J9" s="1">
        <f t="shared" si="0"/>
        <v>13.45</v>
      </c>
      <c r="K9" s="5">
        <f>'3.Cal reflexion'!$I$7</f>
        <v>-0.35999999999999943</v>
      </c>
      <c r="L9" s="1">
        <f t="shared" si="1"/>
        <v>-4.9800000000000013</v>
      </c>
      <c r="M9" s="1">
        <f t="shared" si="2"/>
        <v>0.56363765582595438</v>
      </c>
      <c r="N9" s="5">
        <f>'4.Cal Transmission'!$I$7</f>
        <v>10.85</v>
      </c>
      <c r="O9" s="1">
        <f t="shared" si="3"/>
        <v>4.7200000000000006</v>
      </c>
      <c r="P9" s="1">
        <f t="shared" si="4"/>
        <v>2.9648313895243432</v>
      </c>
      <c r="Q9" s="1">
        <f t="shared" si="5"/>
        <v>4.7043540572597617</v>
      </c>
      <c r="R9" s="1">
        <f t="shared" si="6"/>
        <v>3.2098400148933037</v>
      </c>
      <c r="S9" s="1">
        <f t="shared" si="7"/>
        <v>5.0648338680346203</v>
      </c>
      <c r="T9" s="1">
        <f t="shared" si="8"/>
        <v>9.5166344315069527</v>
      </c>
      <c r="U9" s="1">
        <f t="shared" si="9"/>
        <v>9.784833868034621</v>
      </c>
      <c r="V9" s="1">
        <f t="shared" si="10"/>
        <v>4.7200000000000006</v>
      </c>
      <c r="W9" s="1">
        <f t="shared" si="11"/>
        <v>1572.5</v>
      </c>
      <c r="X9" s="1">
        <f t="shared" si="12"/>
        <v>0.40106800741581233</v>
      </c>
    </row>
    <row r="10" spans="2:24">
      <c r="B10" s="2">
        <v>2</v>
      </c>
      <c r="C10" s="2"/>
      <c r="D10" s="2"/>
      <c r="E10" s="2"/>
      <c r="F10" s="2"/>
      <c r="G10" s="1"/>
      <c r="H10" s="1"/>
      <c r="I10" s="5">
        <f>'4.Cal Transmission'!$G$7</f>
        <v>1.55</v>
      </c>
      <c r="J10" s="1"/>
      <c r="K10" s="5">
        <f>'3.Cal reflexion'!$I$7</f>
        <v>-0.35999999999999943</v>
      </c>
      <c r="L10" s="1"/>
      <c r="M10" s="1"/>
      <c r="N10" s="5">
        <f>'4.Cal Transmission'!$I$7</f>
        <v>10.85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>
      <c r="B11" s="2">
        <v>2</v>
      </c>
      <c r="C11" s="2"/>
      <c r="D11" s="2"/>
      <c r="E11" s="2"/>
      <c r="F11" s="2"/>
      <c r="G11" s="1"/>
      <c r="H11" s="1"/>
      <c r="I11" s="5">
        <f>'4.Cal Transmission'!$G$7</f>
        <v>1.55</v>
      </c>
      <c r="J11" s="1"/>
      <c r="K11" s="5">
        <f>'3.Cal reflexion'!$I$7</f>
        <v>-0.35999999999999943</v>
      </c>
      <c r="L11" s="1"/>
      <c r="M11" s="1"/>
      <c r="N11" s="5">
        <f>'4.Cal Transmission'!$I$7</f>
        <v>10.85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>
      <c r="B12" s="2">
        <v>2</v>
      </c>
      <c r="C12" s="2"/>
      <c r="D12" s="2"/>
      <c r="E12" s="2"/>
      <c r="F12" s="2"/>
      <c r="G12" s="1"/>
      <c r="H12" s="1"/>
      <c r="I12" s="5">
        <f>'4.Cal Transmission'!$G$7</f>
        <v>1.55</v>
      </c>
      <c r="J12" s="1"/>
      <c r="K12" s="5">
        <f>'3.Cal reflexion'!$I$7</f>
        <v>-0.35999999999999943</v>
      </c>
      <c r="L12" s="1"/>
      <c r="M12" s="1"/>
      <c r="N12" s="5">
        <f>'4.Cal Transmission'!$I$7</f>
        <v>10.85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>
      <c r="B13" s="2">
        <v>2</v>
      </c>
      <c r="C13" s="2"/>
      <c r="D13" s="2"/>
      <c r="E13" s="2"/>
      <c r="F13" s="2"/>
      <c r="G13" s="1"/>
      <c r="H13" s="1"/>
      <c r="I13" s="5">
        <f>'4.Cal Transmission'!$G$7</f>
        <v>1.55</v>
      </c>
      <c r="J13" s="1"/>
      <c r="K13" s="5">
        <f>'3.Cal reflexion'!$I$7</f>
        <v>-0.35999999999999943</v>
      </c>
      <c r="L13" s="1"/>
      <c r="M13" s="1"/>
      <c r="N13" s="5">
        <f>'4.Cal Transmission'!$I$7</f>
        <v>10.85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>
      <c r="B14" s="2">
        <v>2</v>
      </c>
      <c r="C14" s="2"/>
      <c r="D14" s="2"/>
      <c r="E14" s="2"/>
      <c r="F14" s="2"/>
      <c r="G14" s="1"/>
      <c r="H14" s="1"/>
      <c r="I14" s="5">
        <f>'4.Cal Transmission'!$G$7</f>
        <v>1.55</v>
      </c>
      <c r="J14" s="1"/>
      <c r="K14" s="5">
        <f>'3.Cal reflexion'!$I$7</f>
        <v>-0.35999999999999943</v>
      </c>
      <c r="L14" s="1"/>
      <c r="M14" s="1"/>
      <c r="N14" s="5">
        <f>'4.Cal Transmission'!$I$7</f>
        <v>10.85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>
      <c r="B15" s="2">
        <v>2</v>
      </c>
      <c r="C15" s="2"/>
      <c r="D15" s="2"/>
      <c r="E15" s="2"/>
      <c r="F15" s="2"/>
      <c r="G15" s="1"/>
      <c r="H15" s="1"/>
      <c r="I15" s="5">
        <f>'4.Cal Transmission'!$G$7</f>
        <v>1.55</v>
      </c>
      <c r="J15" s="1"/>
      <c r="K15" s="5">
        <f>'3.Cal reflexion'!$I$7</f>
        <v>-0.35999999999999943</v>
      </c>
      <c r="L15" s="1"/>
      <c r="M15" s="1"/>
      <c r="N15" s="5">
        <f>'4.Cal Transmission'!$I$7</f>
        <v>10.85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>
      <c r="B16" s="2">
        <v>2</v>
      </c>
      <c r="C16" s="2"/>
      <c r="D16" s="2"/>
      <c r="E16" s="2"/>
      <c r="F16" s="2"/>
      <c r="G16" s="1"/>
      <c r="H16" s="1"/>
      <c r="I16" s="5">
        <f>'4.Cal Transmission'!$G$7</f>
        <v>1.55</v>
      </c>
      <c r="J16" s="1"/>
      <c r="K16" s="5">
        <f>'3.Cal reflexion'!$I$7</f>
        <v>-0.35999999999999943</v>
      </c>
      <c r="L16" s="1"/>
      <c r="M16" s="1"/>
      <c r="N16" s="5">
        <f>'4.Cal Transmission'!$I$7</f>
        <v>10.85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>
      <c r="B17" s="2">
        <v>2</v>
      </c>
      <c r="C17" s="2"/>
      <c r="D17" s="2"/>
      <c r="E17" s="2"/>
      <c r="F17" s="2"/>
      <c r="G17" s="1"/>
      <c r="H17" s="1"/>
      <c r="I17" s="5">
        <f>'4.Cal Transmission'!$G$7</f>
        <v>1.55</v>
      </c>
      <c r="J17" s="1"/>
      <c r="K17" s="5">
        <f>'3.Cal reflexion'!$I$7</f>
        <v>-0.35999999999999943</v>
      </c>
      <c r="L17" s="1"/>
      <c r="M17" s="1"/>
      <c r="N17" s="5">
        <f>'4.Cal Transmission'!$I$7</f>
        <v>10.85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>
      <c r="B18" s="2">
        <v>2</v>
      </c>
      <c r="C18" s="2"/>
      <c r="D18" s="2"/>
      <c r="E18" s="2"/>
      <c r="F18" s="2"/>
      <c r="G18" s="1"/>
      <c r="H18" s="1"/>
      <c r="I18" s="5">
        <f>'4.Cal Transmission'!$G$7</f>
        <v>1.55</v>
      </c>
      <c r="J18" s="1"/>
      <c r="K18" s="5">
        <f>'3.Cal reflexion'!$I$7</f>
        <v>-0.35999999999999943</v>
      </c>
      <c r="L18" s="1"/>
      <c r="M18" s="1"/>
      <c r="N18" s="5">
        <f>'4.Cal Transmission'!$I$7</f>
        <v>10.85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>
      <c r="B19" s="2">
        <v>2</v>
      </c>
      <c r="C19" s="2"/>
      <c r="D19" s="2"/>
      <c r="E19" s="2"/>
      <c r="F19" s="2"/>
      <c r="G19" s="1"/>
      <c r="H19" s="1"/>
      <c r="I19" s="5">
        <f>'4.Cal Transmission'!$G$7</f>
        <v>1.55</v>
      </c>
      <c r="J19" s="1"/>
      <c r="K19" s="5">
        <f>'3.Cal reflexion'!$I$7</f>
        <v>-0.35999999999999943</v>
      </c>
      <c r="L19" s="1"/>
      <c r="M19" s="1"/>
      <c r="N19" s="5">
        <f>'4.Cal Transmission'!$I$7</f>
        <v>10.85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1" spans="2:24">
      <c r="B21" t="s">
        <v>46</v>
      </c>
    </row>
    <row r="23" spans="2:24" ht="72">
      <c r="B23" s="17" t="s">
        <v>0</v>
      </c>
      <c r="C23" s="17" t="s">
        <v>2</v>
      </c>
      <c r="D23" s="8" t="s">
        <v>61</v>
      </c>
      <c r="E23" s="8" t="s">
        <v>63</v>
      </c>
      <c r="F23" s="26" t="s">
        <v>62</v>
      </c>
      <c r="G23" s="20" t="s">
        <v>17</v>
      </c>
      <c r="H23" s="20" t="s">
        <v>18</v>
      </c>
      <c r="I23" s="15" t="s">
        <v>59</v>
      </c>
      <c r="J23" s="16" t="s">
        <v>49</v>
      </c>
      <c r="K23" s="16" t="s">
        <v>43</v>
      </c>
      <c r="L23" s="16" t="s">
        <v>34</v>
      </c>
      <c r="M23" s="16" t="s">
        <v>50</v>
      </c>
      <c r="N23" s="16" t="s">
        <v>55</v>
      </c>
      <c r="O23" s="16" t="s">
        <v>15</v>
      </c>
      <c r="P23" s="16" t="s">
        <v>64</v>
      </c>
      <c r="Q23" s="16" t="s">
        <v>13</v>
      </c>
      <c r="R23" s="16" t="s">
        <v>35</v>
      </c>
      <c r="S23" s="16" t="s">
        <v>51</v>
      </c>
      <c r="T23" s="16" t="s">
        <v>52</v>
      </c>
      <c r="U23" s="18" t="s">
        <v>53</v>
      </c>
      <c r="V23" s="18" t="s">
        <v>54</v>
      </c>
      <c r="W23" s="18" t="s">
        <v>28</v>
      </c>
      <c r="X23" s="18" t="s">
        <v>56</v>
      </c>
    </row>
    <row r="24" spans="2:24" ht="31.5" customHeight="1">
      <c r="B24" s="17"/>
      <c r="C24" s="17"/>
      <c r="D24" s="2" t="s">
        <v>5</v>
      </c>
      <c r="E24" s="2" t="s">
        <v>6</v>
      </c>
      <c r="F24" s="2" t="s">
        <v>7</v>
      </c>
      <c r="G24" s="21"/>
      <c r="H24" s="21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9"/>
      <c r="V24" s="19"/>
      <c r="W24" s="19"/>
      <c r="X24" s="19"/>
    </row>
    <row r="25" spans="2:24">
      <c r="B25" s="2" t="s">
        <v>1</v>
      </c>
      <c r="C25" s="2" t="s">
        <v>3</v>
      </c>
      <c r="D25" s="2" t="s">
        <v>3</v>
      </c>
      <c r="E25" s="2" t="s">
        <v>3</v>
      </c>
      <c r="F25" s="2" t="s">
        <v>3</v>
      </c>
      <c r="G25" s="6" t="s">
        <v>16</v>
      </c>
      <c r="H25" s="6" t="s">
        <v>19</v>
      </c>
      <c r="I25" s="4" t="s">
        <v>8</v>
      </c>
      <c r="J25" s="4" t="s">
        <v>3</v>
      </c>
      <c r="K25" s="4" t="s">
        <v>8</v>
      </c>
      <c r="L25" s="4" t="s">
        <v>8</v>
      </c>
      <c r="M25" s="4"/>
      <c r="N25" s="4" t="s">
        <v>8</v>
      </c>
      <c r="O25" s="4" t="s">
        <v>8</v>
      </c>
      <c r="P25" s="4"/>
      <c r="Q25" s="4" t="s">
        <v>12</v>
      </c>
      <c r="R25" s="4" t="s">
        <v>12</v>
      </c>
      <c r="S25" s="4" t="s">
        <v>3</v>
      </c>
      <c r="T25" s="4" t="s">
        <v>12</v>
      </c>
      <c r="U25" s="4" t="s">
        <v>3</v>
      </c>
      <c r="V25" s="4" t="s">
        <v>3</v>
      </c>
      <c r="W25" s="6" t="s">
        <v>12</v>
      </c>
      <c r="X25" s="6" t="s">
        <v>20</v>
      </c>
    </row>
    <row r="26" spans="2:24">
      <c r="B26" s="2">
        <v>2</v>
      </c>
      <c r="C26" s="2">
        <v>-20</v>
      </c>
      <c r="D26" s="2">
        <v>-42.01</v>
      </c>
      <c r="E26" s="2">
        <v>-58.82</v>
      </c>
      <c r="F26" s="2">
        <v>-24.42</v>
      </c>
      <c r="G26" s="1">
        <v>5</v>
      </c>
      <c r="H26" s="1">
        <v>349</v>
      </c>
      <c r="I26" s="5">
        <f>'4.Cal Transmission'!$G$7</f>
        <v>1.55</v>
      </c>
      <c r="J26" s="1">
        <f>C26-I26</f>
        <v>-21.55</v>
      </c>
      <c r="K26" s="5">
        <f>'3.Cal reflexion'!$I$7</f>
        <v>-0.35999999999999943</v>
      </c>
      <c r="L26" s="1">
        <f>E26-D26-K26</f>
        <v>-16.450000000000003</v>
      </c>
      <c r="M26" s="1">
        <f>10^(L26/20)</f>
        <v>0.15048735188025131</v>
      </c>
      <c r="N26" s="5">
        <f>'4.Cal Transmission'!$I$7</f>
        <v>10.85</v>
      </c>
      <c r="O26" s="1">
        <f>F26-D26-N26</f>
        <v>6.7399999999999967</v>
      </c>
      <c r="P26" s="1">
        <f t="shared" ref="P26:P46" si="13">10^(O26/10)</f>
        <v>4.7206304126359031</v>
      </c>
      <c r="Q26" s="1">
        <f>10^(J26/10)</f>
        <v>6.9984199600227302E-3</v>
      </c>
      <c r="R26" s="1">
        <f>Q26*(1-M26^2)</f>
        <v>6.8399306407766194E-3</v>
      </c>
      <c r="S26" s="1">
        <f>10*LOG10(R26)</f>
        <v>-21.649483021513323</v>
      </c>
      <c r="T26" s="1">
        <f>R26*P26</f>
        <v>3.2288784603170292E-2</v>
      </c>
      <c r="U26" s="1">
        <f>10*LOG10(T26)</f>
        <v>-14.909483021513326</v>
      </c>
      <c r="V26" s="1">
        <f>U26-S26</f>
        <v>6.7399999999999967</v>
      </c>
      <c r="W26" s="1">
        <f t="shared" ref="W26:W46" si="14">G26*H26</f>
        <v>1745</v>
      </c>
      <c r="X26" s="1">
        <f>(T26-R26)/W26*100</f>
        <v>1.4583870465555112E-3</v>
      </c>
    </row>
    <row r="27" spans="2:24">
      <c r="B27" s="2">
        <v>2</v>
      </c>
      <c r="C27" s="2">
        <v>-15</v>
      </c>
      <c r="D27" s="2">
        <v>-37.01</v>
      </c>
      <c r="E27" s="2">
        <v>-53.95</v>
      </c>
      <c r="F27" s="2">
        <v>-19.64</v>
      </c>
      <c r="G27" s="1">
        <v>5</v>
      </c>
      <c r="H27" s="1">
        <v>348.8</v>
      </c>
      <c r="I27" s="5">
        <f>'4.Cal Transmission'!$G$7</f>
        <v>1.55</v>
      </c>
      <c r="J27" s="1">
        <f t="shared" ref="J27:J46" si="15">C27-I27</f>
        <v>-16.55</v>
      </c>
      <c r="K27" s="5">
        <f>'3.Cal reflexion'!$I$7</f>
        <v>-0.35999999999999943</v>
      </c>
      <c r="L27" s="1">
        <f t="shared" ref="L27:L46" si="16">E27-D27-K27</f>
        <v>-16.580000000000005</v>
      </c>
      <c r="M27" s="1">
        <f t="shared" ref="M27:M46" si="17">10^(L27/20)</f>
        <v>0.14825180851459524</v>
      </c>
      <c r="N27" s="5">
        <f>'4.Cal Transmission'!$I$7</f>
        <v>10.85</v>
      </c>
      <c r="O27" s="1">
        <f t="shared" ref="O27:O46" si="18">F27-D27-N27</f>
        <v>6.5199999999999978</v>
      </c>
      <c r="P27" s="1">
        <f t="shared" si="13"/>
        <v>4.48745389933132</v>
      </c>
      <c r="Q27" s="1">
        <f t="shared" ref="Q27:Q46" si="19">10^(J27/10)</f>
        <v>2.2130947096056366E-2</v>
      </c>
      <c r="R27" s="1">
        <f t="shared" ref="R27:R46" si="20">Q27*(1-M27^2)</f>
        <v>2.1644539890364904E-2</v>
      </c>
      <c r="S27" s="1">
        <f t="shared" ref="S27:S46" si="21">10*LOG10(R27)</f>
        <v>-16.646516417842712</v>
      </c>
      <c r="T27" s="1">
        <f t="shared" ref="T27:T46" si="22">R27*P27</f>
        <v>9.7128874930250297E-2</v>
      </c>
      <c r="U27" s="1">
        <f t="shared" ref="U27:U46" si="23">10*LOG10(T27)</f>
        <v>-10.126516417842712</v>
      </c>
      <c r="V27" s="1">
        <f t="shared" ref="V27:V46" si="24">U27-S27</f>
        <v>6.52</v>
      </c>
      <c r="W27" s="1">
        <f t="shared" si="14"/>
        <v>1744</v>
      </c>
      <c r="X27" s="1">
        <f t="shared" ref="X27:X46" si="25">(T27-R27)/W27*100</f>
        <v>4.3282302201769146E-3</v>
      </c>
    </row>
    <row r="28" spans="2:24">
      <c r="B28" s="2">
        <v>2</v>
      </c>
      <c r="C28" s="2">
        <v>-10</v>
      </c>
      <c r="D28" s="2">
        <v>-32.01</v>
      </c>
      <c r="E28" s="2">
        <v>-49.05</v>
      </c>
      <c r="F28" s="2">
        <v>-14.71</v>
      </c>
      <c r="G28" s="1">
        <v>5</v>
      </c>
      <c r="H28" s="1">
        <v>348.3</v>
      </c>
      <c r="I28" s="5">
        <f>'4.Cal Transmission'!$G$7</f>
        <v>1.55</v>
      </c>
      <c r="J28" s="1">
        <f t="shared" si="15"/>
        <v>-11.55</v>
      </c>
      <c r="K28" s="5">
        <f>'3.Cal reflexion'!$I$7</f>
        <v>-0.35999999999999943</v>
      </c>
      <c r="L28" s="1">
        <f t="shared" si="16"/>
        <v>-16.68</v>
      </c>
      <c r="M28" s="1">
        <f t="shared" si="17"/>
        <v>0.14655478409559111</v>
      </c>
      <c r="N28" s="5">
        <f>'4.Cal Transmission'!$I$7</f>
        <v>10.85</v>
      </c>
      <c r="O28" s="1">
        <f t="shared" si="18"/>
        <v>6.4499999999999975</v>
      </c>
      <c r="P28" s="1">
        <f t="shared" si="13"/>
        <v>4.4157044735331237</v>
      </c>
      <c r="Q28" s="1">
        <f t="shared" si="19"/>
        <v>6.9984199600227309E-2</v>
      </c>
      <c r="R28" s="1">
        <f t="shared" si="20"/>
        <v>6.8481057634137296E-2</v>
      </c>
      <c r="S28" s="1">
        <f t="shared" si="21"/>
        <v>-11.644295409546949</v>
      </c>
      <c r="T28" s="1">
        <f t="shared" si="22"/>
        <v>0.30239211254733972</v>
      </c>
      <c r="U28" s="1">
        <f t="shared" si="23"/>
        <v>-5.1942954095469513</v>
      </c>
      <c r="V28" s="1">
        <f t="shared" si="24"/>
        <v>6.4499999999999975</v>
      </c>
      <c r="W28" s="1">
        <f t="shared" si="14"/>
        <v>1741.5</v>
      </c>
      <c r="X28" s="1">
        <f t="shared" si="25"/>
        <v>1.3431585122779352E-2</v>
      </c>
    </row>
    <row r="29" spans="2:24">
      <c r="B29" s="2">
        <v>2</v>
      </c>
      <c r="C29" s="2">
        <v>-5</v>
      </c>
      <c r="D29" s="2">
        <v>-27.02</v>
      </c>
      <c r="E29" s="2">
        <v>-44.07</v>
      </c>
      <c r="F29" s="2">
        <v>-9.75</v>
      </c>
      <c r="G29" s="1">
        <v>5</v>
      </c>
      <c r="H29" s="1">
        <v>347.6</v>
      </c>
      <c r="I29" s="5">
        <f>'4.Cal Transmission'!$G$7</f>
        <v>1.55</v>
      </c>
      <c r="J29" s="1">
        <f t="shared" si="15"/>
        <v>-6.55</v>
      </c>
      <c r="K29" s="5">
        <f>'3.Cal reflexion'!$I$7</f>
        <v>-0.35999999999999943</v>
      </c>
      <c r="L29" s="1">
        <f t="shared" si="16"/>
        <v>-16.690000000000001</v>
      </c>
      <c r="M29" s="1">
        <f t="shared" si="17"/>
        <v>0.14638615375506173</v>
      </c>
      <c r="N29" s="5">
        <f>'4.Cal Transmission'!$I$7</f>
        <v>10.85</v>
      </c>
      <c r="O29" s="1">
        <f t="shared" si="18"/>
        <v>6.42</v>
      </c>
      <c r="P29" s="1">
        <f t="shared" si="13"/>
        <v>4.3853069777498579</v>
      </c>
      <c r="Q29" s="1">
        <f t="shared" si="19"/>
        <v>0.22130947096056372</v>
      </c>
      <c r="R29" s="1">
        <f t="shared" si="20"/>
        <v>0.21656705110796126</v>
      </c>
      <c r="S29" s="1">
        <f t="shared" si="21"/>
        <v>-6.6440761701116005</v>
      </c>
      <c r="T29" s="1">
        <f t="shared" si="22"/>
        <v>0.94971300037445261</v>
      </c>
      <c r="U29" s="1">
        <f t="shared" si="23"/>
        <v>-0.224076170111599</v>
      </c>
      <c r="V29" s="1">
        <f t="shared" si="24"/>
        <v>6.4200000000000017</v>
      </c>
      <c r="W29" s="1">
        <f t="shared" si="14"/>
        <v>1738</v>
      </c>
      <c r="X29" s="1">
        <f t="shared" si="25"/>
        <v>4.2183311235126079E-2</v>
      </c>
    </row>
    <row r="30" spans="2:24">
      <c r="B30" s="2">
        <v>2</v>
      </c>
      <c r="C30" s="2">
        <v>0</v>
      </c>
      <c r="D30" s="2">
        <v>-22</v>
      </c>
      <c r="E30" s="2">
        <v>-39.049999999999997</v>
      </c>
      <c r="F30" s="2">
        <v>-4.74</v>
      </c>
      <c r="G30" s="1">
        <v>5</v>
      </c>
      <c r="H30" s="1">
        <v>345.6</v>
      </c>
      <c r="I30" s="5">
        <f>'4.Cal Transmission'!$G$7</f>
        <v>1.55</v>
      </c>
      <c r="J30" s="1">
        <f t="shared" si="15"/>
        <v>-1.55</v>
      </c>
      <c r="K30" s="5">
        <f>'3.Cal reflexion'!$I$7</f>
        <v>-0.35999999999999943</v>
      </c>
      <c r="L30" s="1">
        <f t="shared" si="16"/>
        <v>-16.689999999999998</v>
      </c>
      <c r="M30" s="1">
        <f t="shared" si="17"/>
        <v>0.14638615375506178</v>
      </c>
      <c r="N30" s="5">
        <f>'4.Cal Transmission'!$I$7</f>
        <v>10.85</v>
      </c>
      <c r="O30" s="1">
        <f t="shared" si="18"/>
        <v>6.4099999999999984</v>
      </c>
      <c r="P30" s="1">
        <f t="shared" si="13"/>
        <v>4.3752210515825194</v>
      </c>
      <c r="Q30" s="1">
        <f t="shared" si="19"/>
        <v>0.69984199600227348</v>
      </c>
      <c r="R30" s="1">
        <f t="shared" si="20"/>
        <v>0.68484514764724969</v>
      </c>
      <c r="S30" s="1">
        <f t="shared" si="21"/>
        <v>-1.6440761701115991</v>
      </c>
      <c r="T30" s="1">
        <f t="shared" si="22"/>
        <v>2.9963489070603857</v>
      </c>
      <c r="U30" s="1">
        <f t="shared" si="23"/>
        <v>4.7659238298883997</v>
      </c>
      <c r="V30" s="1">
        <f t="shared" si="24"/>
        <v>6.4099999999999984</v>
      </c>
      <c r="W30" s="1">
        <f t="shared" si="14"/>
        <v>1728</v>
      </c>
      <c r="X30" s="1">
        <f t="shared" si="25"/>
        <v>0.13376757866974165</v>
      </c>
    </row>
    <row r="31" spans="2:24">
      <c r="B31" s="2">
        <v>2</v>
      </c>
      <c r="C31" s="2">
        <v>5</v>
      </c>
      <c r="D31" s="2">
        <v>-17.04</v>
      </c>
      <c r="E31" s="2">
        <v>-34.020000000000003</v>
      </c>
      <c r="F31" s="2">
        <v>0.2</v>
      </c>
      <c r="G31" s="1">
        <v>5</v>
      </c>
      <c r="H31" s="1">
        <v>341</v>
      </c>
      <c r="I31" s="5">
        <f>'4.Cal Transmission'!$G$7</f>
        <v>1.55</v>
      </c>
      <c r="J31" s="1">
        <f t="shared" si="15"/>
        <v>3.45</v>
      </c>
      <c r="K31" s="5">
        <f>'3.Cal reflexion'!$I$7</f>
        <v>-0.35999999999999943</v>
      </c>
      <c r="L31" s="1">
        <f t="shared" si="16"/>
        <v>-16.620000000000005</v>
      </c>
      <c r="M31" s="1">
        <f t="shared" si="17"/>
        <v>0.14757065332758937</v>
      </c>
      <c r="N31" s="5">
        <f>'4.Cal Transmission'!$I$7</f>
        <v>10.85</v>
      </c>
      <c r="O31" s="1">
        <f t="shared" si="18"/>
        <v>6.3899999999999988</v>
      </c>
      <c r="P31" s="1">
        <f t="shared" si="13"/>
        <v>4.355118736855685</v>
      </c>
      <c r="Q31" s="1">
        <f t="shared" si="19"/>
        <v>2.2130947096056381</v>
      </c>
      <c r="R31" s="1">
        <f t="shared" si="20"/>
        <v>2.1648999298431257</v>
      </c>
      <c r="S31" s="1">
        <f t="shared" si="21"/>
        <v>3.3543782636081056</v>
      </c>
      <c r="T31" s="1">
        <f t="shared" si="22"/>
        <v>9.4283962478773553</v>
      </c>
      <c r="U31" s="1">
        <f t="shared" si="23"/>
        <v>9.7443782636081053</v>
      </c>
      <c r="V31" s="1">
        <f t="shared" si="24"/>
        <v>6.39</v>
      </c>
      <c r="W31" s="1">
        <f t="shared" si="14"/>
        <v>1705</v>
      </c>
      <c r="X31" s="1">
        <f t="shared" si="25"/>
        <v>0.42601151425420702</v>
      </c>
    </row>
    <row r="32" spans="2:24">
      <c r="B32" s="2">
        <v>2</v>
      </c>
      <c r="C32" s="2">
        <v>6</v>
      </c>
      <c r="D32" s="2">
        <v>-16.04</v>
      </c>
      <c r="E32" s="2">
        <v>-33.04</v>
      </c>
      <c r="F32" s="2">
        <v>1.19</v>
      </c>
      <c r="G32" s="1">
        <v>5</v>
      </c>
      <c r="H32" s="1">
        <v>339.4</v>
      </c>
      <c r="I32" s="5">
        <f>'4.Cal Transmission'!$G$7</f>
        <v>1.55</v>
      </c>
      <c r="J32" s="1">
        <f t="shared" si="15"/>
        <v>4.45</v>
      </c>
      <c r="K32" s="5">
        <f>'3.Cal reflexion'!$I$7</f>
        <v>-0.35999999999999943</v>
      </c>
      <c r="L32" s="1">
        <f t="shared" si="16"/>
        <v>-16.64</v>
      </c>
      <c r="M32" s="1">
        <f t="shared" si="17"/>
        <v>0.14723125024327183</v>
      </c>
      <c r="N32" s="5">
        <f>'4.Cal Transmission'!$I$7</f>
        <v>10.85</v>
      </c>
      <c r="O32" s="1">
        <f t="shared" si="18"/>
        <v>6.3800000000000008</v>
      </c>
      <c r="P32" s="1">
        <f t="shared" si="13"/>
        <v>4.3451022417157175</v>
      </c>
      <c r="Q32" s="1">
        <f t="shared" si="19"/>
        <v>2.7861211686297711</v>
      </c>
      <c r="R32" s="1">
        <f t="shared" si="20"/>
        <v>2.7257263056921333</v>
      </c>
      <c r="S32" s="1">
        <f t="shared" si="21"/>
        <v>4.3548224552099937</v>
      </c>
      <c r="T32" s="1">
        <f t="shared" si="22"/>
        <v>11.843559481166389</v>
      </c>
      <c r="U32" s="1">
        <f t="shared" si="23"/>
        <v>10.734822455209995</v>
      </c>
      <c r="V32" s="1">
        <f t="shared" si="24"/>
        <v>6.3800000000000017</v>
      </c>
      <c r="W32" s="1">
        <f t="shared" si="14"/>
        <v>1697</v>
      </c>
      <c r="X32" s="1">
        <f t="shared" si="25"/>
        <v>0.53729128906742818</v>
      </c>
    </row>
    <row r="33" spans="2:24">
      <c r="B33" s="2">
        <v>2</v>
      </c>
      <c r="C33" s="7">
        <v>7</v>
      </c>
      <c r="D33" s="2">
        <v>-15</v>
      </c>
      <c r="E33" s="2">
        <v>-28.81</v>
      </c>
      <c r="F33" s="2">
        <v>2.12</v>
      </c>
      <c r="G33" s="1">
        <v>5</v>
      </c>
      <c r="H33" s="1">
        <v>337.5</v>
      </c>
      <c r="I33" s="5">
        <f>'4.Cal Transmission'!$G$7</f>
        <v>1.55</v>
      </c>
      <c r="J33" s="1">
        <f t="shared" si="15"/>
        <v>5.45</v>
      </c>
      <c r="K33" s="5">
        <f>'3.Cal reflexion'!$I$7</f>
        <v>-0.35999999999999943</v>
      </c>
      <c r="L33" s="1">
        <f t="shared" si="16"/>
        <v>-13.45</v>
      </c>
      <c r="M33" s="1">
        <f t="shared" si="17"/>
        <v>0.21256903452171069</v>
      </c>
      <c r="N33" s="5">
        <f>'4.Cal Transmission'!$I$7</f>
        <v>10.85</v>
      </c>
      <c r="O33" s="1">
        <f t="shared" si="18"/>
        <v>6.2700000000000014</v>
      </c>
      <c r="P33" s="1">
        <f t="shared" si="13"/>
        <v>4.2364296604954124</v>
      </c>
      <c r="Q33" s="1">
        <f t="shared" si="19"/>
        <v>3.5075187395256804</v>
      </c>
      <c r="R33" s="1">
        <f t="shared" si="20"/>
        <v>3.3490294202795687</v>
      </c>
      <c r="S33" s="1">
        <f t="shared" si="21"/>
        <v>5.2491896271124672</v>
      </c>
      <c r="T33" s="1">
        <f t="shared" si="22"/>
        <v>14.187927569944121</v>
      </c>
      <c r="U33" s="1">
        <f t="shared" si="23"/>
        <v>11.519189627112468</v>
      </c>
      <c r="V33" s="1">
        <f t="shared" si="24"/>
        <v>6.2700000000000005</v>
      </c>
      <c r="W33" s="1">
        <f t="shared" si="14"/>
        <v>1687.5</v>
      </c>
      <c r="X33" s="1">
        <f t="shared" si="25"/>
        <v>0.64230507553567717</v>
      </c>
    </row>
    <row r="34" spans="2:24">
      <c r="B34" s="2">
        <v>2</v>
      </c>
      <c r="C34" s="7">
        <v>8</v>
      </c>
      <c r="D34" s="2">
        <v>-14</v>
      </c>
      <c r="E34" s="2">
        <v>-27.8</v>
      </c>
      <c r="F34" s="2">
        <v>3.12</v>
      </c>
      <c r="G34" s="1">
        <v>5</v>
      </c>
      <c r="H34" s="1">
        <v>335.6</v>
      </c>
      <c r="I34" s="5">
        <f>'4.Cal Transmission'!$G$7</f>
        <v>1.55</v>
      </c>
      <c r="J34" s="1">
        <f t="shared" si="15"/>
        <v>6.45</v>
      </c>
      <c r="K34" s="5">
        <f>'3.Cal reflexion'!$I$7</f>
        <v>-0.35999999999999943</v>
      </c>
      <c r="L34" s="1">
        <f t="shared" si="16"/>
        <v>-13.440000000000001</v>
      </c>
      <c r="M34" s="1">
        <f t="shared" si="17"/>
        <v>0.21281390459827113</v>
      </c>
      <c r="N34" s="5">
        <f>'4.Cal Transmission'!$I$7</f>
        <v>10.85</v>
      </c>
      <c r="O34" s="1">
        <f t="shared" si="18"/>
        <v>6.2700000000000014</v>
      </c>
      <c r="P34" s="1">
        <f t="shared" si="13"/>
        <v>4.2364296604954124</v>
      </c>
      <c r="Q34" s="1">
        <f t="shared" si="19"/>
        <v>4.4157044735331263</v>
      </c>
      <c r="R34" s="1">
        <f t="shared" si="20"/>
        <v>4.2157182865698521</v>
      </c>
      <c r="S34" s="1">
        <f t="shared" si="21"/>
        <v>6.2487158164567198</v>
      </c>
      <c r="T34" s="1">
        <f t="shared" si="22"/>
        <v>17.859593989517421</v>
      </c>
      <c r="U34" s="1">
        <f t="shared" si="23"/>
        <v>12.518715816456723</v>
      </c>
      <c r="V34" s="1">
        <f t="shared" si="24"/>
        <v>6.2700000000000031</v>
      </c>
      <c r="W34" s="1">
        <f t="shared" si="14"/>
        <v>1678</v>
      </c>
      <c r="X34" s="1">
        <f t="shared" si="25"/>
        <v>0.81310343879306135</v>
      </c>
    </row>
    <row r="35" spans="2:24">
      <c r="B35" s="2">
        <v>2</v>
      </c>
      <c r="C35" s="7">
        <v>9</v>
      </c>
      <c r="D35" s="2">
        <v>-13</v>
      </c>
      <c r="E35" s="2">
        <v>-26.8</v>
      </c>
      <c r="F35" s="2">
        <v>4.12</v>
      </c>
      <c r="G35" s="1">
        <v>5</v>
      </c>
      <c r="H35" s="1">
        <v>333.2</v>
      </c>
      <c r="I35" s="5">
        <f>'4.Cal Transmission'!$G$7</f>
        <v>1.55</v>
      </c>
      <c r="J35" s="1">
        <f t="shared" si="15"/>
        <v>7.45</v>
      </c>
      <c r="K35" s="5">
        <f>'3.Cal reflexion'!$I$7</f>
        <v>-0.35999999999999943</v>
      </c>
      <c r="L35" s="1">
        <f t="shared" si="16"/>
        <v>-13.440000000000001</v>
      </c>
      <c r="M35" s="1">
        <f t="shared" si="17"/>
        <v>0.21281390459827113</v>
      </c>
      <c r="N35" s="5">
        <f>'4.Cal Transmission'!$I$7</f>
        <v>10.85</v>
      </c>
      <c r="O35" s="1">
        <f t="shared" si="18"/>
        <v>6.2700000000000014</v>
      </c>
      <c r="P35" s="1">
        <f t="shared" si="13"/>
        <v>4.2364296604954124</v>
      </c>
      <c r="Q35" s="1">
        <f t="shared" si="19"/>
        <v>5.5590425727040369</v>
      </c>
      <c r="R35" s="1">
        <f t="shared" si="20"/>
        <v>5.3072748799281513</v>
      </c>
      <c r="S35" s="1">
        <f t="shared" si="21"/>
        <v>7.2487158164567198</v>
      </c>
      <c r="T35" s="1">
        <f t="shared" si="22"/>
        <v>22.483896717729849</v>
      </c>
      <c r="U35" s="1">
        <f t="shared" si="23"/>
        <v>13.518715816456721</v>
      </c>
      <c r="V35" s="1">
        <f t="shared" si="24"/>
        <v>6.2700000000000014</v>
      </c>
      <c r="W35" s="1">
        <f t="shared" si="14"/>
        <v>1666</v>
      </c>
      <c r="X35" s="1">
        <f t="shared" si="25"/>
        <v>1.0310097141537633</v>
      </c>
    </row>
    <row r="36" spans="2:24">
      <c r="B36" s="2">
        <v>2</v>
      </c>
      <c r="C36" s="7">
        <v>10</v>
      </c>
      <c r="D36" s="2">
        <v>-11.98</v>
      </c>
      <c r="E36" s="2">
        <v>-25.78</v>
      </c>
      <c r="F36" s="2">
        <v>5.13</v>
      </c>
      <c r="G36" s="1">
        <v>5</v>
      </c>
      <c r="H36" s="1">
        <v>330.5</v>
      </c>
      <c r="I36" s="5">
        <f>'4.Cal Transmission'!$G$7</f>
        <v>1.55</v>
      </c>
      <c r="J36" s="1">
        <f t="shared" si="15"/>
        <v>8.4499999999999993</v>
      </c>
      <c r="K36" s="5">
        <f>'3.Cal reflexion'!$I$7</f>
        <v>-0.35999999999999943</v>
      </c>
      <c r="L36" s="1">
        <f t="shared" si="16"/>
        <v>-13.440000000000001</v>
      </c>
      <c r="M36" s="1">
        <f t="shared" si="17"/>
        <v>0.21281390459827113</v>
      </c>
      <c r="N36" s="5">
        <f>'4.Cal Transmission'!$I$7</f>
        <v>10.85</v>
      </c>
      <c r="O36" s="1">
        <f t="shared" si="18"/>
        <v>6.26</v>
      </c>
      <c r="P36" s="1">
        <f t="shared" si="13"/>
        <v>4.22668614265603</v>
      </c>
      <c r="Q36" s="1">
        <f t="shared" si="19"/>
        <v>6.9984199600227361</v>
      </c>
      <c r="R36" s="1">
        <f t="shared" si="20"/>
        <v>6.6814632137183869</v>
      </c>
      <c r="S36" s="1">
        <f t="shared" si="21"/>
        <v>8.2487158164567198</v>
      </c>
      <c r="T36" s="1">
        <f t="shared" si="22"/>
        <v>28.240447978089531</v>
      </c>
      <c r="U36" s="1">
        <f t="shared" si="23"/>
        <v>14.508715816456721</v>
      </c>
      <c r="V36" s="1">
        <f t="shared" si="24"/>
        <v>6.2600000000000016</v>
      </c>
      <c r="W36" s="1">
        <f t="shared" si="14"/>
        <v>1652.5</v>
      </c>
      <c r="X36" s="1">
        <f t="shared" si="25"/>
        <v>1.3046284274959845</v>
      </c>
    </row>
    <row r="37" spans="2:24">
      <c r="B37" s="2">
        <v>2</v>
      </c>
      <c r="C37" s="7">
        <v>11</v>
      </c>
      <c r="D37" s="2">
        <v>-10.97</v>
      </c>
      <c r="E37" s="2">
        <v>-24.78</v>
      </c>
      <c r="F37" s="2">
        <v>6.11</v>
      </c>
      <c r="G37" s="1">
        <v>5</v>
      </c>
      <c r="H37" s="1">
        <v>327.7</v>
      </c>
      <c r="I37" s="5">
        <f>'4.Cal Transmission'!$G$7</f>
        <v>1.55</v>
      </c>
      <c r="J37" s="1">
        <f t="shared" si="15"/>
        <v>9.4499999999999993</v>
      </c>
      <c r="K37" s="5">
        <f>'3.Cal reflexion'!$I$7</f>
        <v>-0.35999999999999943</v>
      </c>
      <c r="L37" s="1">
        <f t="shared" si="16"/>
        <v>-13.450000000000001</v>
      </c>
      <c r="M37" s="1">
        <f t="shared" si="17"/>
        <v>0.21256903452171061</v>
      </c>
      <c r="N37" s="5">
        <f>'4.Cal Transmission'!$I$7</f>
        <v>10.85</v>
      </c>
      <c r="O37" s="1">
        <f t="shared" si="18"/>
        <v>6.2300000000000022</v>
      </c>
      <c r="P37" s="1">
        <f t="shared" si="13"/>
        <v>4.1975898399100782</v>
      </c>
      <c r="Q37" s="1">
        <f t="shared" si="19"/>
        <v>8.8104887300801433</v>
      </c>
      <c r="R37" s="1">
        <f t="shared" si="20"/>
        <v>8.4123815595266471</v>
      </c>
      <c r="S37" s="1">
        <f t="shared" si="21"/>
        <v>9.2491896271124681</v>
      </c>
      <c r="T37" s="1">
        <f t="shared" si="22"/>
        <v>35.311727363715953</v>
      </c>
      <c r="U37" s="1">
        <f t="shared" si="23"/>
        <v>15.479189627112472</v>
      </c>
      <c r="V37" s="1">
        <f t="shared" si="24"/>
        <v>6.230000000000004</v>
      </c>
      <c r="W37" s="1">
        <f t="shared" si="14"/>
        <v>1638.5</v>
      </c>
      <c r="X37" s="1">
        <f t="shared" si="25"/>
        <v>1.6417055724253466</v>
      </c>
    </row>
    <row r="38" spans="2:24">
      <c r="B38" s="2">
        <v>2</v>
      </c>
      <c r="C38" s="7">
        <v>12</v>
      </c>
      <c r="D38" s="2">
        <v>-9.9700000000000006</v>
      </c>
      <c r="E38" s="2">
        <v>-23.78</v>
      </c>
      <c r="F38" s="2">
        <v>7.1</v>
      </c>
      <c r="G38" s="1">
        <v>5</v>
      </c>
      <c r="H38" s="1">
        <v>324.39999999999998</v>
      </c>
      <c r="I38" s="5">
        <f>'4.Cal Transmission'!$G$7</f>
        <v>1.55</v>
      </c>
      <c r="J38" s="1">
        <f t="shared" si="15"/>
        <v>10.45</v>
      </c>
      <c r="K38" s="5">
        <f>'3.Cal reflexion'!$I$7</f>
        <v>-0.35999999999999943</v>
      </c>
      <c r="L38" s="1">
        <f t="shared" si="16"/>
        <v>-13.450000000000001</v>
      </c>
      <c r="M38" s="1">
        <f t="shared" si="17"/>
        <v>0.21256903452171061</v>
      </c>
      <c r="N38" s="5">
        <f>'4.Cal Transmission'!$I$7</f>
        <v>10.85</v>
      </c>
      <c r="O38" s="1">
        <f t="shared" si="18"/>
        <v>6.2200000000000006</v>
      </c>
      <c r="P38" s="1">
        <f t="shared" si="13"/>
        <v>4.1879356511791848</v>
      </c>
      <c r="Q38" s="1">
        <f t="shared" si="19"/>
        <v>11.091748152624014</v>
      </c>
      <c r="R38" s="1">
        <f t="shared" si="20"/>
        <v>10.590560918996742</v>
      </c>
      <c r="S38" s="1">
        <f t="shared" si="21"/>
        <v>10.24918962711247</v>
      </c>
      <c r="T38" s="1">
        <f t="shared" si="22"/>
        <v>44.352587638651443</v>
      </c>
      <c r="U38" s="1">
        <f t="shared" si="23"/>
        <v>16.46918962711247</v>
      </c>
      <c r="V38" s="1">
        <f t="shared" si="24"/>
        <v>6.2200000000000006</v>
      </c>
      <c r="W38" s="1">
        <f t="shared" si="14"/>
        <v>1622</v>
      </c>
      <c r="X38" s="1">
        <f t="shared" si="25"/>
        <v>2.0815059629873427</v>
      </c>
    </row>
    <row r="39" spans="2:24">
      <c r="B39" s="7">
        <v>2</v>
      </c>
      <c r="C39" s="7">
        <v>13</v>
      </c>
      <c r="D39" s="7">
        <v>-8.9700000000000006</v>
      </c>
      <c r="E39" s="7">
        <v>-22.84</v>
      </c>
      <c r="F39" s="7">
        <v>8.08</v>
      </c>
      <c r="G39" s="1">
        <v>5</v>
      </c>
      <c r="H39" s="1">
        <v>320.7</v>
      </c>
      <c r="I39" s="5">
        <f>'4.Cal Transmission'!$G$7</f>
        <v>1.55</v>
      </c>
      <c r="J39" s="1">
        <f t="shared" si="15"/>
        <v>11.45</v>
      </c>
      <c r="K39" s="5">
        <f>'3.Cal reflexion'!$I$7</f>
        <v>-0.35999999999999943</v>
      </c>
      <c r="L39" s="1">
        <f t="shared" si="16"/>
        <v>-13.51</v>
      </c>
      <c r="M39" s="1">
        <f t="shared" si="17"/>
        <v>0.21110571958085436</v>
      </c>
      <c r="N39" s="5">
        <f>'4.Cal Transmission'!$I$7</f>
        <v>10.85</v>
      </c>
      <c r="O39" s="1">
        <f t="shared" si="18"/>
        <v>6.2000000000000011</v>
      </c>
      <c r="P39" s="1">
        <f t="shared" si="13"/>
        <v>4.1686938347033555</v>
      </c>
      <c r="Q39" s="1">
        <f t="shared" si="19"/>
        <v>13.963683610559379</v>
      </c>
      <c r="R39" s="1">
        <f t="shared" si="20"/>
        <v>13.341383325390218</v>
      </c>
      <c r="S39" s="1">
        <f t="shared" si="21"/>
        <v>11.25200862521803</v>
      </c>
      <c r="T39" s="1">
        <f t="shared" si="22"/>
        <v>55.616142414968351</v>
      </c>
      <c r="U39" s="1">
        <f t="shared" si="23"/>
        <v>17.452008625218031</v>
      </c>
      <c r="V39" s="1">
        <f t="shared" si="24"/>
        <v>6.2000000000000011</v>
      </c>
      <c r="W39" s="1">
        <f t="shared" si="14"/>
        <v>1603.5</v>
      </c>
      <c r="X39" s="1">
        <f t="shared" si="25"/>
        <v>2.6364053064906847</v>
      </c>
    </row>
    <row r="40" spans="2:24">
      <c r="B40" s="7">
        <v>2</v>
      </c>
      <c r="C40" s="7">
        <v>14</v>
      </c>
      <c r="D40" s="7">
        <v>-7.97</v>
      </c>
      <c r="E40" s="7">
        <v>-21.84</v>
      </c>
      <c r="F40" s="7">
        <v>9.07</v>
      </c>
      <c r="G40" s="1">
        <v>5</v>
      </c>
      <c r="H40" s="1">
        <v>316.5</v>
      </c>
      <c r="I40" s="5">
        <f>'4.Cal Transmission'!$G$7</f>
        <v>1.55</v>
      </c>
      <c r="J40" s="1">
        <f t="shared" si="15"/>
        <v>12.45</v>
      </c>
      <c r="K40" s="5">
        <f>'3.Cal reflexion'!$I$7</f>
        <v>-0.35999999999999943</v>
      </c>
      <c r="L40" s="1">
        <f t="shared" si="16"/>
        <v>-13.510000000000002</v>
      </c>
      <c r="M40" s="1">
        <f t="shared" si="17"/>
        <v>0.21110571958085431</v>
      </c>
      <c r="N40" s="5">
        <f>'4.Cal Transmission'!$I$7</f>
        <v>10.85</v>
      </c>
      <c r="O40" s="1">
        <f t="shared" si="18"/>
        <v>6.1899999999999995</v>
      </c>
      <c r="P40" s="1">
        <f t="shared" si="13"/>
        <v>4.1591061049402214</v>
      </c>
      <c r="Q40" s="1">
        <f t="shared" si="19"/>
        <v>17.579236139586929</v>
      </c>
      <c r="R40" s="1">
        <f t="shared" si="20"/>
        <v>16.795806496820717</v>
      </c>
      <c r="S40" s="1">
        <f t="shared" si="21"/>
        <v>12.252008625218032</v>
      </c>
      <c r="T40" s="1">
        <f t="shared" si="22"/>
        <v>69.855541338321672</v>
      </c>
      <c r="U40" s="1">
        <f t="shared" si="23"/>
        <v>18.44200862521803</v>
      </c>
      <c r="V40" s="1">
        <f t="shared" si="24"/>
        <v>6.1899999999999977</v>
      </c>
      <c r="W40" s="1">
        <f t="shared" si="14"/>
        <v>1582.5</v>
      </c>
      <c r="X40" s="1">
        <f t="shared" si="25"/>
        <v>3.3529058351659371</v>
      </c>
    </row>
    <row r="41" spans="2:24">
      <c r="B41" s="7">
        <v>2</v>
      </c>
      <c r="C41" s="7">
        <v>15</v>
      </c>
      <c r="D41" s="7">
        <v>-6.97</v>
      </c>
      <c r="E41" s="7">
        <v>-28.82</v>
      </c>
      <c r="F41" s="7">
        <v>10.02</v>
      </c>
      <c r="G41" s="1">
        <v>5</v>
      </c>
      <c r="H41" s="1">
        <v>311.60000000000002</v>
      </c>
      <c r="I41" s="5">
        <f>'4.Cal Transmission'!$G$7</f>
        <v>1.55</v>
      </c>
      <c r="J41" s="1">
        <f t="shared" si="15"/>
        <v>13.45</v>
      </c>
      <c r="K41" s="5">
        <f>'3.Cal reflexion'!$I$7</f>
        <v>-0.35999999999999943</v>
      </c>
      <c r="L41" s="1">
        <f t="shared" si="16"/>
        <v>-21.490000000000002</v>
      </c>
      <c r="M41" s="1">
        <f t="shared" si="17"/>
        <v>8.4236439143840172E-2</v>
      </c>
      <c r="N41" s="5">
        <f>'4.Cal Transmission'!$I$7</f>
        <v>10.85</v>
      </c>
      <c r="O41" s="1">
        <f t="shared" si="18"/>
        <v>6.1399999999999988</v>
      </c>
      <c r="P41" s="1">
        <f t="shared" si="13"/>
        <v>4.1114972110452221</v>
      </c>
      <c r="Q41" s="1">
        <f t="shared" si="19"/>
        <v>22.130947096056378</v>
      </c>
      <c r="R41" s="1">
        <f t="shared" si="20"/>
        <v>21.973910815623022</v>
      </c>
      <c r="S41" s="1">
        <f t="shared" si="21"/>
        <v>13.419073575347607</v>
      </c>
      <c r="T41" s="1">
        <f t="shared" si="22"/>
        <v>90.345673034190497</v>
      </c>
      <c r="U41" s="1">
        <f t="shared" si="23"/>
        <v>19.559073575347604</v>
      </c>
      <c r="V41" s="1">
        <f t="shared" si="24"/>
        <v>6.139999999999997</v>
      </c>
      <c r="W41" s="1">
        <f t="shared" si="14"/>
        <v>1558</v>
      </c>
      <c r="X41" s="1">
        <f t="shared" si="25"/>
        <v>4.388431464606386</v>
      </c>
    </row>
    <row r="42" spans="2:24">
      <c r="B42" s="7">
        <v>2</v>
      </c>
      <c r="C42" s="7">
        <v>16</v>
      </c>
      <c r="D42" s="7">
        <v>-5.97</v>
      </c>
      <c r="E42" s="7">
        <v>-19.82</v>
      </c>
      <c r="F42" s="7">
        <v>10.98</v>
      </c>
      <c r="G42" s="1">
        <v>5</v>
      </c>
      <c r="H42" s="1">
        <v>305.5</v>
      </c>
      <c r="I42" s="5">
        <f>'4.Cal Transmission'!$G$7</f>
        <v>1.55</v>
      </c>
      <c r="J42" s="1">
        <f t="shared" si="15"/>
        <v>14.45</v>
      </c>
      <c r="K42" s="5">
        <f>'3.Cal reflexion'!$I$7</f>
        <v>-0.35999999999999943</v>
      </c>
      <c r="L42" s="1">
        <f t="shared" si="16"/>
        <v>-13.490000000000002</v>
      </c>
      <c r="M42" s="1">
        <f t="shared" si="17"/>
        <v>0.21159236852409452</v>
      </c>
      <c r="N42" s="5">
        <f>'4.Cal Transmission'!$I$7</f>
        <v>10.85</v>
      </c>
      <c r="O42" s="1">
        <f t="shared" si="18"/>
        <v>6.1</v>
      </c>
      <c r="P42" s="1">
        <f t="shared" si="13"/>
        <v>4.0738027780411281</v>
      </c>
      <c r="Q42" s="1">
        <f t="shared" si="19"/>
        <v>27.861211686297704</v>
      </c>
      <c r="R42" s="1">
        <f t="shared" si="20"/>
        <v>26.61382817205476</v>
      </c>
      <c r="S42" s="1">
        <f t="shared" si="21"/>
        <v>14.251073485995407</v>
      </c>
      <c r="T42" s="1">
        <f t="shared" si="22"/>
        <v>108.41948714162592</v>
      </c>
      <c r="U42" s="1">
        <f t="shared" si="23"/>
        <v>20.351073485995407</v>
      </c>
      <c r="V42" s="1">
        <f t="shared" si="24"/>
        <v>6.1</v>
      </c>
      <c r="W42" s="1">
        <f t="shared" si="14"/>
        <v>1527.5</v>
      </c>
      <c r="X42" s="1">
        <f t="shared" si="25"/>
        <v>5.3555259554547412</v>
      </c>
    </row>
    <row r="43" spans="2:24">
      <c r="B43" s="7">
        <v>2</v>
      </c>
      <c r="C43" s="7">
        <v>17</v>
      </c>
      <c r="D43" s="7">
        <v>-4.99</v>
      </c>
      <c r="E43" s="7">
        <v>-18.829999999999998</v>
      </c>
      <c r="F43" s="7">
        <v>11.87</v>
      </c>
      <c r="G43" s="1">
        <v>5</v>
      </c>
      <c r="H43" s="1">
        <v>297.8</v>
      </c>
      <c r="I43" s="5">
        <f>'4.Cal Transmission'!$G$7</f>
        <v>1.55</v>
      </c>
      <c r="J43" s="1">
        <f t="shared" si="15"/>
        <v>15.45</v>
      </c>
      <c r="K43" s="5">
        <f>'3.Cal reflexion'!$I$7</f>
        <v>-0.35999999999999943</v>
      </c>
      <c r="L43" s="1">
        <f t="shared" si="16"/>
        <v>-13.479999999999999</v>
      </c>
      <c r="M43" s="1">
        <f t="shared" si="17"/>
        <v>0.21183611352485021</v>
      </c>
      <c r="N43" s="5">
        <f>'4.Cal Transmission'!$I$7</f>
        <v>10.85</v>
      </c>
      <c r="O43" s="1">
        <f t="shared" si="18"/>
        <v>6.01</v>
      </c>
      <c r="P43" s="1">
        <f t="shared" si="13"/>
        <v>3.9902490236214212</v>
      </c>
      <c r="Q43" s="1">
        <f t="shared" si="19"/>
        <v>35.075187395256812</v>
      </c>
      <c r="R43" s="1">
        <f t="shared" si="20"/>
        <v>33.501204530790595</v>
      </c>
      <c r="S43" s="1">
        <f t="shared" si="21"/>
        <v>15.250604223106111</v>
      </c>
      <c r="T43" s="1">
        <f t="shared" si="22"/>
        <v>133.67814866912872</v>
      </c>
      <c r="U43" s="1">
        <f t="shared" si="23"/>
        <v>21.260604223106114</v>
      </c>
      <c r="V43" s="1">
        <f t="shared" si="24"/>
        <v>6.0100000000000033</v>
      </c>
      <c r="W43" s="1">
        <f t="shared" si="14"/>
        <v>1489</v>
      </c>
      <c r="X43" s="1">
        <f t="shared" si="25"/>
        <v>6.7278001436090067</v>
      </c>
    </row>
    <row r="44" spans="2:24">
      <c r="B44" s="7">
        <v>2</v>
      </c>
      <c r="C44" s="7">
        <v>18</v>
      </c>
      <c r="D44" s="7">
        <v>-4.03</v>
      </c>
      <c r="E44" s="7">
        <v>-19.649999999999999</v>
      </c>
      <c r="F44" s="7">
        <v>12.74</v>
      </c>
      <c r="G44" s="1">
        <v>5</v>
      </c>
      <c r="H44" s="1">
        <v>287.39999999999998</v>
      </c>
      <c r="I44" s="5">
        <f>'4.Cal Transmission'!$G$7</f>
        <v>1.55</v>
      </c>
      <c r="J44" s="1">
        <f t="shared" si="15"/>
        <v>16.45</v>
      </c>
      <c r="K44" s="5">
        <f>'3.Cal reflexion'!$I$7</f>
        <v>-0.35999999999999943</v>
      </c>
      <c r="L44" s="1">
        <f t="shared" si="16"/>
        <v>-15.259999999999998</v>
      </c>
      <c r="M44" s="1">
        <f t="shared" si="17"/>
        <v>0.17258378919902037</v>
      </c>
      <c r="N44" s="5">
        <f>'4.Cal Transmission'!$I$7</f>
        <v>10.85</v>
      </c>
      <c r="O44" s="1">
        <f t="shared" si="18"/>
        <v>5.92</v>
      </c>
      <c r="P44" s="1">
        <f t="shared" si="13"/>
        <v>3.9084089579240202</v>
      </c>
      <c r="Q44" s="1">
        <f t="shared" si="19"/>
        <v>44.157044735331262</v>
      </c>
      <c r="R44" s="1">
        <f t="shared" si="20"/>
        <v>42.841819903139026</v>
      </c>
      <c r="S44" s="1">
        <f t="shared" si="21"/>
        <v>16.31867911205179</v>
      </c>
      <c r="T44" s="1">
        <f t="shared" si="22"/>
        <v>167.44335268319614</v>
      </c>
      <c r="U44" s="1">
        <f t="shared" si="23"/>
        <v>22.238679112051788</v>
      </c>
      <c r="V44" s="1">
        <f t="shared" si="24"/>
        <v>5.9199999999999982</v>
      </c>
      <c r="W44" s="1">
        <f t="shared" si="14"/>
        <v>1437</v>
      </c>
      <c r="X44" s="1">
        <f t="shared" si="25"/>
        <v>8.6709486972899867</v>
      </c>
    </row>
    <row r="45" spans="2:24">
      <c r="B45" s="7">
        <v>2</v>
      </c>
      <c r="C45" s="7">
        <v>19</v>
      </c>
      <c r="D45" s="7">
        <v>-3.05</v>
      </c>
      <c r="E45" s="7">
        <v>-18.62</v>
      </c>
      <c r="F45" s="7">
        <v>13.54</v>
      </c>
      <c r="G45" s="1">
        <v>5</v>
      </c>
      <c r="H45" s="1">
        <v>273.5</v>
      </c>
      <c r="I45" s="5">
        <f>'4.Cal Transmission'!$G$7</f>
        <v>1.55</v>
      </c>
      <c r="J45" s="1">
        <f t="shared" si="15"/>
        <v>17.45</v>
      </c>
      <c r="K45" s="5">
        <f>'3.Cal reflexion'!$I$7</f>
        <v>-0.35999999999999943</v>
      </c>
      <c r="L45" s="1">
        <f t="shared" si="16"/>
        <v>-15.21</v>
      </c>
      <c r="M45" s="1">
        <f t="shared" si="17"/>
        <v>0.17358012628714495</v>
      </c>
      <c r="N45" s="5">
        <f>'4.Cal Transmission'!$I$7</f>
        <v>10.85</v>
      </c>
      <c r="O45" s="1">
        <f t="shared" si="18"/>
        <v>5.74</v>
      </c>
      <c r="P45" s="1">
        <f t="shared" si="13"/>
        <v>3.7497300224548362</v>
      </c>
      <c r="Q45" s="1">
        <f t="shared" si="19"/>
        <v>55.590425727040369</v>
      </c>
      <c r="R45" s="1">
        <f t="shared" si="20"/>
        <v>53.915482851013934</v>
      </c>
      <c r="S45" s="1">
        <f t="shared" si="21"/>
        <v>17.317134989750201</v>
      </c>
      <c r="T45" s="1">
        <f t="shared" si="22"/>
        <v>202.16850472159581</v>
      </c>
      <c r="U45" s="1">
        <f t="shared" si="23"/>
        <v>23.057134989750203</v>
      </c>
      <c r="V45" s="1">
        <f t="shared" si="24"/>
        <v>5.740000000000002</v>
      </c>
      <c r="W45" s="1">
        <f t="shared" si="14"/>
        <v>1367.5</v>
      </c>
      <c r="X45" s="1">
        <f t="shared" si="25"/>
        <v>10.841171617592824</v>
      </c>
    </row>
    <row r="46" spans="2:24">
      <c r="B46" s="7">
        <v>2</v>
      </c>
      <c r="C46" s="7">
        <v>20</v>
      </c>
      <c r="D46" s="7">
        <v>-2.0499999999999998</v>
      </c>
      <c r="E46" s="7">
        <v>-17.54</v>
      </c>
      <c r="F46" s="7">
        <v>14.31</v>
      </c>
      <c r="G46" s="1">
        <v>5</v>
      </c>
      <c r="H46" s="1">
        <v>258.89999999999998</v>
      </c>
      <c r="I46" s="5">
        <f>'4.Cal Transmission'!$G$7</f>
        <v>1.55</v>
      </c>
      <c r="J46" s="1">
        <f t="shared" si="15"/>
        <v>18.45</v>
      </c>
      <c r="K46" s="5">
        <f>'3.Cal reflexion'!$I$7</f>
        <v>-0.35999999999999943</v>
      </c>
      <c r="L46" s="1">
        <f t="shared" si="16"/>
        <v>-15.129999999999999</v>
      </c>
      <c r="M46" s="1">
        <f t="shared" si="17"/>
        <v>0.17518624342085648</v>
      </c>
      <c r="N46" s="5">
        <f>'4.Cal Transmission'!$I$7</f>
        <v>10.85</v>
      </c>
      <c r="O46" s="1">
        <f t="shared" si="18"/>
        <v>5.51</v>
      </c>
      <c r="P46" s="1">
        <f t="shared" si="13"/>
        <v>3.5563131856898531</v>
      </c>
      <c r="Q46" s="1">
        <f t="shared" si="19"/>
        <v>69.984199600227356</v>
      </c>
      <c r="R46" s="1">
        <f t="shared" si="20"/>
        <v>67.836369126096812</v>
      </c>
      <c r="S46" s="1">
        <f t="shared" si="21"/>
        <v>18.314625946923478</v>
      </c>
      <c r="T46" s="1">
        <f t="shared" si="22"/>
        <v>241.24737399246214</v>
      </c>
      <c r="U46" s="1">
        <f t="shared" si="23"/>
        <v>23.824625946923476</v>
      </c>
      <c r="V46" s="1">
        <f t="shared" si="24"/>
        <v>5.509999999999998</v>
      </c>
      <c r="W46" s="1">
        <f t="shared" si="14"/>
        <v>1294.5</v>
      </c>
      <c r="X46" s="1">
        <f t="shared" si="25"/>
        <v>13.395983380947495</v>
      </c>
    </row>
    <row r="87" spans="9:13">
      <c r="I87" s="28" t="s">
        <v>65</v>
      </c>
      <c r="J87" s="28"/>
      <c r="K87" s="28"/>
      <c r="L87" s="28"/>
      <c r="M87" s="28"/>
    </row>
  </sheetData>
  <mergeCells count="40">
    <mergeCell ref="N4:N5"/>
    <mergeCell ref="O4:O5"/>
    <mergeCell ref="P4:P5"/>
    <mergeCell ref="Q4:Q5"/>
    <mergeCell ref="R4:R5"/>
    <mergeCell ref="L4:L5"/>
    <mergeCell ref="M4:M5"/>
    <mergeCell ref="B4:B5"/>
    <mergeCell ref="C4:C5"/>
    <mergeCell ref="I4:I5"/>
    <mergeCell ref="J4:J5"/>
    <mergeCell ref="K4:K5"/>
    <mergeCell ref="W4:W5"/>
    <mergeCell ref="X4:X5"/>
    <mergeCell ref="B23:B24"/>
    <mergeCell ref="C23:C24"/>
    <mergeCell ref="I23:I24"/>
    <mergeCell ref="J23:J24"/>
    <mergeCell ref="K23:K24"/>
    <mergeCell ref="L23:L24"/>
    <mergeCell ref="M23:M24"/>
    <mergeCell ref="N23:N24"/>
    <mergeCell ref="T4:T5"/>
    <mergeCell ref="U4:U5"/>
    <mergeCell ref="V4:V5"/>
    <mergeCell ref="G4:G5"/>
    <mergeCell ref="H4:H5"/>
    <mergeCell ref="S4:S5"/>
    <mergeCell ref="X23:X24"/>
    <mergeCell ref="U23:U24"/>
    <mergeCell ref="V23:V24"/>
    <mergeCell ref="W23:W24"/>
    <mergeCell ref="G23:G24"/>
    <mergeCell ref="H23:H24"/>
    <mergeCell ref="O23:O24"/>
    <mergeCell ref="P23:P24"/>
    <mergeCell ref="Q23:Q24"/>
    <mergeCell ref="R23:R24"/>
    <mergeCell ref="S23:S24"/>
    <mergeCell ref="T23:T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K13"/>
  <sheetViews>
    <sheetView zoomScale="106" zoomScaleNormal="85" workbookViewId="0">
      <selection activeCell="I11" sqref="I11"/>
    </sheetView>
  </sheetViews>
  <sheetFormatPr defaultColWidth="9.21875" defaultRowHeight="14.4"/>
  <cols>
    <col min="4" max="4" width="11.44140625" bestFit="1" customWidth="1"/>
    <col min="5" max="5" width="7.77734375" bestFit="1" customWidth="1"/>
    <col min="6" max="8" width="10" bestFit="1" customWidth="1"/>
    <col min="9" max="9" width="21.21875" bestFit="1" customWidth="1"/>
    <col min="10" max="10" width="12.5546875" bestFit="1" customWidth="1"/>
    <col min="11" max="11" width="19.5546875" customWidth="1"/>
    <col min="12" max="12" width="27.77734375" customWidth="1"/>
    <col min="13" max="13" width="20.77734375" customWidth="1"/>
    <col min="14" max="14" width="22.21875" customWidth="1"/>
  </cols>
  <sheetData>
    <row r="8" spans="4:11" ht="30" customHeight="1">
      <c r="D8" s="17" t="s">
        <v>0</v>
      </c>
      <c r="E8" s="17" t="s">
        <v>2</v>
      </c>
      <c r="F8" s="2" t="s">
        <v>4</v>
      </c>
      <c r="G8" s="2" t="s">
        <v>4</v>
      </c>
      <c r="H8" s="2" t="s">
        <v>4</v>
      </c>
      <c r="I8" s="15" t="s">
        <v>57</v>
      </c>
      <c r="J8" s="16" t="s">
        <v>49</v>
      </c>
      <c r="K8" s="16" t="s">
        <v>11</v>
      </c>
    </row>
    <row r="9" spans="4:11">
      <c r="D9" s="17"/>
      <c r="E9" s="17"/>
      <c r="F9" s="2" t="s">
        <v>5</v>
      </c>
      <c r="G9" s="2" t="s">
        <v>6</v>
      </c>
      <c r="H9" s="2" t="s">
        <v>7</v>
      </c>
      <c r="I9" s="16"/>
      <c r="J9" s="16"/>
      <c r="K9" s="16"/>
    </row>
    <row r="10" spans="4:11">
      <c r="D10" s="2" t="s">
        <v>1</v>
      </c>
      <c r="E10" s="2" t="s">
        <v>3</v>
      </c>
      <c r="F10" s="2" t="s">
        <v>3</v>
      </c>
      <c r="G10" s="2" t="s">
        <v>3</v>
      </c>
      <c r="H10" s="2" t="s">
        <v>3</v>
      </c>
      <c r="I10" s="4" t="s">
        <v>8</v>
      </c>
      <c r="J10" s="4" t="s">
        <v>3</v>
      </c>
      <c r="K10" s="4" t="s">
        <v>8</v>
      </c>
    </row>
    <row r="11" spans="4:11">
      <c r="D11" s="2">
        <v>1</v>
      </c>
      <c r="E11" s="2">
        <v>2</v>
      </c>
      <c r="F11" s="2" t="s">
        <v>9</v>
      </c>
      <c r="G11" s="2" t="s">
        <v>9</v>
      </c>
      <c r="H11" s="2">
        <v>0.44</v>
      </c>
      <c r="I11" s="1"/>
      <c r="J11" s="1"/>
      <c r="K11" s="1"/>
    </row>
    <row r="12" spans="4:11">
      <c r="D12" s="2">
        <v>1.5</v>
      </c>
      <c r="E12" s="2">
        <v>2</v>
      </c>
      <c r="F12" s="2" t="s">
        <v>9</v>
      </c>
      <c r="G12" s="2" t="s">
        <v>9</v>
      </c>
      <c r="H12" s="2">
        <v>-3.71</v>
      </c>
      <c r="I12" s="1"/>
      <c r="J12" s="1"/>
      <c r="K12" s="1"/>
    </row>
    <row r="13" spans="4:11">
      <c r="D13" s="2">
        <v>2</v>
      </c>
      <c r="E13" s="2">
        <v>2</v>
      </c>
      <c r="F13" s="2" t="s">
        <v>9</v>
      </c>
      <c r="G13" s="2" t="s">
        <v>9</v>
      </c>
      <c r="H13" s="2">
        <v>-2.75</v>
      </c>
      <c r="I13" s="1"/>
      <c r="J13" s="1"/>
      <c r="K13" s="1"/>
    </row>
  </sheetData>
  <mergeCells count="5">
    <mergeCell ref="I8:I9"/>
    <mergeCell ref="J8:J9"/>
    <mergeCell ref="K8:K9"/>
    <mergeCell ref="D8:D9"/>
    <mergeCell ref="E8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1.Delta Pgene</vt:lpstr>
      <vt:lpstr>2.Caract Coupler</vt:lpstr>
      <vt:lpstr>3.Cal reflexion</vt:lpstr>
      <vt:lpstr>4.Cal Transmission</vt:lpstr>
      <vt:lpstr>5.Measure FET</vt:lpstr>
      <vt:lpstr>Caract Passif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2021-11-23T18:08:01Z</dcterms:modified>
</cp:coreProperties>
</file>