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embeddings/oleObject1.bin" ContentType="application/vnd.openxmlformats-officedocument.oleObject"/>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defaultThemeVersion="124226"/>
  <bookViews>
    <workbookView xWindow="0" yWindow="0" windowWidth="23040" windowHeight="8490" tabRatio="319" activeTab="1"/>
  </bookViews>
  <sheets>
    <sheet name="Overview" sheetId="17" r:id="rId1"/>
    <sheet name="Input &amp; Results" sheetId="1" r:id="rId2"/>
    <sheet name="Calculations" sheetId="14" r:id="rId3"/>
    <sheet name="Drop Downs" sheetId="18" state="hidden" r:id="rId4"/>
  </sheets>
  <definedNames>
    <definedName name="Age_1">'Input &amp; Results'!$B$5</definedName>
    <definedName name="Age_2">'Input &amp; Results'!$B$9</definedName>
    <definedName name="AS">'Input &amp; Results'!$C$13</definedName>
    <definedName name="DD">'Input &amp; Results'!$I$26</definedName>
    <definedName name="Desired_number_of_years_until_retirement">'Input &amp; Results'!$B$15</definedName>
    <definedName name="GP" comment="Gross pay">'Input &amp; Results'!$E$16</definedName>
    <definedName name="GPinc">'Input &amp; Results'!$H$16</definedName>
    <definedName name="i">'Input &amp; Results'!$H$20</definedName>
    <definedName name="inc">'Input &amp; Results'!$H$22</definedName>
    <definedName name="infl">'Input &amp; Results'!$H$21</definedName>
    <definedName name="LLP_B">'Input &amp; Results'!$G$25</definedName>
    <definedName name="Lower_LPP">Calculations!$S$3</definedName>
    <definedName name="LPP_1">'Input &amp; Results'!$G$23</definedName>
    <definedName name="LPP_2">'Input &amp; Results'!$G$24</definedName>
    <definedName name="LPP_B">'Input &amp; Results'!$G$25</definedName>
    <definedName name="OPre">'Input &amp; Results'!$E$18</definedName>
    <definedName name="OPreinc">'Input &amp; Results'!$H$18</definedName>
    <definedName name="Period">'Drop Downs'!$A$2:$A$3</definedName>
    <definedName name="Ratio">Calculations!$S$2</definedName>
    <definedName name="Sex">'Drop Downs'!$B$2:$B$3</definedName>
    <definedName name="Sex_1">'Input &amp; Results'!$B$6</definedName>
    <definedName name="Sex_2">'Input &amp; Results'!$B$10</definedName>
  </definedNames>
  <calcPr calcId="162913"/>
</workbook>
</file>

<file path=xl/calcChain.xml><?xml version="1.0" encoding="utf-8"?>
<calcChain xmlns="http://schemas.openxmlformats.org/spreadsheetml/2006/main">
  <c r="H20" i="1"/>
  <c r="O4" i="14" l="1"/>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G24" i="1"/>
  <c r="D10" i="14" s="1"/>
  <c r="G23" i="1"/>
  <c r="H22"/>
  <c r="E9" i="14" s="1"/>
  <c r="H21" i="1"/>
  <c r="D5" i="14"/>
  <c r="D6"/>
  <c r="G16" i="1"/>
  <c r="B6" i="14"/>
  <c r="F6"/>
  <c r="E6"/>
  <c r="B5"/>
  <c r="E5"/>
  <c r="G18" i="1"/>
  <c r="A12" i="14"/>
  <c r="F5"/>
  <c r="F9"/>
  <c r="I4"/>
  <c r="F10"/>
  <c r="F11"/>
  <c r="H6" l="1"/>
  <c r="H5"/>
  <c r="L4" i="1" s="1"/>
  <c r="L6" s="1"/>
  <c r="E11" i="14"/>
  <c r="E10"/>
  <c r="H10" s="1"/>
  <c r="S2"/>
  <c r="S3"/>
  <c r="D9"/>
  <c r="H9" s="1"/>
  <c r="G25" i="1" l="1"/>
  <c r="D11" i="14" s="1"/>
  <c r="H11" s="1"/>
  <c r="H12" s="1"/>
  <c r="L8" i="1" s="1"/>
  <c r="M12" l="1"/>
  <c r="M14"/>
</calcChain>
</file>

<file path=xl/comments1.xml><?xml version="1.0" encoding="utf-8"?>
<comments xmlns="http://schemas.openxmlformats.org/spreadsheetml/2006/main">
  <authors>
    <author>Ken</author>
  </authors>
  <commentList>
    <comment ref="A5" authorId="0">
      <text>
        <r>
          <rPr>
            <sz val="9"/>
            <color indexed="81"/>
            <rFont val="Tahoma"/>
            <family val="2"/>
          </rPr>
          <t xml:space="preserve">This age is used to calculate the default lifetime planning period (LPP) for Person 1
</t>
        </r>
      </text>
    </comment>
    <comment ref="A6" authorId="0">
      <text>
        <r>
          <rPr>
            <sz val="9"/>
            <color indexed="81"/>
            <rFont val="Tahoma"/>
            <family val="2"/>
          </rPr>
          <t xml:space="preserve">Used to calculate the default LPP for Person 1.
</t>
        </r>
      </text>
    </comment>
    <comment ref="A9" authorId="0">
      <text>
        <r>
          <rPr>
            <sz val="9"/>
            <color indexed="81"/>
            <rFont val="Tahoma"/>
            <family val="2"/>
          </rPr>
          <t xml:space="preserve">Used to calculate the default LPP for Person 2
</t>
        </r>
      </text>
    </comment>
    <comment ref="A10" authorId="0">
      <text>
        <r>
          <rPr>
            <sz val="9"/>
            <color indexed="81"/>
            <rFont val="Tahoma"/>
            <family val="2"/>
          </rPr>
          <t xml:space="preserve">Used to calculate the default LPP for Person 2
</t>
        </r>
      </text>
    </comment>
    <comment ref="G16" authorId="0">
      <text>
        <r>
          <rPr>
            <sz val="9"/>
            <color indexed="81"/>
            <rFont val="Tahoma"/>
            <family val="2"/>
          </rPr>
          <t xml:space="preserve">Equal to desired number of years to retirement.
</t>
        </r>
      </text>
    </comment>
    <comment ref="A18" authorId="0">
      <text>
        <r>
          <rPr>
            <sz val="9"/>
            <color indexed="81"/>
            <rFont val="Tahoma"/>
            <family val="2"/>
          </rPr>
          <t xml:space="preserve">Such as from matching employer contributions.
</t>
        </r>
      </text>
    </comment>
    <comment ref="G18" authorId="0">
      <text>
        <r>
          <rPr>
            <sz val="9"/>
            <color indexed="81"/>
            <rFont val="Tahoma"/>
            <family val="2"/>
          </rPr>
          <t xml:space="preserve">Equal to desired number of years to retirement
</t>
        </r>
      </text>
    </comment>
    <comment ref="A25" authorId="0">
      <text>
        <r>
          <rPr>
            <sz val="9"/>
            <color indexed="81"/>
            <rFont val="Tahoma"/>
            <family val="2"/>
          </rPr>
          <t xml:space="preserve">This LPP has been estimated from the LPPs for Person 1 and Person 2 and may differ slightly from the results in the Actuaries Longevity Illustrator
</t>
        </r>
      </text>
    </comment>
  </commentList>
</comments>
</file>

<file path=xl/sharedStrings.xml><?xml version="1.0" encoding="utf-8"?>
<sst xmlns="http://schemas.openxmlformats.org/spreadsheetml/2006/main" count="85" uniqueCount="67">
  <si>
    <t xml:space="preserve"> </t>
  </si>
  <si>
    <t>Lump Sum</t>
  </si>
  <si>
    <t>Period</t>
  </si>
  <si>
    <t>Accumulated Savings</t>
  </si>
  <si>
    <t>Annual Amount</t>
  </si>
  <si>
    <t>Expected rate of inflation</t>
  </si>
  <si>
    <t>RESULTS</t>
  </si>
  <si>
    <t>INPUTS</t>
  </si>
  <si>
    <t>PV as lump sum</t>
  </si>
  <si>
    <r>
      <t xml:space="preserve">Payment beginning year:
</t>
    </r>
    <r>
      <rPr>
        <b/>
        <sz val="11"/>
        <color rgb="FFFF0000"/>
        <rFont val="Arial"/>
        <family val="2"/>
      </rPr>
      <t>t</t>
    </r>
  </si>
  <si>
    <r>
      <t xml:space="preserve">Years of payment:
</t>
    </r>
    <r>
      <rPr>
        <b/>
        <sz val="11"/>
        <color rgb="FFFF0000"/>
        <rFont val="Arial"/>
        <family val="2"/>
      </rPr>
      <t>n</t>
    </r>
  </si>
  <si>
    <r>
      <t xml:space="preserve">Annual increase in payments:
</t>
    </r>
    <r>
      <rPr>
        <b/>
        <sz val="11"/>
        <color rgb="FFFF0000"/>
        <rFont val="Arial"/>
        <family val="2"/>
      </rPr>
      <t>k</t>
    </r>
  </si>
  <si>
    <r>
      <t xml:space="preserve">Annual interest discount rate:
</t>
    </r>
    <r>
      <rPr>
        <b/>
        <sz val="11"/>
        <color rgb="FFFF0000"/>
        <rFont val="Arial"/>
        <family val="2"/>
      </rPr>
      <t>i</t>
    </r>
  </si>
  <si>
    <r>
      <t xml:space="preserve">PV of:
  a stream of payments of </t>
    </r>
    <r>
      <rPr>
        <b/>
        <sz val="11"/>
        <color rgb="FFFF0000"/>
        <rFont val="Arial"/>
        <family val="2"/>
      </rPr>
      <t>p</t>
    </r>
    <r>
      <rPr>
        <b/>
        <sz val="11"/>
        <rFont val="Arial"/>
        <family val="2"/>
        <charset val="1"/>
      </rPr>
      <t xml:space="preserve"> each
  payable beginning at time </t>
    </r>
    <r>
      <rPr>
        <b/>
        <sz val="11"/>
        <color rgb="FFFF0000"/>
        <rFont val="Arial"/>
        <family val="2"/>
      </rPr>
      <t>t</t>
    </r>
    <r>
      <rPr>
        <b/>
        <sz val="11"/>
        <rFont val="Arial"/>
        <family val="2"/>
        <charset val="1"/>
      </rPr>
      <t xml:space="preserve">
  payable for  </t>
    </r>
    <r>
      <rPr>
        <b/>
        <sz val="11"/>
        <color rgb="FFFF0000"/>
        <rFont val="Arial"/>
        <family val="2"/>
      </rPr>
      <t>n</t>
    </r>
    <r>
      <rPr>
        <b/>
        <sz val="11"/>
        <rFont val="Arial"/>
        <family val="2"/>
        <charset val="1"/>
      </rPr>
      <t xml:space="preserve"> years
  discounted at interest rate</t>
    </r>
    <r>
      <rPr>
        <b/>
        <sz val="11"/>
        <color rgb="FFFF0000"/>
        <rFont val="Arial"/>
        <family val="2"/>
      </rPr>
      <t xml:space="preserve"> i</t>
    </r>
    <r>
      <rPr>
        <b/>
        <sz val="11"/>
        <rFont val="Arial"/>
        <family val="2"/>
        <charset val="1"/>
      </rPr>
      <t xml:space="preserve">
  increasing, after deferral period of</t>
    </r>
    <r>
      <rPr>
        <b/>
        <sz val="11"/>
        <color rgb="FFFF0000"/>
        <rFont val="Arial"/>
        <family val="2"/>
      </rPr>
      <t xml:space="preserve"> t</t>
    </r>
    <r>
      <rPr>
        <b/>
        <sz val="11"/>
        <rFont val="Arial"/>
        <family val="2"/>
        <charset val="1"/>
      </rPr>
      <t xml:space="preserve"> years, by </t>
    </r>
    <r>
      <rPr>
        <b/>
        <sz val="11"/>
        <color rgb="FFFF0000"/>
        <rFont val="Arial"/>
        <family val="2"/>
      </rPr>
      <t>k</t>
    </r>
  </si>
  <si>
    <r>
      <t xml:space="preserve">PV:
  of a single payment  </t>
    </r>
    <r>
      <rPr>
        <b/>
        <sz val="11"/>
        <color rgb="FFFF0000"/>
        <rFont val="Arial"/>
        <family val="2"/>
      </rPr>
      <t>p</t>
    </r>
    <r>
      <rPr>
        <b/>
        <sz val="11"/>
        <rFont val="Arial"/>
        <family val="2"/>
        <charset val="1"/>
      </rPr>
      <t xml:space="preserve">
  payable at time  </t>
    </r>
    <r>
      <rPr>
        <b/>
        <sz val="11"/>
        <color rgb="FFFF0000"/>
        <rFont val="Arial"/>
        <family val="2"/>
      </rPr>
      <t>t</t>
    </r>
    <r>
      <rPr>
        <b/>
        <sz val="11"/>
        <rFont val="Arial"/>
        <family val="2"/>
        <charset val="1"/>
      </rPr>
      <t xml:space="preserve">
  discounted at interest rate  </t>
    </r>
    <r>
      <rPr>
        <b/>
        <sz val="11"/>
        <color rgb="FFFF0000"/>
        <rFont val="Arial"/>
        <family val="2"/>
      </rPr>
      <t>i</t>
    </r>
  </si>
  <si>
    <t>Annual Increase Rate</t>
  </si>
  <si>
    <t>Assets - Lump Sums</t>
  </si>
  <si>
    <t>PV Assets</t>
  </si>
  <si>
    <t>Monthly</t>
  </si>
  <si>
    <t>Annual</t>
  </si>
  <si>
    <t>Amount per Period</t>
  </si>
  <si>
    <r>
      <t xml:space="preserve">Annual Payment:
</t>
    </r>
    <r>
      <rPr>
        <b/>
        <sz val="11"/>
        <color rgb="FFFF0000"/>
        <rFont val="Arial"/>
        <family val="2"/>
        <charset val="1"/>
      </rPr>
      <t>p</t>
    </r>
  </si>
  <si>
    <t>Sex</t>
  </si>
  <si>
    <t>Male</t>
  </si>
  <si>
    <t>Female</t>
  </si>
  <si>
    <t>Person 1</t>
  </si>
  <si>
    <t>Person 2</t>
  </si>
  <si>
    <t>Both Alive</t>
  </si>
  <si>
    <t>% Decr</t>
  </si>
  <si>
    <t>Demographics</t>
  </si>
  <si>
    <t>Both Persons</t>
  </si>
  <si>
    <t>Desired percentage of gross pay savings</t>
  </si>
  <si>
    <t>Payment Frequency</t>
  </si>
  <si>
    <t>Period (years)</t>
  </si>
  <si>
    <t>PV Annual Savings</t>
  </si>
  <si>
    <t>Age / Sex/ Desired Retirement/Savings</t>
  </si>
  <si>
    <t>LPP - Person 2</t>
  </si>
  <si>
    <t>LPP - Both Alive</t>
  </si>
  <si>
    <t>PV of Future Years after retirement with Desired Increases in future budget and Desired Decrease after first death</t>
  </si>
  <si>
    <t>Desired increase in lifetime income after retirement</t>
  </si>
  <si>
    <t>Assets - Future Non-Investment Return Additions to Accumulated Savings</t>
  </si>
  <si>
    <t>Monthly Amount</t>
  </si>
  <si>
    <t>Projected accumulated savings at desired retirement</t>
  </si>
  <si>
    <t>Current value of projected accumulated savings</t>
  </si>
  <si>
    <t>Estimated monthly real dollar lifetime income at desired retirement from projected accumulated savings (in today's dollars)</t>
  </si>
  <si>
    <t>Estimated monthly real dollar lifetime income at desired retirement from current accumulated savings (in today's dollars)</t>
  </si>
  <si>
    <t>Other Pre-Retirement Income</t>
  </si>
  <si>
    <t>Desired number of years until retirement--Enter 0 if already retired.</t>
  </si>
  <si>
    <t>Desired % decrease in lifetime income after the first death within the couple</t>
  </si>
  <si>
    <t>Expected rate of return / discount rate</t>
  </si>
  <si>
    <t>Assumptions *</t>
  </si>
  <si>
    <t>Lifetime planning period (LPP)** - Person1</t>
  </si>
  <si>
    <t>** Default Lifetime Planning Periods (LPPs) are from Actuaries Longevity Illustrator Planning Horizon Chart; 25% chance of survival for non-smokers in excellent health</t>
  </si>
  <si>
    <t xml:space="preserve"> * Default assumptions are intended to be consistent with those used by insurance companies in the pricing of inflation-adjusted annuities, and are, therefore, subject to change.</t>
  </si>
  <si>
    <t>Lump Sum/ Choice of Default or Override Assumption</t>
  </si>
  <si>
    <t>Override Assumption</t>
  </si>
  <si>
    <t>Default</t>
  </si>
  <si>
    <t>age nearest birthday (ANB)</t>
  </si>
  <si>
    <t>LPP Male</t>
  </si>
  <si>
    <t>LPP Female</t>
  </si>
  <si>
    <t>Ratio</t>
  </si>
  <si>
    <t>Adjustment to Lower LPP</t>
  </si>
  <si>
    <t>Current age nearest birthday</t>
  </si>
  <si>
    <t>Current age nearest birthday--be sure to enter 0 for current age if there is no Person 2</t>
  </si>
  <si>
    <t>Current lifetime income cost of $1 per month (in today's dollars) commencing at desired retirement based on input assumptions</t>
  </si>
  <si>
    <t>Other pre-retirement income/Assumed annual increase rate</t>
  </si>
  <si>
    <t>Current Annual Gross Pay/Assumed annual increase rate</t>
  </si>
</sst>
</file>

<file path=xl/styles.xml><?xml version="1.0" encoding="utf-8"?>
<styleSheet xmlns="http://schemas.openxmlformats.org/spreadsheetml/2006/main">
  <numFmts count="11">
    <numFmt numFmtId="5" formatCode="&quot;$&quot;#,##0_);\(&quot;$&quot;#,##0\)"/>
    <numFmt numFmtId="41" formatCode="_(* #,##0_);_(* \(#,##0\);_(* &quot;-&quot;_);_(@_)"/>
    <numFmt numFmtId="44" formatCode="_(&quot;$&quot;* #,##0.00_);_(&quot;$&quot;* \(#,##0.00\);_(&quot;$&quot;* &quot;-&quot;??_);_(@_)"/>
    <numFmt numFmtId="164" formatCode="\$#,##0.00_);[Red]&quot;($&quot;#,##0.00\)"/>
    <numFmt numFmtId="165" formatCode="_(\$* #,##0.00_);_(\$* \(#,##0.00\);_(\$* \-??_);_(@_)"/>
    <numFmt numFmtId="166" formatCode="&quot;$&quot;#,##0"/>
    <numFmt numFmtId="167" formatCode="_(&quot;$&quot;* #,##0_);_(&quot;$&quot;* \(#,##0\);_(&quot;$&quot;* &quot;0&quot;_);_(@_)"/>
    <numFmt numFmtId="168" formatCode="_(* #,##0_);_(* \(#,##0\);_(* &quot;0&quot;_);_(@_)"/>
    <numFmt numFmtId="169" formatCode="_(&quot;$&quot;* #,##0.0000_);_(&quot;$&quot;* \(#,##0.0000\);_(&quot;$&quot;* &quot;-&quot;????_);_(@_)"/>
    <numFmt numFmtId="170" formatCode="_(* #,##0_);[Red]_(* \(#,##0\);_(* &quot;0&quot;_);_(@_)"/>
    <numFmt numFmtId="171" formatCode="_(&quot;$&quot;* #,##0_);[Red]_(&quot;$&quot;* \(#,##0\);_(&quot;$&quot;* &quot;0&quot;_);_(@_)"/>
  </numFmts>
  <fonts count="22">
    <font>
      <sz val="10"/>
      <name val="Arial"/>
      <family val="2"/>
      <charset val="1"/>
    </font>
    <font>
      <b/>
      <sz val="11"/>
      <name val="Arial"/>
      <family val="2"/>
      <charset val="1"/>
    </font>
    <font>
      <sz val="11"/>
      <name val="Arial"/>
      <family val="2"/>
      <charset val="1"/>
    </font>
    <font>
      <sz val="10"/>
      <name val="Arial"/>
      <family val="2"/>
      <charset val="1"/>
    </font>
    <font>
      <sz val="10"/>
      <name val="Arial"/>
      <family val="2"/>
    </font>
    <font>
      <sz val="11"/>
      <name val="Arial"/>
      <family val="2"/>
    </font>
    <font>
      <sz val="12"/>
      <name val="Arial"/>
      <family val="2"/>
      <charset val="1"/>
    </font>
    <font>
      <b/>
      <sz val="11"/>
      <name val="Arial"/>
      <family val="2"/>
    </font>
    <font>
      <i/>
      <sz val="11"/>
      <name val="Arial"/>
      <family val="2"/>
    </font>
    <font>
      <b/>
      <u val="singleAccounting"/>
      <sz val="11"/>
      <name val="Arial"/>
      <family val="2"/>
    </font>
    <font>
      <b/>
      <u val="singleAccounting"/>
      <sz val="14"/>
      <name val="Arial"/>
      <family val="2"/>
    </font>
    <font>
      <b/>
      <u val="singleAccounting"/>
      <sz val="14"/>
      <name val="Arial"/>
      <family val="2"/>
      <charset val="1"/>
    </font>
    <font>
      <b/>
      <u val="singleAccounting"/>
      <sz val="10"/>
      <name val="Arial"/>
      <family val="2"/>
    </font>
    <font>
      <b/>
      <sz val="11"/>
      <color rgb="FFFF0000"/>
      <name val="Arial"/>
      <family val="2"/>
    </font>
    <font>
      <b/>
      <sz val="11"/>
      <color rgb="FFFF0000"/>
      <name val="Arial"/>
      <family val="2"/>
      <charset val="1"/>
    </font>
    <font>
      <b/>
      <sz val="12"/>
      <name val="Arial"/>
      <family val="2"/>
    </font>
    <font>
      <b/>
      <sz val="11"/>
      <color rgb="FF000000"/>
      <name val="Arial"/>
      <family val="2"/>
    </font>
    <font>
      <sz val="9"/>
      <color indexed="81"/>
      <name val="Tahoma"/>
      <family val="2"/>
    </font>
    <font>
      <b/>
      <u val="singleAccounting"/>
      <sz val="11"/>
      <color theme="1"/>
      <name val="Arial"/>
      <family val="2"/>
      <charset val="1"/>
    </font>
    <font>
      <b/>
      <sz val="10"/>
      <name val="Arial"/>
      <family val="2"/>
    </font>
    <font>
      <u val="singleAccounting"/>
      <sz val="14"/>
      <name val="Arial"/>
      <family val="2"/>
    </font>
    <font>
      <u val="singleAccounting"/>
      <sz val="11"/>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tint="0.499984740745262"/>
        <bgColor indexed="64"/>
      </patternFill>
    </fill>
  </fills>
  <borders count="13">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indexed="64"/>
      </right>
      <top/>
      <bottom/>
      <diagonal/>
    </border>
    <border>
      <left/>
      <right style="thin">
        <color auto="1"/>
      </right>
      <top/>
      <bottom style="thin">
        <color auto="1"/>
      </bottom>
      <diagonal/>
    </border>
  </borders>
  <cellStyleXfs count="3">
    <xf numFmtId="0" fontId="0" fillId="0" borderId="0"/>
    <xf numFmtId="165" fontId="3" fillId="0" borderId="0" applyBorder="0" applyProtection="0"/>
    <xf numFmtId="0" fontId="3" fillId="0" borderId="0"/>
  </cellStyleXfs>
  <cellXfs count="116">
    <xf numFmtId="0" fontId="0" fillId="0" borderId="0" xfId="0"/>
    <xf numFmtId="0" fontId="2" fillId="0" borderId="0" xfId="0" applyFont="1"/>
    <xf numFmtId="0" fontId="2" fillId="0" borderId="0" xfId="0" applyFont="1" applyAlignment="1"/>
    <xf numFmtId="0" fontId="7" fillId="0" borderId="0" xfId="0" applyFont="1" applyBorder="1"/>
    <xf numFmtId="167" fontId="5" fillId="0" borderId="0" xfId="0" applyNumberFormat="1" applyFont="1" applyFill="1" applyBorder="1" applyAlignment="1" applyProtection="1">
      <alignment wrapText="1"/>
      <protection locked="0"/>
    </xf>
    <xf numFmtId="168" fontId="5" fillId="0" borderId="0" xfId="0" applyNumberFormat="1" applyFont="1" applyFill="1" applyBorder="1" applyAlignment="1" applyProtection="1">
      <alignment wrapText="1"/>
      <protection locked="0"/>
    </xf>
    <xf numFmtId="10" fontId="8" fillId="0" borderId="0" xfId="0" applyNumberFormat="1" applyFont="1" applyFill="1" applyBorder="1" applyAlignment="1" applyProtection="1">
      <alignment wrapText="1"/>
      <protection locked="0"/>
    </xf>
    <xf numFmtId="0" fontId="2" fillId="0" borderId="0" xfId="0" applyFont="1" applyBorder="1"/>
    <xf numFmtId="0" fontId="2" fillId="0" borderId="0" xfId="0" applyFont="1" applyBorder="1" applyAlignment="1">
      <alignment wrapText="1"/>
    </xf>
    <xf numFmtId="41" fontId="6" fillId="0" borderId="0" xfId="0" applyNumberFormat="1" applyFont="1" applyBorder="1"/>
    <xf numFmtId="169" fontId="5" fillId="0" borderId="0" xfId="0" applyNumberFormat="1" applyFont="1" applyFill="1" applyBorder="1" applyAlignment="1" applyProtection="1">
      <alignment wrapText="1"/>
      <protection locked="0"/>
    </xf>
    <xf numFmtId="41" fontId="6" fillId="4" borderId="0" xfId="0" applyNumberFormat="1" applyFont="1" applyFill="1"/>
    <xf numFmtId="41" fontId="6" fillId="4" borderId="0" xfId="0" applyNumberFormat="1" applyFont="1" applyFill="1" applyBorder="1"/>
    <xf numFmtId="168" fontId="2" fillId="0" borderId="0" xfId="0" applyNumberFormat="1" applyFont="1" applyFill="1" applyBorder="1" applyAlignment="1" applyProtection="1">
      <alignment wrapText="1"/>
      <protection locked="0"/>
    </xf>
    <xf numFmtId="41" fontId="2" fillId="3" borderId="5" xfId="0" applyNumberFormat="1" applyFont="1" applyFill="1" applyBorder="1" applyAlignment="1">
      <alignment wrapText="1"/>
    </xf>
    <xf numFmtId="41" fontId="2" fillId="4" borderId="0" xfId="0" applyNumberFormat="1" applyFont="1" applyFill="1"/>
    <xf numFmtId="41" fontId="2" fillId="4" borderId="0" xfId="0" applyNumberFormat="1" applyFont="1" applyFill="1" applyBorder="1"/>
    <xf numFmtId="0" fontId="4" fillId="0" borderId="0" xfId="0" applyFont="1" applyAlignment="1"/>
    <xf numFmtId="0" fontId="2" fillId="0" borderId="0" xfId="0" applyNumberFormat="1" applyFont="1" applyBorder="1"/>
    <xf numFmtId="0" fontId="2" fillId="4" borderId="0" xfId="0" applyNumberFormat="1" applyFont="1" applyFill="1" applyBorder="1"/>
    <xf numFmtId="0" fontId="1" fillId="0" borderId="4" xfId="0" applyNumberFormat="1" applyFont="1" applyBorder="1" applyAlignment="1">
      <alignment horizontal="center" wrapText="1"/>
    </xf>
    <xf numFmtId="0" fontId="1" fillId="0" borderId="4" xfId="0" applyNumberFormat="1" applyFont="1" applyBorder="1" applyAlignment="1">
      <alignment wrapText="1"/>
    </xf>
    <xf numFmtId="0" fontId="2" fillId="0" borderId="0" xfId="0" applyFont="1" applyBorder="1" applyAlignment="1">
      <alignment horizontal="left" indent="2"/>
    </xf>
    <xf numFmtId="0" fontId="15" fillId="0" borderId="0" xfId="0" applyFont="1" applyBorder="1"/>
    <xf numFmtId="0" fontId="2" fillId="0" borderId="0" xfId="0" applyFont="1" applyBorder="1" applyAlignment="1">
      <alignment horizontal="left" indent="4"/>
    </xf>
    <xf numFmtId="0" fontId="1" fillId="0" borderId="0" xfId="0" applyNumberFormat="1" applyFont="1" applyBorder="1" applyAlignment="1">
      <alignment horizontal="center" wrapText="1"/>
    </xf>
    <xf numFmtId="0" fontId="1" fillId="0" borderId="0" xfId="0" applyNumberFormat="1" applyFont="1" applyBorder="1" applyAlignment="1">
      <alignment wrapText="1"/>
    </xf>
    <xf numFmtId="0" fontId="5" fillId="0" borderId="0" xfId="0" applyFont="1" applyBorder="1" applyAlignment="1">
      <alignment horizontal="left" indent="2"/>
    </xf>
    <xf numFmtId="0" fontId="16" fillId="0" borderId="0" xfId="0" applyNumberFormat="1" applyFont="1" applyBorder="1" applyAlignment="1">
      <alignment wrapText="1"/>
    </xf>
    <xf numFmtId="164" fontId="2" fillId="0" borderId="0" xfId="0" applyNumberFormat="1" applyFont="1" applyAlignment="1"/>
    <xf numFmtId="0" fontId="0" fillId="0" borderId="0" xfId="0" applyAlignment="1"/>
    <xf numFmtId="164" fontId="4" fillId="0" borderId="0" xfId="0" applyNumberFormat="1" applyFont="1" applyAlignment="1"/>
    <xf numFmtId="0" fontId="2" fillId="0" borderId="0" xfId="0" applyFont="1" applyBorder="1" applyAlignment="1"/>
    <xf numFmtId="41" fontId="2" fillId="3" borderId="3" xfId="0" applyNumberFormat="1" applyFont="1" applyFill="1" applyBorder="1" applyAlignment="1">
      <alignment wrapText="1"/>
    </xf>
    <xf numFmtId="41" fontId="9" fillId="0" borderId="7" xfId="0" applyNumberFormat="1" applyFont="1" applyBorder="1" applyAlignment="1">
      <alignment horizontal="center" wrapText="1"/>
    </xf>
    <xf numFmtId="41" fontId="9" fillId="0" borderId="7" xfId="0" applyNumberFormat="1" applyFont="1" applyFill="1" applyBorder="1" applyAlignment="1">
      <alignment horizontal="center" wrapText="1"/>
    </xf>
    <xf numFmtId="0" fontId="9" fillId="0" borderId="7" xfId="0" applyNumberFormat="1" applyFont="1" applyFill="1" applyBorder="1" applyAlignment="1">
      <alignment horizontal="center" wrapText="1"/>
    </xf>
    <xf numFmtId="0" fontId="9" fillId="0" borderId="1" xfId="0" applyNumberFormat="1" applyFont="1" applyFill="1" applyBorder="1" applyAlignment="1">
      <alignment horizontal="center" wrapText="1"/>
    </xf>
    <xf numFmtId="171" fontId="5" fillId="0" borderId="0" xfId="0" applyNumberFormat="1" applyFont="1" applyFill="1" applyBorder="1" applyAlignment="1" applyProtection="1">
      <alignment wrapText="1"/>
      <protection locked="0"/>
    </xf>
    <xf numFmtId="44" fontId="12" fillId="0" borderId="0" xfId="0" applyNumberFormat="1" applyFont="1"/>
    <xf numFmtId="41" fontId="2" fillId="3" borderId="7" xfId="0" applyNumberFormat="1" applyFont="1" applyFill="1" applyBorder="1" applyAlignment="1">
      <alignment wrapText="1"/>
    </xf>
    <xf numFmtId="41" fontId="2" fillId="3" borderId="9" xfId="0" applyNumberFormat="1" applyFont="1" applyFill="1" applyBorder="1" applyAlignment="1">
      <alignment wrapText="1"/>
    </xf>
    <xf numFmtId="41" fontId="5" fillId="4" borderId="0" xfId="0" applyNumberFormat="1" applyFont="1" applyFill="1" applyAlignment="1">
      <alignment horizontal="center"/>
    </xf>
    <xf numFmtId="0" fontId="5" fillId="0" borderId="0" xfId="0" applyFont="1" applyAlignment="1">
      <alignment horizontal="center"/>
    </xf>
    <xf numFmtId="41" fontId="2" fillId="3" borderId="6" xfId="0" applyNumberFormat="1" applyFont="1" applyFill="1" applyBorder="1" applyAlignment="1">
      <alignment wrapText="1"/>
    </xf>
    <xf numFmtId="0" fontId="7" fillId="0" borderId="5" xfId="0" applyFont="1" applyBorder="1" applyAlignment="1">
      <alignment horizontal="left" indent="1"/>
    </xf>
    <xf numFmtId="0" fontId="5" fillId="0" borderId="5" xfId="0" applyFont="1" applyBorder="1" applyAlignment="1">
      <alignment horizontal="left" indent="2"/>
    </xf>
    <xf numFmtId="0" fontId="7" fillId="5" borderId="5" xfId="0" applyFont="1" applyFill="1" applyBorder="1"/>
    <xf numFmtId="0" fontId="0" fillId="6" borderId="0" xfId="0" applyFill="1" applyAlignment="1"/>
    <xf numFmtId="0" fontId="0" fillId="6" borderId="5" xfId="0" applyFill="1" applyBorder="1" applyAlignment="1"/>
    <xf numFmtId="168" fontId="1" fillId="2" borderId="5" xfId="0" applyNumberFormat="1" applyFont="1" applyFill="1" applyBorder="1" applyAlignment="1" applyProtection="1">
      <alignment horizontal="right" wrapText="1"/>
      <protection locked="0"/>
    </xf>
    <xf numFmtId="41" fontId="2" fillId="6" borderId="5" xfId="0" applyNumberFormat="1" applyFont="1" applyFill="1" applyBorder="1" applyAlignment="1">
      <alignment wrapText="1"/>
    </xf>
    <xf numFmtId="0" fontId="2" fillId="0" borderId="0" xfId="0" applyFont="1"/>
    <xf numFmtId="0" fontId="2" fillId="0" borderId="0" xfId="0" applyFont="1" applyAlignment="1">
      <alignment vertical="center" wrapText="1"/>
    </xf>
    <xf numFmtId="41" fontId="7" fillId="6" borderId="5" xfId="0" applyNumberFormat="1" applyFont="1" applyFill="1" applyBorder="1" applyAlignment="1">
      <alignment wrapText="1"/>
    </xf>
    <xf numFmtId="0" fontId="5" fillId="6" borderId="5" xfId="0" applyNumberFormat="1" applyFont="1" applyFill="1" applyBorder="1" applyAlignment="1">
      <alignment horizontal="center" wrapText="1"/>
    </xf>
    <xf numFmtId="3" fontId="7" fillId="6" borderId="4" xfId="1" applyNumberFormat="1" applyFont="1" applyFill="1" applyBorder="1" applyAlignment="1" applyProtection="1"/>
    <xf numFmtId="41" fontId="2" fillId="3" borderId="4" xfId="0" applyNumberFormat="1" applyFont="1" applyFill="1" applyBorder="1" applyAlignment="1">
      <alignment wrapText="1"/>
    </xf>
    <xf numFmtId="41" fontId="2" fillId="6" borderId="6" xfId="0" applyNumberFormat="1" applyFont="1" applyFill="1" applyBorder="1" applyAlignment="1">
      <alignment wrapText="1"/>
    </xf>
    <xf numFmtId="41" fontId="2" fillId="3" borderId="5" xfId="0" applyNumberFormat="1" applyFont="1" applyFill="1" applyBorder="1" applyAlignment="1">
      <alignment horizontal="right" wrapText="1"/>
    </xf>
    <xf numFmtId="41" fontId="2" fillId="6" borderId="8" xfId="0" applyNumberFormat="1" applyFont="1" applyFill="1" applyBorder="1" applyAlignment="1">
      <alignment wrapText="1"/>
    </xf>
    <xf numFmtId="41" fontId="2" fillId="6" borderId="8" xfId="0" applyNumberFormat="1" applyFont="1" applyFill="1" applyBorder="1" applyAlignment="1">
      <alignment horizontal="right" wrapText="1"/>
    </xf>
    <xf numFmtId="41" fontId="5" fillId="6" borderId="8" xfId="0" applyNumberFormat="1" applyFont="1" applyFill="1" applyBorder="1" applyAlignment="1">
      <alignment horizontal="center" wrapText="1"/>
    </xf>
    <xf numFmtId="0" fontId="5" fillId="6" borderId="10" xfId="0" applyNumberFormat="1" applyFont="1" applyFill="1" applyBorder="1" applyAlignment="1">
      <alignment horizontal="center" wrapText="1"/>
    </xf>
    <xf numFmtId="0" fontId="2" fillId="6" borderId="8" xfId="0" applyFont="1" applyFill="1" applyBorder="1"/>
    <xf numFmtId="41" fontId="8" fillId="3" borderId="4" xfId="0" applyNumberFormat="1" applyFont="1" applyFill="1" applyBorder="1" applyAlignment="1">
      <alignment wrapText="1"/>
    </xf>
    <xf numFmtId="0" fontId="2" fillId="0" borderId="0" xfId="0" applyFont="1"/>
    <xf numFmtId="0" fontId="2" fillId="0" borderId="0" xfId="0" applyFont="1" applyAlignment="1"/>
    <xf numFmtId="167" fontId="7" fillId="0" borderId="0" xfId="0" applyNumberFormat="1" applyFont="1" applyFill="1" applyBorder="1" applyAlignment="1" applyProtection="1">
      <alignment wrapText="1"/>
      <protection locked="0"/>
    </xf>
    <xf numFmtId="167" fontId="1" fillId="0" borderId="0" xfId="0" applyNumberFormat="1" applyFont="1" applyFill="1" applyBorder="1" applyAlignment="1" applyProtection="1">
      <alignment wrapText="1"/>
      <protection locked="0"/>
    </xf>
    <xf numFmtId="0" fontId="7" fillId="0" borderId="0" xfId="0" applyFont="1" applyAlignment="1">
      <alignment horizontal="left" wrapText="1"/>
    </xf>
    <xf numFmtId="41" fontId="10" fillId="0" borderId="2" xfId="0" applyNumberFormat="1" applyFont="1" applyBorder="1" applyAlignment="1">
      <alignment horizontal="center" wrapText="1"/>
    </xf>
    <xf numFmtId="0" fontId="16" fillId="0" borderId="0" xfId="0" applyNumberFormat="1" applyFont="1" applyBorder="1" applyAlignment="1">
      <alignment wrapText="1"/>
    </xf>
    <xf numFmtId="41" fontId="9" fillId="0" borderId="5" xfId="0" applyNumberFormat="1" applyFont="1" applyBorder="1" applyAlignment="1">
      <alignment horizontal="center" wrapText="1"/>
    </xf>
    <xf numFmtId="170" fontId="7" fillId="0" borderId="0" xfId="0" applyNumberFormat="1" applyFont="1" applyFill="1" applyBorder="1" applyAlignment="1" applyProtection="1">
      <alignment wrapText="1"/>
      <protection locked="0"/>
    </xf>
    <xf numFmtId="41" fontId="7" fillId="0" borderId="0" xfId="0" applyNumberFormat="1" applyFont="1" applyBorder="1" applyAlignment="1">
      <alignment horizontal="left" wrapText="1"/>
    </xf>
    <xf numFmtId="0" fontId="5" fillId="4" borderId="0" xfId="0" applyNumberFormat="1" applyFont="1" applyFill="1" applyBorder="1"/>
    <xf numFmtId="168" fontId="1" fillId="2" borderId="7" xfId="0" applyNumberFormat="1" applyFont="1" applyFill="1" applyBorder="1" applyAlignment="1" applyProtection="1">
      <alignment horizontal="center" wrapText="1"/>
      <protection locked="0"/>
    </xf>
    <xf numFmtId="0" fontId="5" fillId="0" borderId="7" xfId="0" applyFont="1" applyBorder="1" applyAlignment="1">
      <alignment horizontal="left" wrapText="1" indent="2"/>
    </xf>
    <xf numFmtId="0" fontId="5" fillId="0" borderId="5" xfId="0" applyFont="1" applyBorder="1" applyAlignment="1">
      <alignment horizontal="left" wrapText="1" indent="2"/>
    </xf>
    <xf numFmtId="0" fontId="7" fillId="0" borderId="0" xfId="0" applyFont="1" applyBorder="1" applyAlignment="1">
      <alignment horizontal="left" wrapText="1" indent="1"/>
    </xf>
    <xf numFmtId="0" fontId="2" fillId="0" borderId="0" xfId="0" applyFont="1" applyAlignment="1">
      <alignment wrapText="1"/>
    </xf>
    <xf numFmtId="41" fontId="18" fillId="0" borderId="0" xfId="0" applyNumberFormat="1" applyFont="1" applyAlignment="1">
      <alignment horizontal="center" wrapText="1"/>
    </xf>
    <xf numFmtId="0" fontId="2" fillId="0" borderId="0" xfId="0" applyFont="1" applyAlignment="1">
      <alignment horizontal="center"/>
    </xf>
    <xf numFmtId="0" fontId="1" fillId="0" borderId="0" xfId="0" applyFont="1" applyAlignment="1">
      <alignment wrapText="1"/>
    </xf>
    <xf numFmtId="10" fontId="2" fillId="0" borderId="0" xfId="0" applyNumberFormat="1" applyFont="1"/>
    <xf numFmtId="0" fontId="7" fillId="0" borderId="0" xfId="0" applyFont="1" applyAlignment="1">
      <alignment horizontal="center"/>
    </xf>
    <xf numFmtId="0" fontId="7" fillId="0" borderId="0" xfId="0" applyFont="1" applyAlignment="1">
      <alignment horizontal="center" wrapText="1"/>
    </xf>
    <xf numFmtId="10" fontId="19" fillId="0" borderId="0" xfId="0" applyNumberFormat="1" applyFont="1" applyFill="1"/>
    <xf numFmtId="41" fontId="5" fillId="3" borderId="9" xfId="0" applyNumberFormat="1" applyFont="1" applyFill="1" applyBorder="1" applyAlignment="1">
      <alignment wrapText="1"/>
    </xf>
    <xf numFmtId="10" fontId="7" fillId="0" borderId="0" xfId="0" applyNumberFormat="1" applyFont="1"/>
    <xf numFmtId="0" fontId="2" fillId="0" borderId="12" xfId="0" applyFont="1" applyBorder="1" applyAlignment="1"/>
    <xf numFmtId="0" fontId="5" fillId="0" borderId="0" xfId="0" applyFont="1"/>
    <xf numFmtId="0" fontId="5" fillId="0" borderId="0" xfId="0" applyFont="1" applyAlignment="1"/>
    <xf numFmtId="0" fontId="5" fillId="0" borderId="11" xfId="0" applyFont="1" applyBorder="1" applyAlignment="1"/>
    <xf numFmtId="41" fontId="5" fillId="4" borderId="0" xfId="0" applyNumberFormat="1" applyFont="1" applyFill="1" applyBorder="1"/>
    <xf numFmtId="41" fontId="20" fillId="0" borderId="0" xfId="0" applyNumberFormat="1" applyFont="1" applyBorder="1" applyAlignment="1">
      <alignment horizontal="center" wrapText="1"/>
    </xf>
    <xf numFmtId="168" fontId="7" fillId="2" borderId="5" xfId="0" applyNumberFormat="1" applyFont="1" applyFill="1" applyBorder="1" applyAlignment="1" applyProtection="1">
      <alignment vertical="center" wrapText="1"/>
      <protection locked="0"/>
    </xf>
    <xf numFmtId="41" fontId="5" fillId="3" borderId="5" xfId="0" applyNumberFormat="1" applyFont="1" applyFill="1" applyBorder="1" applyAlignment="1">
      <alignment wrapText="1"/>
    </xf>
    <xf numFmtId="41" fontId="21" fillId="0" borderId="0" xfId="0" applyNumberFormat="1" applyFont="1" applyBorder="1" applyAlignment="1">
      <alignment horizontal="left" wrapText="1"/>
    </xf>
    <xf numFmtId="41" fontId="10" fillId="0" borderId="5" xfId="0" applyNumberFormat="1" applyFont="1" applyBorder="1" applyAlignment="1">
      <alignment horizontal="center" wrapText="1"/>
    </xf>
    <xf numFmtId="166" fontId="7" fillId="2" borderId="9" xfId="1" applyNumberFormat="1" applyFont="1" applyFill="1" applyBorder="1" applyAlignment="1" applyProtection="1"/>
    <xf numFmtId="37" fontId="7" fillId="2" borderId="5" xfId="0" applyNumberFormat="1" applyFont="1" applyFill="1" applyBorder="1" applyAlignment="1">
      <alignment wrapText="1"/>
    </xf>
    <xf numFmtId="9" fontId="7" fillId="2" borderId="5" xfId="0" applyNumberFormat="1" applyFont="1" applyFill="1" applyBorder="1" applyAlignment="1">
      <alignment wrapText="1"/>
    </xf>
    <xf numFmtId="5" fontId="7" fillId="2" borderId="5" xfId="0" applyNumberFormat="1" applyFont="1" applyFill="1" applyBorder="1" applyAlignment="1">
      <alignment wrapText="1"/>
    </xf>
    <xf numFmtId="10" fontId="7" fillId="2" borderId="5" xfId="0" applyNumberFormat="1" applyFont="1" applyFill="1" applyBorder="1" applyAlignment="1">
      <alignment wrapText="1"/>
    </xf>
    <xf numFmtId="10" fontId="7" fillId="2" borderId="6" xfId="0" applyNumberFormat="1" applyFont="1" applyFill="1" applyBorder="1" applyAlignment="1" applyProtection="1">
      <alignment wrapText="1"/>
      <protection locked="0"/>
    </xf>
    <xf numFmtId="41" fontId="7" fillId="2" borderId="5" xfId="0" applyNumberFormat="1" applyFont="1" applyFill="1" applyBorder="1" applyAlignment="1">
      <alignment wrapText="1"/>
    </xf>
    <xf numFmtId="1" fontId="7" fillId="2" borderId="6" xfId="0" applyNumberFormat="1" applyFont="1" applyFill="1" applyBorder="1" applyAlignment="1" applyProtection="1">
      <alignment horizontal="right" wrapText="1"/>
      <protection locked="0"/>
    </xf>
    <xf numFmtId="1" fontId="1" fillId="2" borderId="5" xfId="0" applyNumberFormat="1" applyFont="1" applyFill="1" applyBorder="1" applyAlignment="1" applyProtection="1">
      <alignment horizontal="right" wrapText="1"/>
      <protection locked="0"/>
    </xf>
    <xf numFmtId="9" fontId="7" fillId="2" borderId="5" xfId="0" applyNumberFormat="1" applyFont="1" applyFill="1" applyBorder="1" applyAlignment="1" applyProtection="1">
      <alignment wrapText="1"/>
      <protection locked="0"/>
    </xf>
    <xf numFmtId="44" fontId="7" fillId="0" borderId="0" xfId="0" applyNumberFormat="1" applyFont="1" applyFill="1" applyBorder="1" applyAlignment="1" applyProtection="1">
      <alignment wrapText="1"/>
      <protection locked="0"/>
    </xf>
    <xf numFmtId="5" fontId="7" fillId="0" borderId="0" xfId="0" applyNumberFormat="1" applyFont="1" applyFill="1" applyBorder="1" applyAlignment="1" applyProtection="1">
      <alignment wrapText="1"/>
      <protection locked="0"/>
    </xf>
    <xf numFmtId="44" fontId="10" fillId="0" borderId="4" xfId="0" applyNumberFormat="1" applyFont="1" applyBorder="1" applyAlignment="1">
      <alignment horizontal="center"/>
    </xf>
    <xf numFmtId="0" fontId="2" fillId="0" borderId="0" xfId="0" applyFont="1" applyAlignment="1">
      <alignment vertical="center"/>
    </xf>
    <xf numFmtId="41" fontId="11" fillId="0" borderId="0" xfId="0" applyNumberFormat="1" applyFont="1" applyBorder="1" applyAlignment="1">
      <alignment horizontal="center" wrapText="1"/>
    </xf>
  </cellXfs>
  <cellStyles count="3">
    <cellStyle name="Currency" xfId="1" builtinId="4"/>
    <cellStyle name="Normal" xfId="0" builtinId="0"/>
    <cellStyle name="Normal 2" xfId="2"/>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0</xdr:col>
      <xdr:colOff>600075</xdr:colOff>
      <xdr:row>1</xdr:row>
      <xdr:rowOff>19050</xdr:rowOff>
    </xdr:from>
    <xdr:ext cx="4286250" cy="1447800"/>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600075" y="180975"/>
          <a:ext cx="4286250" cy="1447800"/>
        </a:xfrm>
        <a:prstGeom prst="rect">
          <a:avLst/>
        </a:prstGeom>
        <a:solidFill>
          <a:schemeClr val="bg1"/>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chemeClr val="tx1"/>
              </a:solidFill>
              <a:latin typeface="Arial" pitchFamily="34" charset="0"/>
              <a:ea typeface="+mn-ea"/>
              <a:cs typeface="Arial" pitchFamily="34" charset="0"/>
            </a:rPr>
            <a:t>The primary purpose of the </a:t>
          </a:r>
          <a:r>
            <a:rPr lang="en-US" sz="1100" b="1">
              <a:solidFill>
                <a:schemeClr val="tx1"/>
              </a:solidFill>
              <a:latin typeface="Arial" pitchFamily="34" charset="0"/>
              <a:ea typeface="+mn-ea"/>
              <a:cs typeface="Arial" pitchFamily="34" charset="0"/>
            </a:rPr>
            <a:t>Actuarial</a:t>
          </a:r>
          <a:r>
            <a:rPr lang="en-US" sz="1100" b="1" baseline="0">
              <a:solidFill>
                <a:schemeClr val="tx1"/>
              </a:solidFill>
              <a:latin typeface="Arial" pitchFamily="34" charset="0"/>
              <a:ea typeface="+mn-ea"/>
              <a:cs typeface="Arial" pitchFamily="34" charset="0"/>
            </a:rPr>
            <a:t> Lifetime Income Estimator</a:t>
          </a:r>
          <a:r>
            <a:rPr lang="en-US" sz="1100">
              <a:solidFill>
                <a:schemeClr val="tx1"/>
              </a:solidFill>
              <a:latin typeface="Arial" pitchFamily="34" charset="0"/>
              <a:ea typeface="+mn-ea"/>
              <a:cs typeface="Arial" pitchFamily="34" charset="0"/>
            </a:rPr>
            <a:t> is to help you estimate</a:t>
          </a:r>
          <a:r>
            <a:rPr lang="en-US" sz="1100" baseline="0">
              <a:solidFill>
                <a:schemeClr val="tx1"/>
              </a:solidFill>
              <a:latin typeface="Arial" pitchFamily="34" charset="0"/>
              <a:ea typeface="+mn-ea"/>
              <a:cs typeface="Arial" pitchFamily="34" charset="0"/>
            </a:rPr>
            <a:t> the real dollar lifetime income commencing at your desired retirement that can be generated from your current and projected accumulated savings.  </a:t>
          </a:r>
          <a:endParaRPr lang="en-US" sz="1100">
            <a:solidFill>
              <a:schemeClr val="tx1"/>
            </a:solidFill>
            <a:latin typeface="Arial" pitchFamily="34" charset="0"/>
            <a:ea typeface="+mn-ea"/>
            <a:cs typeface="Arial" pitchFamily="34" charset="0"/>
          </a:endParaRPr>
        </a:p>
        <a:p>
          <a:endParaRPr lang="en-US" sz="1200">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Arial" pitchFamily="34" charset="0"/>
              <a:ea typeface="+mn-ea"/>
              <a:cs typeface="Arial" pitchFamily="34" charset="0"/>
            </a:rPr>
            <a:t>Double click on the PDF file below to read the entire overview. </a:t>
          </a:r>
          <a:endParaRPr lang="en-US" sz="1100">
            <a:latin typeface="Arial" pitchFamily="34" charset="0"/>
            <a:cs typeface="Arial"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598024</xdr:colOff>
      <xdr:row>2</xdr:row>
      <xdr:rowOff>132626</xdr:rowOff>
    </xdr:from>
    <xdr:ext cx="4123481" cy="9927704"/>
    <xdr:sp macro="" textlink="">
      <xdr:nvSpPr>
        <xdr:cNvPr id="2" name="TextBox 1">
          <a:extLst>
            <a:ext uri="{FF2B5EF4-FFF2-40B4-BE49-F238E27FC236}">
              <a16:creationId xmlns="" xmlns:a16="http://schemas.microsoft.com/office/drawing/2014/main" id="{00000000-0008-0000-0100-000002000000}"/>
            </a:ext>
          </a:extLst>
        </xdr:cNvPr>
        <xdr:cNvSpPr txBox="1"/>
      </xdr:nvSpPr>
      <xdr:spPr>
        <a:xfrm>
          <a:off x="16966556" y="1511942"/>
          <a:ext cx="4123481" cy="9927704"/>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wrap="square" lIns="91440" rtlCol="0" anchor="t">
          <a:noAutofit/>
        </a:bodyPr>
        <a:lstStyle/>
        <a:p>
          <a:r>
            <a:rPr lang="en-US" sz="1200">
              <a:solidFill>
                <a:schemeClr val="tx1"/>
              </a:solidFill>
              <a:latin typeface="Arial" pitchFamily="34" charset="0"/>
              <a:ea typeface="+mn-ea"/>
              <a:cs typeface="Arial" pitchFamily="34" charset="0"/>
            </a:rPr>
            <a:t>Additional notes about using this workbook for those who may not have carefully read the Overview Tab (which we still encourage you to do):</a:t>
          </a:r>
          <a:endParaRPr kumimoji="0" lang="en-US" sz="12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rial" pitchFamily="34" charset="0"/>
              <a:ea typeface="+mn-ea"/>
              <a:cs typeface="Arial" pitchFamily="34" charset="0"/>
            </a:rPr>
            <a:t>This workbook is a pared-down version of our Actuarial Budget Calculator (ABC) workbooks and is focused on developing an estimate of the amount of real dollar monthly lifetime retirement income (in today's dollars) that may be generated from your accumulated savings.  Unlike the ABC workbooks, it is not intended to help you develop a sustainable spending budget based on all your assets and spending liabilities, but it does employ the same basic actuarial principles in its calculations.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rial" pitchFamily="34" charset="0"/>
              <a:ea typeface="+mn-ea"/>
              <a:cs typeface="Arial" pitchFamily="34" charset="0"/>
            </a:rPr>
            <a:t>In this workbook, estimated monthly real dollar lifetime income payable commencing at desired retirement (or currently payable if already retired) is developed by dividing current accumulated savings input in cell C(13) and the current value of projected accumulated savings develooped in cell L(6) by the current cost of liftetime income of $1 per month (in today's dollars) commencing at desired retirement based on input assumpitions.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rial" pitchFamily="34" charset="0"/>
              <a:ea typeface="+mn-ea"/>
              <a:cs typeface="Arial" pitchFamily="34" charset="0"/>
            </a:rPr>
            <a:t>See the Overview Tab for discussion of the rationale for selection of the default assumptions.  If default assumptions are used, the lifetime income cost factor in L(8) is intended to approximate the current cost of purchasing an indexed annuity of $1 per annum commencing at desired retirement from an insurance company with desired benefits payable upon first death within the couple.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rial" pitchFamily="34" charset="0"/>
              <a:ea typeface="+mn-ea"/>
              <a:cs typeface="Arial" pitchFamily="34" charset="0"/>
            </a:rPr>
            <a:t>Estimated monthly income generated from accumulated savings in this workbook is </a:t>
          </a:r>
          <a:r>
            <a:rPr kumimoji="0" lang="en-US" sz="1200" b="1" i="0" u="none" strike="noStrike" kern="0" cap="none" spc="0" normalizeH="0" baseline="0" noProof="0">
              <a:ln>
                <a:noFill/>
              </a:ln>
              <a:solidFill>
                <a:prstClr val="black"/>
              </a:solidFill>
              <a:effectLst/>
              <a:uLnTx/>
              <a:uFillTx/>
              <a:latin typeface="Arial" pitchFamily="34" charset="0"/>
              <a:ea typeface="+mn-ea"/>
              <a:cs typeface="Arial" pitchFamily="34" charset="0"/>
            </a:rPr>
            <a:t>Before Taxes</a:t>
          </a:r>
          <a:r>
            <a:rPr kumimoji="0" lang="en-US" sz="1200" b="0" i="0" u="none" strike="noStrike" kern="0" cap="none" spc="0" normalizeH="0" baseline="0" noProof="0">
              <a:ln>
                <a:noFill/>
              </a:ln>
              <a:solidFill>
                <a:prstClr val="black"/>
              </a:solidFill>
              <a:effectLst/>
              <a:uLnTx/>
              <a:uFillTx/>
              <a:latin typeface="Arial" pitchFamily="34" charset="0"/>
              <a:ea typeface="+mn-ea"/>
              <a:cs typeface="Arial" pitchFamily="34" charset="0"/>
            </a:rPr>
            <a:t>.  This means that you must subtract estimated taxes from this amount to determine your after-tax lifetime income.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rial" pitchFamily="34" charset="0"/>
              <a:ea typeface="+mn-ea"/>
              <a:cs typeface="Arial" pitchFamily="34" charset="0"/>
            </a:rPr>
            <a:t>Estimated monthly real lifetime income at and after desired retirement can and will change in future measurements (either higher or lower) depending on actual future investment experience as well as other factors.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rial" pitchFamily="34" charset="0"/>
              <a:ea typeface="+mn-ea"/>
              <a:cs typeface="Arial" pitchFamily="34" charset="0"/>
            </a:rPr>
            <a:t>Our free workbooks are provided to you as “self-help” tools.  We are not financial advisors and we don’t advocate any specific spending or investment strategy.  We do not monitor or collect data entered into the workbooks downloaded from our website.  We receive no direct or indirect compensation from visits to our website or from any activity associated with our blog.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rial" pitchFamily="34" charset="0"/>
              <a:ea typeface="+mn-ea"/>
              <a:cs typeface="Arial" pitchFamily="34" charset="0"/>
            </a:rPr>
            <a:t>All of the results produced in this workbook are estimates and are not guarantees.  See the "Limitations and Caveats" section of the Overview Tab of this workbook for additional discussion of the limitations of this workbook.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endParaRPr lang="en-US" sz="1200">
            <a:solidFill>
              <a:schemeClr val="tx1"/>
            </a:solidFill>
            <a:latin typeface="Arial" pitchFamily="34" charset="0"/>
            <a:ea typeface="+mn-ea"/>
            <a:cs typeface="Arial" pitchFamily="34" charset="0"/>
          </a:endParaRPr>
        </a:p>
        <a:p>
          <a:pPr lvl="0"/>
          <a:endParaRPr lang="en-US" sz="1200">
            <a:solidFill>
              <a:schemeClr val="tx1"/>
            </a:solidFill>
            <a:latin typeface="Arial" pitchFamily="34" charset="0"/>
            <a:ea typeface="+mn-ea"/>
            <a:cs typeface="Arial" pitchFamily="34" charset="0"/>
          </a:endParaRPr>
        </a:p>
      </xdr:txBody>
    </xdr:sp>
    <xdr:clientData/>
  </xdr:oneCellAnchor>
  <xdr:oneCellAnchor>
    <xdr:from>
      <xdr:col>0</xdr:col>
      <xdr:colOff>204968</xdr:colOff>
      <xdr:row>1</xdr:row>
      <xdr:rowOff>421994</xdr:rowOff>
    </xdr:from>
    <xdr:ext cx="184731" cy="264560"/>
    <xdr:sp macro="" textlink="">
      <xdr:nvSpPr>
        <xdr:cNvPr id="3" name="TextBox 2">
          <a:extLst>
            <a:ext uri="{FF2B5EF4-FFF2-40B4-BE49-F238E27FC236}">
              <a16:creationId xmlns="" xmlns:a16="http://schemas.microsoft.com/office/drawing/2014/main" id="{00000000-0008-0000-0100-000003000000}"/>
            </a:ext>
          </a:extLst>
        </xdr:cNvPr>
        <xdr:cNvSpPr txBox="1"/>
      </xdr:nvSpPr>
      <xdr:spPr>
        <a:xfrm>
          <a:off x="204968" y="71136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0</xdr:col>
      <xdr:colOff>144683</xdr:colOff>
      <xdr:row>1</xdr:row>
      <xdr:rowOff>217026</xdr:rowOff>
    </xdr:from>
    <xdr:ext cx="2690095" cy="269369"/>
    <xdr:sp macro="" textlink="">
      <xdr:nvSpPr>
        <xdr:cNvPr id="4" name="TextBox 3">
          <a:extLst>
            <a:ext uri="{FF2B5EF4-FFF2-40B4-BE49-F238E27FC236}">
              <a16:creationId xmlns="" xmlns:a16="http://schemas.microsoft.com/office/drawing/2014/main" id="{00000000-0008-0000-0100-000004000000}"/>
            </a:ext>
          </a:extLst>
        </xdr:cNvPr>
        <xdr:cNvSpPr txBox="1"/>
      </xdr:nvSpPr>
      <xdr:spPr>
        <a:xfrm>
          <a:off x="144683" y="506393"/>
          <a:ext cx="2690095" cy="269369"/>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solidFill>
                <a:schemeClr val="tx1"/>
              </a:solidFill>
              <a:latin typeface="Arial" pitchFamily="34" charset="0"/>
              <a:ea typeface="+mn-ea"/>
              <a:cs typeface="Arial" pitchFamily="34" charset="0"/>
            </a:rPr>
            <a:t>Scroll right to</a:t>
          </a:r>
          <a:r>
            <a:rPr lang="en-US" sz="1200" b="1" baseline="0">
              <a:solidFill>
                <a:schemeClr val="tx1"/>
              </a:solidFill>
              <a:latin typeface="Arial" pitchFamily="34" charset="0"/>
              <a:ea typeface="+mn-ea"/>
              <a:cs typeface="Arial" pitchFamily="34" charset="0"/>
            </a:rPr>
            <a:t> s</a:t>
          </a:r>
          <a:r>
            <a:rPr lang="en-US" sz="1200" b="1">
              <a:solidFill>
                <a:schemeClr val="tx1"/>
              </a:solidFill>
              <a:latin typeface="Arial" pitchFamily="34" charset="0"/>
              <a:ea typeface="+mn-ea"/>
              <a:cs typeface="Arial" pitchFamily="34" charset="0"/>
            </a:rPr>
            <a:t>ee important notes</a:t>
          </a:r>
          <a:endParaRPr lang="en-US" sz="1200" b="1">
            <a:latin typeface="Arial" pitchFamily="34" charset="0"/>
            <a:cs typeface="Arial" pitchFamily="34" charset="0"/>
          </a:endParaRPr>
        </a:p>
      </xdr:txBody>
    </xdr:sp>
    <xdr:clientData/>
  </xdr:oneCellAnchor>
  <xdr:oneCellAnchor>
    <xdr:from>
      <xdr:col>0</xdr:col>
      <xdr:colOff>162621</xdr:colOff>
      <xdr:row>1</xdr:row>
      <xdr:rowOff>174238</xdr:rowOff>
    </xdr:from>
    <xdr:ext cx="2690095" cy="269369"/>
    <xdr:sp macro="" textlink="">
      <xdr:nvSpPr>
        <xdr:cNvPr id="5" name="TextBox 4">
          <a:extLst>
            <a:ext uri="{FF2B5EF4-FFF2-40B4-BE49-F238E27FC236}">
              <a16:creationId xmlns="" xmlns:a16="http://schemas.microsoft.com/office/drawing/2014/main" id="{00000000-0008-0000-0100-000005000000}"/>
            </a:ext>
          </a:extLst>
        </xdr:cNvPr>
        <xdr:cNvSpPr txBox="1"/>
      </xdr:nvSpPr>
      <xdr:spPr>
        <a:xfrm>
          <a:off x="162621" y="459988"/>
          <a:ext cx="2690095" cy="269369"/>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Arial" pitchFamily="34" charset="0"/>
              <a:ea typeface="+mn-ea"/>
              <a:cs typeface="Arial" pitchFamily="34" charset="0"/>
            </a:rPr>
            <a:t>Scroll right to</a:t>
          </a:r>
          <a:r>
            <a:rPr lang="en-US" sz="1200" b="1" baseline="0">
              <a:solidFill>
                <a:schemeClr val="tx1"/>
              </a:solidFill>
              <a:latin typeface="Arial" pitchFamily="34" charset="0"/>
              <a:ea typeface="+mn-ea"/>
              <a:cs typeface="Arial" pitchFamily="34" charset="0"/>
            </a:rPr>
            <a:t> s</a:t>
          </a:r>
          <a:r>
            <a:rPr lang="en-US" sz="1200" b="1">
              <a:solidFill>
                <a:schemeClr val="tx1"/>
              </a:solidFill>
              <a:latin typeface="Arial" pitchFamily="34" charset="0"/>
              <a:ea typeface="+mn-ea"/>
              <a:cs typeface="Arial" pitchFamily="34" charset="0"/>
            </a:rPr>
            <a:t>ee important notes</a:t>
          </a:r>
          <a:endParaRPr lang="en-US" sz="1200">
            <a:latin typeface="Arial" pitchFamily="34" charset="0"/>
            <a:cs typeface="Arial"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B15" sqref="B15"/>
    </sheetView>
  </sheetViews>
  <sheetFormatPr defaultRowHeight="12.75"/>
  <sheetData/>
  <pageMargins left="0.7" right="0.7" top="0.75" bottom="0.75" header="0.3" footer="0.3"/>
  <pageSetup orientation="portrait" horizontalDpi="1200" verticalDpi="1200" r:id="rId1"/>
  <drawing r:id="rId2"/>
  <legacyDrawing r:id="rId3"/>
  <oleObjects>
    <oleObject progId="Acrobat Document" dvAspect="DVASPECT_ICON" shapeId="1031" r:id="rId4"/>
  </oleObjects>
</worksheet>
</file>

<file path=xl/worksheets/sheet2.xml><?xml version="1.0" encoding="utf-8"?>
<worksheet xmlns="http://schemas.openxmlformats.org/spreadsheetml/2006/main" xmlns:r="http://schemas.openxmlformats.org/officeDocument/2006/relationships">
  <sheetPr>
    <pageSetUpPr fitToPage="1"/>
  </sheetPr>
  <dimension ref="A1:M47"/>
  <sheetViews>
    <sheetView tabSelected="1" zoomScale="79" zoomScaleNormal="79" workbookViewId="0">
      <pane ySplit="2" topLeftCell="A9" activePane="bottomLeft" state="frozen"/>
      <selection pane="bottomLeft" activeCell="B10" sqref="B10"/>
    </sheetView>
  </sheetViews>
  <sheetFormatPr defaultRowHeight="12.75"/>
  <cols>
    <col min="1" max="1" width="64.28515625" customWidth="1"/>
    <col min="2" max="2" width="12.85546875" customWidth="1"/>
    <col min="3" max="3" width="15.5703125" style="30" customWidth="1"/>
    <col min="4" max="4" width="11.7109375" style="30" customWidth="1"/>
    <col min="5" max="5" width="12.140625" style="30" bestFit="1" customWidth="1"/>
    <col min="6" max="6" width="13.28515625" style="30" customWidth="1"/>
    <col min="7" max="7" width="9.5703125" style="30" bestFit="1" customWidth="1"/>
    <col min="8" max="8" width="10.28515625" style="30" customWidth="1"/>
    <col min="9" max="9" width="8.28515625" style="30" customWidth="1"/>
    <col min="10" max="10" width="4.5703125" customWidth="1"/>
    <col min="11" max="11" width="52" customWidth="1"/>
    <col min="12" max="12" width="13.5703125" style="30" customWidth="1"/>
    <col min="13" max="13" width="12" customWidth="1"/>
    <col min="14" max="23" width="8.7109375"/>
    <col min="31" max="1025" width="8.7109375"/>
  </cols>
  <sheetData>
    <row r="1" spans="1:13" ht="22.5">
      <c r="A1" s="113" t="s">
        <v>7</v>
      </c>
      <c r="B1" s="113"/>
      <c r="C1" s="113"/>
      <c r="D1" s="113"/>
      <c r="E1" s="113"/>
      <c r="F1" s="113"/>
      <c r="G1" s="113"/>
      <c r="H1" s="113"/>
      <c r="I1" s="113"/>
      <c r="J1" s="11"/>
      <c r="K1" s="113" t="s">
        <v>6</v>
      </c>
      <c r="L1" s="113"/>
      <c r="M1" s="113"/>
    </row>
    <row r="2" spans="1:13" s="43" customFormat="1" ht="97.5">
      <c r="A2" s="100"/>
      <c r="B2" s="34" t="s">
        <v>35</v>
      </c>
      <c r="C2" s="34" t="s">
        <v>54</v>
      </c>
      <c r="D2" s="34" t="s">
        <v>32</v>
      </c>
      <c r="E2" s="35" t="s">
        <v>20</v>
      </c>
      <c r="F2" s="36" t="s">
        <v>55</v>
      </c>
      <c r="G2" s="35" t="s">
        <v>33</v>
      </c>
      <c r="H2" s="37" t="s">
        <v>15</v>
      </c>
      <c r="I2" s="36" t="s">
        <v>28</v>
      </c>
      <c r="J2" s="42"/>
      <c r="K2" s="71"/>
      <c r="L2" s="73" t="s">
        <v>1</v>
      </c>
      <c r="M2" s="73" t="s">
        <v>41</v>
      </c>
    </row>
    <row r="3" spans="1:13" s="92" customFormat="1" ht="20.25">
      <c r="A3" s="47" t="s">
        <v>25</v>
      </c>
      <c r="C3" s="93"/>
      <c r="D3" s="93"/>
      <c r="E3" s="93"/>
      <c r="F3" s="93"/>
      <c r="G3" s="93"/>
      <c r="H3" s="93"/>
      <c r="I3" s="94"/>
      <c r="J3" s="95"/>
      <c r="K3" s="96"/>
      <c r="L3" s="4"/>
      <c r="M3" s="93"/>
    </row>
    <row r="4" spans="1:13" s="1" customFormat="1" ht="30">
      <c r="A4" s="45" t="s">
        <v>29</v>
      </c>
      <c r="C4" s="2"/>
      <c r="D4" s="2"/>
      <c r="E4" s="2"/>
      <c r="F4" s="2"/>
      <c r="G4" s="2"/>
      <c r="H4" s="32"/>
      <c r="I4" s="91"/>
      <c r="J4" s="16"/>
      <c r="K4" s="75" t="s">
        <v>42</v>
      </c>
      <c r="L4" s="68">
        <f>(Calculations!I4+Calculations!H5+Calculations!H6)*(1+i)^G16</f>
        <v>400000</v>
      </c>
      <c r="M4" s="67"/>
    </row>
    <row r="5" spans="1:13" s="92" customFormat="1" ht="16.5">
      <c r="A5" s="46" t="s">
        <v>62</v>
      </c>
      <c r="B5" s="97">
        <v>65</v>
      </c>
      <c r="C5" s="98"/>
      <c r="D5" s="98"/>
      <c r="E5" s="98"/>
      <c r="F5" s="98"/>
      <c r="G5" s="98"/>
      <c r="H5" s="98"/>
      <c r="I5" s="98"/>
      <c r="J5" s="95"/>
      <c r="K5" s="99"/>
      <c r="L5" s="93"/>
      <c r="M5" s="93"/>
    </row>
    <row r="6" spans="1:13" s="1" customFormat="1" ht="15">
      <c r="A6" s="46" t="s">
        <v>22</v>
      </c>
      <c r="B6" s="50" t="s">
        <v>24</v>
      </c>
      <c r="C6" s="14"/>
      <c r="D6" s="14"/>
      <c r="E6" s="14"/>
      <c r="F6" s="14"/>
      <c r="G6" s="14"/>
      <c r="H6" s="44"/>
      <c r="I6" s="14"/>
      <c r="J6" s="16"/>
      <c r="K6" s="70" t="s">
        <v>43</v>
      </c>
      <c r="L6" s="68">
        <f>L4/(1+i)^G16</f>
        <v>400000</v>
      </c>
      <c r="M6" s="68"/>
    </row>
    <row r="7" spans="1:13" s="52" customFormat="1" ht="15">
      <c r="A7" s="47" t="s">
        <v>26</v>
      </c>
      <c r="B7" s="51"/>
      <c r="C7" s="51"/>
      <c r="D7" s="51"/>
      <c r="E7" s="51"/>
      <c r="F7" s="51"/>
      <c r="G7" s="41"/>
      <c r="H7" s="33"/>
      <c r="I7" s="14"/>
      <c r="J7" s="15"/>
      <c r="K7" s="70"/>
      <c r="L7" s="67"/>
      <c r="M7" s="69"/>
    </row>
    <row r="8" spans="1:13" s="1" customFormat="1" ht="45">
      <c r="A8" s="45" t="s">
        <v>29</v>
      </c>
      <c r="C8" s="52"/>
      <c r="D8" s="52"/>
      <c r="E8" s="52"/>
      <c r="F8" s="52"/>
      <c r="G8" s="52"/>
      <c r="H8" s="52"/>
      <c r="I8" s="52"/>
      <c r="J8" s="15"/>
      <c r="K8" s="72" t="s">
        <v>64</v>
      </c>
      <c r="L8" s="111">
        <f>Calculations!H12*12*((1+inc)/(1+i))^Desired_number_of_years_until_retirement</f>
        <v>283.92586134908305</v>
      </c>
      <c r="M8" s="74"/>
    </row>
    <row r="9" spans="1:13" s="1" customFormat="1" ht="29.25">
      <c r="A9" s="79" t="s">
        <v>63</v>
      </c>
      <c r="B9" s="77">
        <v>68</v>
      </c>
      <c r="C9" s="58"/>
      <c r="D9" s="14"/>
      <c r="E9" s="14"/>
      <c r="F9" s="59"/>
      <c r="G9" s="14"/>
      <c r="H9" s="44"/>
      <c r="I9" s="14"/>
      <c r="J9" s="15"/>
      <c r="K9" s="72"/>
      <c r="L9" s="68"/>
      <c r="M9" s="67"/>
    </row>
    <row r="10" spans="1:13" s="1" customFormat="1" ht="15">
      <c r="A10" s="78" t="s">
        <v>22</v>
      </c>
      <c r="B10" s="50" t="s">
        <v>23</v>
      </c>
      <c r="C10" s="64"/>
      <c r="D10" s="60"/>
      <c r="E10" s="60"/>
      <c r="F10" s="61"/>
      <c r="G10" s="62"/>
      <c r="H10" s="63"/>
      <c r="I10" s="55"/>
      <c r="J10" s="15"/>
      <c r="K10" s="84" t="s">
        <v>0</v>
      </c>
      <c r="L10" s="90" t="s">
        <v>0</v>
      </c>
      <c r="M10"/>
    </row>
    <row r="11" spans="1:13" s="1" customFormat="1" ht="15">
      <c r="A11" s="47" t="s">
        <v>30</v>
      </c>
      <c r="B11" s="66"/>
      <c r="C11" s="66"/>
      <c r="D11" s="66"/>
      <c r="E11" s="66"/>
      <c r="F11" s="66"/>
      <c r="G11" s="66"/>
      <c r="H11" s="66"/>
      <c r="I11" s="66"/>
      <c r="J11" s="15"/>
      <c r="K11"/>
      <c r="L11"/>
      <c r="M11"/>
    </row>
    <row r="12" spans="1:13" s="1" customFormat="1" ht="45">
      <c r="A12" s="45" t="s">
        <v>16</v>
      </c>
      <c r="B12" s="66"/>
      <c r="C12" s="66"/>
      <c r="D12" s="66"/>
      <c r="E12" s="66"/>
      <c r="F12" s="66"/>
      <c r="G12" s="66"/>
      <c r="H12" s="66"/>
      <c r="I12" s="66"/>
      <c r="J12" s="15"/>
      <c r="K12" s="72" t="s">
        <v>44</v>
      </c>
      <c r="L12" s="66"/>
      <c r="M12" s="68">
        <f>L$6/L$8</f>
        <v>1408.8184785260028</v>
      </c>
    </row>
    <row r="13" spans="1:13" s="1" customFormat="1" ht="15">
      <c r="A13" s="46" t="s">
        <v>3</v>
      </c>
      <c r="B13" s="41"/>
      <c r="C13" s="101">
        <v>400000</v>
      </c>
      <c r="D13" s="41"/>
      <c r="E13" s="41"/>
      <c r="F13" s="41"/>
      <c r="G13" s="14"/>
      <c r="H13" s="44"/>
      <c r="I13" s="40"/>
      <c r="J13" s="15"/>
      <c r="K13" s="72"/>
      <c r="L13" s="67"/>
      <c r="M13" s="68"/>
    </row>
    <row r="14" spans="1:13" s="1" customFormat="1" ht="45">
      <c r="A14" s="80" t="s">
        <v>40</v>
      </c>
      <c r="B14" s="66"/>
      <c r="C14" s="66"/>
      <c r="D14" s="66"/>
      <c r="E14" s="66"/>
      <c r="F14" s="66"/>
      <c r="G14" s="66"/>
      <c r="H14" s="66"/>
      <c r="I14" s="66"/>
      <c r="J14" s="15"/>
      <c r="K14" s="72" t="s">
        <v>45</v>
      </c>
      <c r="L14" s="66"/>
      <c r="M14" s="112">
        <f>AS/L$8</f>
        <v>1408.8184785260028</v>
      </c>
    </row>
    <row r="15" spans="1:13" s="1" customFormat="1" ht="15">
      <c r="A15" s="27" t="s">
        <v>47</v>
      </c>
      <c r="B15" s="102">
        <v>0</v>
      </c>
      <c r="C15" s="51"/>
      <c r="D15" s="51"/>
      <c r="E15" s="51"/>
      <c r="F15" s="51"/>
      <c r="G15" s="41"/>
      <c r="H15" s="33"/>
      <c r="I15" s="14"/>
      <c r="J15" s="15"/>
    </row>
    <row r="16" spans="1:13" s="1" customFormat="1" ht="15">
      <c r="A16" s="27" t="s">
        <v>66</v>
      </c>
      <c r="B16" s="54"/>
      <c r="C16" s="54"/>
      <c r="D16" s="54"/>
      <c r="E16" s="104">
        <v>150000</v>
      </c>
      <c r="F16" s="54"/>
      <c r="G16" s="102">
        <f>Desired_number_of_years_until_retirement</f>
        <v>0</v>
      </c>
      <c r="H16" s="105">
        <v>0.03</v>
      </c>
      <c r="I16" s="54"/>
      <c r="J16" s="15"/>
      <c r="L16" s="68"/>
    </row>
    <row r="17" spans="1:12" s="1" customFormat="1" ht="15">
      <c r="A17" s="27" t="s">
        <v>31</v>
      </c>
      <c r="B17" s="103">
        <v>0.2</v>
      </c>
      <c r="C17" s="56"/>
      <c r="D17" s="57"/>
      <c r="E17" s="65"/>
      <c r="F17" s="57"/>
      <c r="G17" s="89"/>
      <c r="H17" s="33"/>
      <c r="I17" s="41"/>
      <c r="J17" s="15"/>
      <c r="K17"/>
      <c r="L17" s="30"/>
    </row>
    <row r="18" spans="1:12" s="1" customFormat="1" ht="15">
      <c r="A18" s="27" t="s">
        <v>65</v>
      </c>
      <c r="B18" s="51"/>
      <c r="C18" s="51"/>
      <c r="D18" s="107" t="s">
        <v>19</v>
      </c>
      <c r="E18" s="104">
        <v>1500</v>
      </c>
      <c r="F18" s="51"/>
      <c r="G18" s="102">
        <f>Desired_number_of_years_until_retirement</f>
        <v>0</v>
      </c>
      <c r="H18" s="105">
        <v>0.03</v>
      </c>
      <c r="I18" s="51"/>
      <c r="J18" s="15"/>
    </row>
    <row r="19" spans="1:12" s="1" customFormat="1" ht="15">
      <c r="A19" s="45" t="s">
        <v>50</v>
      </c>
      <c r="B19" s="66"/>
      <c r="C19" s="66"/>
      <c r="D19" s="66"/>
      <c r="E19" s="66"/>
      <c r="F19" s="66"/>
      <c r="G19" s="66"/>
      <c r="H19" s="66"/>
      <c r="I19" s="66"/>
      <c r="J19" s="15"/>
      <c r="K19"/>
      <c r="L19" s="30"/>
    </row>
    <row r="20" spans="1:12" s="1" customFormat="1" ht="15">
      <c r="A20" s="46" t="s">
        <v>49</v>
      </c>
      <c r="B20" s="41"/>
      <c r="C20" s="107" t="s">
        <v>56</v>
      </c>
      <c r="D20" s="14"/>
      <c r="E20" s="14"/>
      <c r="F20" s="105">
        <v>0.05</v>
      </c>
      <c r="G20" s="14"/>
      <c r="H20" s="106">
        <f>IF(C20="Default",4%,F20)</f>
        <v>0.04</v>
      </c>
      <c r="I20" s="14"/>
      <c r="J20" s="15" t="s">
        <v>0</v>
      </c>
      <c r="K20"/>
      <c r="L20" s="30"/>
    </row>
    <row r="21" spans="1:12" s="1" customFormat="1" ht="15">
      <c r="A21" s="46" t="s">
        <v>5</v>
      </c>
      <c r="B21" s="41"/>
      <c r="C21" s="107" t="s">
        <v>56</v>
      </c>
      <c r="D21" s="14"/>
      <c r="E21" s="14"/>
      <c r="F21" s="105">
        <v>0.03</v>
      </c>
      <c r="G21" s="14"/>
      <c r="H21" s="106">
        <f>IF(C21="Default",2%,F21)</f>
        <v>0.02</v>
      </c>
      <c r="I21" s="14"/>
      <c r="J21" s="16"/>
      <c r="K21"/>
      <c r="L21" s="30"/>
    </row>
    <row r="22" spans="1:12" s="1" customFormat="1" ht="15">
      <c r="A22" s="46" t="s">
        <v>39</v>
      </c>
      <c r="B22" s="41"/>
      <c r="C22" s="107" t="s">
        <v>56</v>
      </c>
      <c r="D22" s="14"/>
      <c r="E22" s="14"/>
      <c r="F22" s="105">
        <v>0.06</v>
      </c>
      <c r="G22" s="14"/>
      <c r="H22" s="106">
        <f>IF(C22="Default",2%,F22)</f>
        <v>0.02</v>
      </c>
      <c r="I22" s="14"/>
      <c r="J22" s="16"/>
      <c r="K22"/>
      <c r="L22" s="30"/>
    </row>
    <row r="23" spans="1:12" s="1" customFormat="1" ht="15">
      <c r="A23" s="46" t="s">
        <v>51</v>
      </c>
      <c r="B23" s="41"/>
      <c r="C23" s="107" t="s">
        <v>56</v>
      </c>
      <c r="D23" s="41"/>
      <c r="E23" s="41"/>
      <c r="F23" s="102">
        <v>10</v>
      </c>
      <c r="G23" s="108">
        <f>IF($C$23="Default",VLOOKUP(Age_1,Calculations!O2:Q88,IF(Sex_1="Male",2,3)),$F$23)</f>
        <v>31</v>
      </c>
      <c r="H23" s="49"/>
      <c r="I23" s="14"/>
      <c r="J23" s="16"/>
      <c r="K23"/>
      <c r="L23" s="30"/>
    </row>
    <row r="24" spans="1:12" s="1" customFormat="1" ht="15">
      <c r="A24" s="46" t="s">
        <v>36</v>
      </c>
      <c r="B24" s="41"/>
      <c r="C24" s="107" t="s">
        <v>56</v>
      </c>
      <c r="D24" s="41"/>
      <c r="E24" s="41"/>
      <c r="F24" s="102">
        <v>15</v>
      </c>
      <c r="G24" s="108">
        <f>IF($C$24="Default",VLOOKUP(Age_2,Calculations!O3:Q89,IF(Sex_2="Male",2,3)),$F$24)</f>
        <v>26</v>
      </c>
      <c r="H24" s="48"/>
      <c r="I24" s="14"/>
      <c r="J24" s="16"/>
      <c r="K24"/>
      <c r="L24" s="30"/>
    </row>
    <row r="25" spans="1:12" s="1" customFormat="1" ht="15">
      <c r="A25" s="46" t="s">
        <v>37</v>
      </c>
      <c r="B25" s="41"/>
      <c r="C25" s="107" t="s">
        <v>56</v>
      </c>
      <c r="D25" s="41"/>
      <c r="E25" s="41"/>
      <c r="F25" s="102">
        <v>7</v>
      </c>
      <c r="G25" s="109">
        <f>IF($C$25="Default",Lower_LPP-VLOOKUP(Ratio,Calculations!T3:U102,2),F$25)</f>
        <v>22</v>
      </c>
      <c r="H25" s="44"/>
      <c r="I25" s="14"/>
      <c r="J25" s="16"/>
      <c r="K25"/>
      <c r="L25" s="30"/>
    </row>
    <row r="26" spans="1:12" s="1" customFormat="1" ht="29.25">
      <c r="A26" s="79" t="s">
        <v>48</v>
      </c>
      <c r="B26" s="41"/>
      <c r="C26" s="41"/>
      <c r="D26" s="41"/>
      <c r="E26" s="41"/>
      <c r="F26" s="41"/>
      <c r="G26" s="41"/>
      <c r="H26" s="41"/>
      <c r="I26" s="110">
        <v>0.3</v>
      </c>
      <c r="J26" s="16"/>
      <c r="K26"/>
      <c r="L26" s="30"/>
    </row>
    <row r="27" spans="1:12" s="1" customFormat="1" ht="14.25">
      <c r="C27" s="2"/>
      <c r="D27" s="2"/>
      <c r="E27" s="2"/>
      <c r="F27" s="2"/>
      <c r="G27" s="2"/>
      <c r="H27" s="2"/>
      <c r="I27" s="2"/>
      <c r="J27"/>
      <c r="K27"/>
      <c r="L27" s="30"/>
    </row>
    <row r="28" spans="1:12" s="1" customFormat="1" ht="14.25">
      <c r="C28" s="2"/>
      <c r="D28" s="2"/>
      <c r="E28" s="2"/>
      <c r="F28" s="2"/>
      <c r="G28" s="2"/>
      <c r="H28" s="2"/>
      <c r="I28" s="2"/>
      <c r="J28"/>
      <c r="K28"/>
      <c r="L28" s="30"/>
    </row>
    <row r="29" spans="1:12" s="1" customFormat="1" ht="42.75">
      <c r="A29" s="53" t="s">
        <v>53</v>
      </c>
      <c r="C29" s="2"/>
      <c r="D29" s="2"/>
      <c r="E29" s="2"/>
      <c r="F29" s="2"/>
      <c r="G29" s="53"/>
      <c r="H29" s="53"/>
      <c r="I29" s="53"/>
      <c r="J29"/>
      <c r="K29"/>
      <c r="L29" s="30"/>
    </row>
    <row r="30" spans="1:12" s="1" customFormat="1" ht="42.75">
      <c r="A30" s="81" t="s">
        <v>52</v>
      </c>
      <c r="C30" s="2"/>
      <c r="D30" s="2"/>
      <c r="E30" s="29"/>
      <c r="F30" s="29"/>
      <c r="G30" s="2"/>
      <c r="H30" s="2"/>
      <c r="I30" s="2"/>
      <c r="J30"/>
      <c r="K30"/>
      <c r="L30" s="30"/>
    </row>
    <row r="31" spans="1:12" ht="14.25">
      <c r="A31" s="1"/>
      <c r="E31" s="17"/>
      <c r="F31" s="17"/>
      <c r="G31" s="2"/>
      <c r="H31" s="2"/>
      <c r="I31" s="2"/>
    </row>
    <row r="32" spans="1:12" ht="14.25">
      <c r="A32" s="1"/>
      <c r="E32" s="31"/>
      <c r="F32" s="31"/>
      <c r="G32" s="2"/>
      <c r="H32" s="2"/>
      <c r="I32" s="2"/>
      <c r="K32" s="114"/>
      <c r="L32" s="114"/>
    </row>
    <row r="33" spans="1:9" ht="14.25">
      <c r="A33" s="1"/>
      <c r="G33" s="2"/>
      <c r="H33" s="2"/>
      <c r="I33" s="2"/>
    </row>
    <row r="34" spans="1:9" ht="14.25">
      <c r="A34" s="1"/>
      <c r="G34" s="2"/>
      <c r="H34" s="2"/>
      <c r="I34" s="2"/>
    </row>
    <row r="47" spans="1:9" ht="85.5" customHeight="1"/>
  </sheetData>
  <mergeCells count="3">
    <mergeCell ref="A1:I1"/>
    <mergeCell ref="K32:L32"/>
    <mergeCell ref="K1:M1"/>
  </mergeCells>
  <dataValidations count="3">
    <dataValidation type="list" allowBlank="1" showInputMessage="1" showErrorMessage="1" sqref="B10 B6">
      <formula1>Sex</formula1>
    </dataValidation>
    <dataValidation type="list" allowBlank="1" showInputMessage="1" showErrorMessage="1" sqref="C20:C25">
      <formula1>"Default,Override"</formula1>
    </dataValidation>
    <dataValidation type="list" allowBlank="1" showInputMessage="1" showErrorMessage="1" sqref="D18">
      <formula1>"Annual,Monthly"</formula1>
    </dataValidation>
  </dataValidations>
  <printOptions horizontalCentered="1" gridLines="1"/>
  <pageMargins left="0" right="0" top="1" bottom="1" header="0.51180555555555496" footer="0.51180555555555496"/>
  <pageSetup scale="53" firstPageNumber="0" orientation="landscape"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sheetPr>
    <pageSetUpPr fitToPage="1"/>
  </sheetPr>
  <dimension ref="A1:U102"/>
  <sheetViews>
    <sheetView zoomScale="81" zoomScaleNormal="81" workbookViewId="0">
      <pane xSplit="1" ySplit="2" topLeftCell="B3" activePane="bottomRight" state="frozen"/>
      <selection pane="topRight" activeCell="B1" sqref="B1"/>
      <selection pane="bottomLeft" activeCell="A3" sqref="A3"/>
      <selection pane="bottomRight" activeCell="H12" sqref="H12"/>
    </sheetView>
  </sheetViews>
  <sheetFormatPr defaultColWidth="9.140625" defaultRowHeight="14.25"/>
  <cols>
    <col min="1" max="1" width="72.7109375" style="7" customWidth="1"/>
    <col min="2" max="2" width="12.85546875" style="7" customWidth="1"/>
    <col min="3" max="3" width="11.28515625" style="7" customWidth="1"/>
    <col min="4" max="4" width="10.42578125" style="7" bestFit="1" customWidth="1"/>
    <col min="5" max="5" width="11.7109375" style="7" customWidth="1"/>
    <col min="6" max="6" width="9.7109375" style="7" bestFit="1" customWidth="1"/>
    <col min="7" max="7" width="3.7109375" style="7" customWidth="1"/>
    <col min="8" max="8" width="50.42578125" style="7" customWidth="1"/>
    <col min="9" max="9" width="14.85546875" style="32" bestFit="1" customWidth="1"/>
    <col min="10" max="10" width="13.42578125" style="7" bestFit="1" customWidth="1"/>
    <col min="11" max="11" width="30.42578125" style="7" customWidth="1"/>
    <col min="12" max="14" width="9.140625" style="7"/>
    <col min="15" max="15" width="10.28515625" customWidth="1"/>
    <col min="16" max="18" width="8.7109375"/>
    <col min="19" max="20" width="10.140625" bestFit="1" customWidth="1"/>
    <col min="21" max="21" width="12.85546875" customWidth="1"/>
    <col min="22" max="16384" width="9.140625" style="7"/>
  </cols>
  <sheetData>
    <row r="1" spans="1:21" s="9" customFormat="1" ht="27.75" customHeight="1">
      <c r="A1" s="115" t="s">
        <v>7</v>
      </c>
      <c r="B1" s="115"/>
      <c r="C1" s="115"/>
      <c r="D1" s="115"/>
      <c r="E1" s="115"/>
      <c r="F1" s="115"/>
      <c r="G1" s="12"/>
      <c r="H1" s="115" t="s">
        <v>6</v>
      </c>
      <c r="I1" s="115"/>
      <c r="J1" s="115"/>
      <c r="K1" s="115"/>
      <c r="O1"/>
      <c r="P1"/>
      <c r="Q1"/>
      <c r="R1"/>
      <c r="S1"/>
      <c r="T1"/>
      <c r="U1"/>
    </row>
    <row r="2" spans="1:21" s="18" customFormat="1" ht="109.5">
      <c r="B2" s="20" t="s">
        <v>21</v>
      </c>
      <c r="C2" s="20" t="s">
        <v>9</v>
      </c>
      <c r="D2" s="20" t="s">
        <v>10</v>
      </c>
      <c r="E2" s="20" t="s">
        <v>11</v>
      </c>
      <c r="F2" s="20" t="s">
        <v>12</v>
      </c>
      <c r="G2" s="19"/>
      <c r="H2" s="21" t="s">
        <v>13</v>
      </c>
      <c r="I2" s="20" t="s">
        <v>8</v>
      </c>
      <c r="J2" s="20" t="s">
        <v>4</v>
      </c>
      <c r="K2" s="21" t="s">
        <v>14</v>
      </c>
      <c r="O2" s="82" t="s">
        <v>57</v>
      </c>
      <c r="P2" s="82" t="s">
        <v>58</v>
      </c>
      <c r="Q2" s="82" t="s">
        <v>59</v>
      </c>
      <c r="R2" s="43"/>
      <c r="S2" s="88">
        <f>(IF(LPP_1&lt;LPP_2,ROUND(LPP_1/LPP_2,2),ROUND(LPP_2/LPP_1,2)))</f>
        <v>0.84</v>
      </c>
      <c r="T2" s="86" t="s">
        <v>60</v>
      </c>
      <c r="U2" s="87" t="s">
        <v>61</v>
      </c>
    </row>
    <row r="3" spans="1:21" s="18" customFormat="1" ht="15.75">
      <c r="A3" s="23" t="s">
        <v>17</v>
      </c>
      <c r="B3" s="25"/>
      <c r="C3" s="25"/>
      <c r="D3" s="25"/>
      <c r="E3" s="25"/>
      <c r="F3" s="25"/>
      <c r="G3" s="19"/>
      <c r="H3" s="26"/>
      <c r="I3" s="26"/>
      <c r="J3" s="25"/>
      <c r="K3" s="26"/>
      <c r="O3" s="83">
        <v>20</v>
      </c>
      <c r="P3" s="83">
        <v>77</v>
      </c>
      <c r="Q3" s="83">
        <v>80</v>
      </c>
      <c r="R3" s="1"/>
      <c r="S3" s="86">
        <f>IF(LPP_1&lt;LPP_2,LPP_1,LPP_2)</f>
        <v>26</v>
      </c>
      <c r="T3" s="85">
        <v>0.01</v>
      </c>
      <c r="U3" s="1">
        <v>0</v>
      </c>
    </row>
    <row r="4" spans="1:21">
      <c r="A4" s="27" t="s">
        <v>3</v>
      </c>
      <c r="B4" s="13"/>
      <c r="C4" s="5"/>
      <c r="D4" s="5"/>
      <c r="E4" s="6"/>
      <c r="F4" s="6"/>
      <c r="G4" s="16"/>
      <c r="H4" s="13"/>
      <c r="I4" s="4">
        <f>AS</f>
        <v>400000</v>
      </c>
      <c r="J4" s="4"/>
      <c r="K4" s="8"/>
      <c r="O4" s="83">
        <f t="shared" ref="O4:O35" si="0">O3+1</f>
        <v>21</v>
      </c>
      <c r="P4" s="83">
        <v>76</v>
      </c>
      <c r="Q4" s="83">
        <v>79</v>
      </c>
      <c r="R4" s="1"/>
      <c r="S4" s="1"/>
      <c r="T4" s="85">
        <v>0.02</v>
      </c>
      <c r="U4" s="66">
        <v>0</v>
      </c>
    </row>
    <row r="5" spans="1:21">
      <c r="A5" s="27" t="s">
        <v>34</v>
      </c>
      <c r="B5" s="13">
        <f>GP*'Input &amp; Results'!B17</f>
        <v>30000</v>
      </c>
      <c r="C5" s="5">
        <v>0</v>
      </c>
      <c r="D5" s="5">
        <f>Desired_number_of_years_until_retirement</f>
        <v>0</v>
      </c>
      <c r="E5" s="6">
        <f>GPinc</f>
        <v>0.03</v>
      </c>
      <c r="F5" s="6">
        <f>i</f>
        <v>0.04</v>
      </c>
      <c r="G5" s="16"/>
      <c r="H5" s="4">
        <f t="shared" ref="H5:H6" si="1">IF(F5=E5,((1/(1+F5))^C5*D5*B5),(1/(1+F5))^C5*(((1-((1+E5)/(1+F5))^D5)/(1-(1+E5)/(1+F5)))*B5))</f>
        <v>0</v>
      </c>
      <c r="I5" s="13"/>
      <c r="J5" s="4"/>
      <c r="K5" s="8"/>
      <c r="O5" s="83">
        <f t="shared" si="0"/>
        <v>22</v>
      </c>
      <c r="P5" s="83">
        <v>75</v>
      </c>
      <c r="Q5" s="83">
        <v>77</v>
      </c>
      <c r="R5" s="1"/>
      <c r="S5" s="1"/>
      <c r="T5" s="85">
        <v>0.03</v>
      </c>
      <c r="U5" s="66">
        <v>0</v>
      </c>
    </row>
    <row r="6" spans="1:21">
      <c r="A6" s="27" t="s">
        <v>46</v>
      </c>
      <c r="B6" s="5">
        <f>IF('Input &amp; Results'!D18="Monthly",12*OPre,OPre)</f>
        <v>1500</v>
      </c>
      <c r="C6" s="5">
        <v>0</v>
      </c>
      <c r="D6" s="5">
        <f>Desired_number_of_years_until_retirement</f>
        <v>0</v>
      </c>
      <c r="E6" s="6">
        <f>OPreinc</f>
        <v>0.03</v>
      </c>
      <c r="F6" s="6">
        <f t="shared" ref="F6" si="2">i</f>
        <v>0.04</v>
      </c>
      <c r="G6" s="76"/>
      <c r="H6" s="13">
        <f t="shared" si="1"/>
        <v>0</v>
      </c>
      <c r="I6" s="13"/>
      <c r="J6" s="4"/>
      <c r="K6" s="8"/>
      <c r="O6" s="83">
        <f t="shared" si="0"/>
        <v>23</v>
      </c>
      <c r="P6" s="83">
        <v>74</v>
      </c>
      <c r="Q6" s="83">
        <v>76</v>
      </c>
      <c r="R6" s="1"/>
      <c r="S6" s="1"/>
      <c r="T6" s="85">
        <v>0.04</v>
      </c>
      <c r="U6" s="66">
        <v>0</v>
      </c>
    </row>
    <row r="7" spans="1:21">
      <c r="A7" s="24"/>
      <c r="B7" s="13"/>
      <c r="C7" s="5"/>
      <c r="D7" s="5"/>
      <c r="E7" s="6"/>
      <c r="F7" s="6"/>
      <c r="G7" s="16"/>
      <c r="H7" s="13"/>
      <c r="I7" s="4"/>
      <c r="J7" s="4"/>
      <c r="K7" s="8"/>
      <c r="O7" s="83">
        <f t="shared" si="0"/>
        <v>24</v>
      </c>
      <c r="P7" s="83">
        <v>73</v>
      </c>
      <c r="Q7" s="83">
        <v>75</v>
      </c>
      <c r="R7" s="52"/>
      <c r="S7" s="52"/>
      <c r="T7" s="85">
        <v>0.05</v>
      </c>
      <c r="U7" s="66">
        <v>0</v>
      </c>
    </row>
    <row r="8" spans="1:21" ht="30">
      <c r="A8" s="28" t="s">
        <v>38</v>
      </c>
      <c r="B8" s="13"/>
      <c r="C8" s="5"/>
      <c r="D8" s="5"/>
      <c r="E8" s="6"/>
      <c r="F8" s="6"/>
      <c r="G8" s="16"/>
      <c r="H8" s="13"/>
      <c r="I8" s="4"/>
      <c r="J8" s="4"/>
      <c r="K8" s="8"/>
      <c r="O8" s="83">
        <f t="shared" si="0"/>
        <v>25</v>
      </c>
      <c r="P8" s="83">
        <v>72</v>
      </c>
      <c r="Q8" s="83">
        <v>74</v>
      </c>
      <c r="R8" s="1"/>
      <c r="S8" s="1"/>
      <c r="T8" s="85">
        <v>0.06</v>
      </c>
      <c r="U8" s="66">
        <v>0</v>
      </c>
    </row>
    <row r="9" spans="1:21">
      <c r="A9" s="22" t="s">
        <v>25</v>
      </c>
      <c r="B9" s="38">
        <v>1</v>
      </c>
      <c r="C9" s="5">
        <v>0</v>
      </c>
      <c r="D9" s="5">
        <f>LPP_1-Desired_number_of_years_until_retirement</f>
        <v>31</v>
      </c>
      <c r="E9" s="6">
        <f t="shared" ref="E9" si="3">inc</f>
        <v>0.02</v>
      </c>
      <c r="F9" s="6">
        <f t="shared" ref="F9" si="4">i</f>
        <v>0.04</v>
      </c>
      <c r="G9" s="16"/>
      <c r="H9" s="10">
        <f>IF(F9=E9,((1/(1+F9))^C9*D9*B9),(1/(1+F9))^C9*(((1-((1+E9)/(1+F9))^D9)/(1-(1+E9)/(1+F9)))*B9))</f>
        <v>23.517693867722436</v>
      </c>
      <c r="I9" s="4"/>
      <c r="J9" s="4"/>
      <c r="K9" s="10"/>
      <c r="O9" s="83">
        <f t="shared" si="0"/>
        <v>26</v>
      </c>
      <c r="P9" s="83">
        <v>71</v>
      </c>
      <c r="Q9" s="83">
        <v>73</v>
      </c>
      <c r="R9" s="1"/>
      <c r="S9" s="1"/>
      <c r="T9" s="85">
        <v>7.0000000000000007E-2</v>
      </c>
      <c r="U9" s="66">
        <v>0</v>
      </c>
    </row>
    <row r="10" spans="1:21">
      <c r="A10" s="22" t="s">
        <v>26</v>
      </c>
      <c r="B10" s="38">
        <v>1</v>
      </c>
      <c r="C10" s="5">
        <v>0</v>
      </c>
      <c r="D10" s="5">
        <f>LPP_2-Desired_number_of_years_until_retirement</f>
        <v>26</v>
      </c>
      <c r="E10" s="6">
        <f>inc</f>
        <v>0.02</v>
      </c>
      <c r="F10" s="6">
        <f>i</f>
        <v>0.04</v>
      </c>
      <c r="G10" s="16"/>
      <c r="H10" s="10">
        <f t="shared" ref="H10:H11" si="5">IF(F10=E10,((1/(1+F10))^C10*D10*B10),(1/(1+F10))^C10*(((1-((1+E10)/(1+F10))^D10)/(1-(1+E10)/(1+F10)))*B10))</f>
        <v>20.613637405482958</v>
      </c>
      <c r="I10" s="4"/>
      <c r="J10" s="4"/>
      <c r="K10" s="10"/>
      <c r="O10" s="83">
        <f t="shared" si="0"/>
        <v>27</v>
      </c>
      <c r="P10" s="83">
        <v>70</v>
      </c>
      <c r="Q10" s="83">
        <v>72</v>
      </c>
      <c r="R10" s="1"/>
      <c r="S10" s="1"/>
      <c r="T10" s="85">
        <v>0.08</v>
      </c>
      <c r="U10" s="66">
        <v>0</v>
      </c>
    </row>
    <row r="11" spans="1:21">
      <c r="A11" s="22" t="s">
        <v>27</v>
      </c>
      <c r="B11" s="38">
        <v>1</v>
      </c>
      <c r="C11" s="5">
        <v>0</v>
      </c>
      <c r="D11" s="5">
        <f>LPP_B-Desired_number_of_years_until_retirement</f>
        <v>22</v>
      </c>
      <c r="E11" s="6">
        <f>inc</f>
        <v>0.02</v>
      </c>
      <c r="F11" s="6">
        <f>i</f>
        <v>0.04</v>
      </c>
      <c r="G11" s="16"/>
      <c r="H11" s="10">
        <f t="shared" si="5"/>
        <v>18.078608613717126</v>
      </c>
      <c r="I11" s="4"/>
      <c r="J11" s="4"/>
      <c r="K11" s="10"/>
      <c r="O11" s="83">
        <f t="shared" si="0"/>
        <v>28</v>
      </c>
      <c r="P11" s="83">
        <v>69</v>
      </c>
      <c r="Q11" s="83">
        <v>71</v>
      </c>
      <c r="R11" s="1"/>
      <c r="S11" s="1"/>
      <c r="T11" s="85">
        <v>9.0000000000000011E-2</v>
      </c>
      <c r="U11" s="66">
        <v>0</v>
      </c>
    </row>
    <row r="12" spans="1:21">
      <c r="A12" s="22" t="str">
        <f>"Couple with desired % decrease after the first death of  "&amp;DD*100</f>
        <v>Couple with desired % decrease after the first death of  30</v>
      </c>
      <c r="B12" s="38"/>
      <c r="C12" s="5"/>
      <c r="D12" s="5"/>
      <c r="E12" s="6"/>
      <c r="F12" s="6"/>
      <c r="G12" s="16"/>
      <c r="H12" s="10">
        <f>IF(Age_2=0,Calculations!H9,((1-DD)*(H9+H10)-(2*(1-DD)-1)*H11))</f>
        <v>23.660488445756922</v>
      </c>
      <c r="I12" s="4"/>
      <c r="J12" s="4"/>
      <c r="K12" s="10"/>
      <c r="O12" s="83">
        <f t="shared" si="0"/>
        <v>29</v>
      </c>
      <c r="P12" s="83">
        <v>68</v>
      </c>
      <c r="Q12" s="83">
        <v>70</v>
      </c>
      <c r="R12" s="1"/>
      <c r="S12" s="1"/>
      <c r="T12" s="85">
        <v>0.1</v>
      </c>
      <c r="U12" s="66">
        <v>0</v>
      </c>
    </row>
    <row r="13" spans="1:21">
      <c r="A13" s="24"/>
      <c r="B13" s="13"/>
      <c r="C13" s="5"/>
      <c r="D13" s="5"/>
      <c r="E13" s="6"/>
      <c r="F13" s="6"/>
      <c r="G13" s="16"/>
      <c r="H13" s="13"/>
      <c r="I13" s="4"/>
      <c r="J13" s="4"/>
      <c r="K13" s="10"/>
      <c r="O13" s="83">
        <f t="shared" si="0"/>
        <v>30</v>
      </c>
      <c r="P13" s="83">
        <v>66</v>
      </c>
      <c r="Q13" s="83">
        <v>69</v>
      </c>
      <c r="R13" s="1"/>
      <c r="S13" s="1"/>
      <c r="T13" s="85">
        <v>0.11</v>
      </c>
      <c r="U13" s="66">
        <v>0</v>
      </c>
    </row>
    <row r="14" spans="1:21" ht="15">
      <c r="A14" s="3"/>
      <c r="B14" s="4"/>
      <c r="C14" s="5"/>
      <c r="D14" s="5"/>
      <c r="E14" s="6"/>
      <c r="F14" s="6"/>
      <c r="G14" s="8"/>
      <c r="H14" s="4"/>
      <c r="I14" s="4"/>
      <c r="J14" s="4"/>
      <c r="K14" s="8"/>
      <c r="O14" s="83">
        <f t="shared" si="0"/>
        <v>31</v>
      </c>
      <c r="P14" s="83">
        <v>65</v>
      </c>
      <c r="Q14" s="83">
        <v>68</v>
      </c>
      <c r="R14" s="1"/>
      <c r="S14" s="1"/>
      <c r="T14" s="85">
        <v>0.12000000000000001</v>
      </c>
      <c r="U14" s="66">
        <v>0</v>
      </c>
    </row>
    <row r="15" spans="1:21" ht="15">
      <c r="A15" s="3"/>
      <c r="B15" s="4"/>
      <c r="C15" s="5"/>
      <c r="D15" s="5"/>
      <c r="E15" s="6"/>
      <c r="F15" s="6"/>
      <c r="G15" s="8"/>
      <c r="H15" s="4"/>
      <c r="I15" s="4"/>
      <c r="J15" s="4"/>
      <c r="K15" s="8"/>
      <c r="O15" s="83">
        <f t="shared" si="0"/>
        <v>32</v>
      </c>
      <c r="P15" s="83">
        <v>64</v>
      </c>
      <c r="Q15" s="83">
        <v>67</v>
      </c>
      <c r="R15" s="1"/>
      <c r="S15" s="1"/>
      <c r="T15" s="85">
        <v>0.13</v>
      </c>
      <c r="U15" s="66">
        <v>0</v>
      </c>
    </row>
    <row r="16" spans="1:21">
      <c r="I16" s="4"/>
      <c r="J16" s="4"/>
      <c r="K16" s="8"/>
      <c r="O16" s="83">
        <f t="shared" si="0"/>
        <v>33</v>
      </c>
      <c r="P16" s="83">
        <v>63</v>
      </c>
      <c r="Q16" s="83">
        <v>66</v>
      </c>
      <c r="R16" s="1"/>
      <c r="S16" s="1"/>
      <c r="T16" s="85">
        <v>0.13999999999999999</v>
      </c>
      <c r="U16" s="66">
        <v>0</v>
      </c>
    </row>
    <row r="17" spans="15:21">
      <c r="O17" s="83">
        <f t="shared" si="0"/>
        <v>34</v>
      </c>
      <c r="P17" s="83">
        <v>62</v>
      </c>
      <c r="Q17" s="83">
        <v>65</v>
      </c>
      <c r="R17" s="1"/>
      <c r="S17" s="1"/>
      <c r="T17" s="85">
        <v>0.15</v>
      </c>
      <c r="U17" s="66">
        <v>0</v>
      </c>
    </row>
    <row r="18" spans="15:21">
      <c r="O18" s="83">
        <f t="shared" si="0"/>
        <v>35</v>
      </c>
      <c r="P18" s="83">
        <v>61</v>
      </c>
      <c r="Q18" s="83">
        <v>63</v>
      </c>
      <c r="R18" s="1"/>
      <c r="S18" s="1"/>
      <c r="T18" s="85">
        <v>0.16</v>
      </c>
      <c r="U18" s="66">
        <v>0</v>
      </c>
    </row>
    <row r="19" spans="15:21">
      <c r="O19" s="83">
        <f t="shared" si="0"/>
        <v>36</v>
      </c>
      <c r="P19" s="83">
        <v>60</v>
      </c>
      <c r="Q19" s="83">
        <v>62</v>
      </c>
      <c r="R19" s="1"/>
      <c r="S19" s="1"/>
      <c r="T19" s="85">
        <v>0.16999999999999998</v>
      </c>
      <c r="U19" s="66">
        <v>0</v>
      </c>
    </row>
    <row r="20" spans="15:21">
      <c r="O20" s="83">
        <f t="shared" si="0"/>
        <v>37</v>
      </c>
      <c r="P20" s="83">
        <v>59</v>
      </c>
      <c r="Q20" s="83">
        <v>61</v>
      </c>
      <c r="R20" s="1"/>
      <c r="S20" s="1"/>
      <c r="T20" s="85">
        <v>0.18</v>
      </c>
      <c r="U20" s="66">
        <v>0</v>
      </c>
    </row>
    <row r="21" spans="15:21">
      <c r="O21" s="83">
        <f t="shared" si="0"/>
        <v>38</v>
      </c>
      <c r="P21" s="83">
        <v>58</v>
      </c>
      <c r="Q21" s="83">
        <v>60</v>
      </c>
      <c r="R21" s="1"/>
      <c r="S21" s="1"/>
      <c r="T21" s="85">
        <v>0.19</v>
      </c>
      <c r="U21" s="66">
        <v>0</v>
      </c>
    </row>
    <row r="22" spans="15:21">
      <c r="O22" s="83">
        <f t="shared" si="0"/>
        <v>39</v>
      </c>
      <c r="P22" s="83">
        <v>57</v>
      </c>
      <c r="Q22" s="83">
        <v>59</v>
      </c>
      <c r="R22" s="1"/>
      <c r="S22" s="1"/>
      <c r="T22" s="85">
        <v>0.19999999999999998</v>
      </c>
      <c r="U22" s="66">
        <v>0</v>
      </c>
    </row>
    <row r="23" spans="15:21">
      <c r="O23" s="83">
        <f t="shared" si="0"/>
        <v>40</v>
      </c>
      <c r="P23" s="83">
        <v>56</v>
      </c>
      <c r="Q23" s="83">
        <v>58</v>
      </c>
      <c r="R23" s="1"/>
      <c r="S23" s="1"/>
      <c r="T23" s="85">
        <v>0.21</v>
      </c>
      <c r="U23" s="66">
        <v>0</v>
      </c>
    </row>
    <row r="24" spans="15:21">
      <c r="O24" s="83">
        <f t="shared" si="0"/>
        <v>41</v>
      </c>
      <c r="P24" s="83">
        <v>54</v>
      </c>
      <c r="Q24" s="83">
        <v>57</v>
      </c>
      <c r="R24" s="1"/>
      <c r="S24" s="1"/>
      <c r="T24" s="85">
        <v>0.22</v>
      </c>
      <c r="U24" s="66">
        <v>0</v>
      </c>
    </row>
    <row r="25" spans="15:21">
      <c r="O25" s="83">
        <f t="shared" si="0"/>
        <v>42</v>
      </c>
      <c r="P25" s="83">
        <v>53</v>
      </c>
      <c r="Q25" s="83">
        <v>56</v>
      </c>
      <c r="R25" s="1"/>
      <c r="S25" s="1"/>
      <c r="T25" s="85">
        <v>0.22999999999999998</v>
      </c>
      <c r="U25" s="66">
        <v>0</v>
      </c>
    </row>
    <row r="26" spans="15:21">
      <c r="O26" s="83">
        <f t="shared" si="0"/>
        <v>43</v>
      </c>
      <c r="P26" s="83">
        <v>52</v>
      </c>
      <c r="Q26" s="83">
        <v>55</v>
      </c>
      <c r="R26" s="1"/>
      <c r="S26" s="1"/>
      <c r="T26" s="85">
        <v>0.24</v>
      </c>
      <c r="U26" s="66">
        <v>0</v>
      </c>
    </row>
    <row r="27" spans="15:21">
      <c r="O27" s="83">
        <f t="shared" si="0"/>
        <v>44</v>
      </c>
      <c r="P27" s="83">
        <v>51</v>
      </c>
      <c r="Q27" s="83">
        <v>54</v>
      </c>
      <c r="R27" s="1"/>
      <c r="S27" s="1"/>
      <c r="T27" s="85">
        <v>0.25</v>
      </c>
      <c r="U27" s="66">
        <v>0</v>
      </c>
    </row>
    <row r="28" spans="15:21">
      <c r="O28" s="83">
        <f t="shared" si="0"/>
        <v>45</v>
      </c>
      <c r="P28" s="83">
        <v>50</v>
      </c>
      <c r="Q28" s="83">
        <v>53</v>
      </c>
      <c r="R28" s="1"/>
      <c r="S28" s="1"/>
      <c r="T28" s="85">
        <v>0.26</v>
      </c>
      <c r="U28" s="66">
        <v>0</v>
      </c>
    </row>
    <row r="29" spans="15:21">
      <c r="O29" s="83">
        <f t="shared" si="0"/>
        <v>46</v>
      </c>
      <c r="P29" s="83">
        <v>49</v>
      </c>
      <c r="Q29" s="83">
        <v>52</v>
      </c>
      <c r="R29" s="1"/>
      <c r="S29" s="1"/>
      <c r="T29" s="85">
        <v>0.27</v>
      </c>
      <c r="U29" s="66">
        <v>0</v>
      </c>
    </row>
    <row r="30" spans="15:21">
      <c r="O30" s="83">
        <f t="shared" si="0"/>
        <v>47</v>
      </c>
      <c r="P30" s="83">
        <v>48</v>
      </c>
      <c r="Q30" s="83">
        <v>51</v>
      </c>
      <c r="R30" s="1"/>
      <c r="S30" s="1"/>
      <c r="T30" s="85">
        <v>0.28000000000000003</v>
      </c>
      <c r="U30" s="66">
        <v>0</v>
      </c>
    </row>
    <row r="31" spans="15:21">
      <c r="O31" s="83">
        <f t="shared" si="0"/>
        <v>48</v>
      </c>
      <c r="P31" s="83">
        <v>47</v>
      </c>
      <c r="Q31" s="83">
        <v>49</v>
      </c>
      <c r="T31" s="85">
        <v>0.29000000000000004</v>
      </c>
      <c r="U31" s="66">
        <v>0</v>
      </c>
    </row>
    <row r="32" spans="15:21">
      <c r="O32" s="83">
        <f t="shared" si="0"/>
        <v>49</v>
      </c>
      <c r="P32" s="83">
        <v>46</v>
      </c>
      <c r="Q32" s="83">
        <v>48</v>
      </c>
      <c r="T32" s="85">
        <v>0.30000000000000004</v>
      </c>
      <c r="U32" s="66">
        <v>0</v>
      </c>
    </row>
    <row r="33" spans="15:21">
      <c r="O33" s="83">
        <f t="shared" si="0"/>
        <v>50</v>
      </c>
      <c r="P33" s="83">
        <v>45</v>
      </c>
      <c r="Q33" s="83">
        <v>47</v>
      </c>
      <c r="T33" s="85">
        <v>0.31</v>
      </c>
      <c r="U33" s="66">
        <v>0</v>
      </c>
    </row>
    <row r="34" spans="15:21">
      <c r="O34" s="83">
        <f t="shared" si="0"/>
        <v>51</v>
      </c>
      <c r="P34" s="83">
        <v>44</v>
      </c>
      <c r="Q34" s="83">
        <v>46</v>
      </c>
      <c r="T34" s="85">
        <v>0.32</v>
      </c>
      <c r="U34" s="66">
        <v>0</v>
      </c>
    </row>
    <row r="35" spans="15:21">
      <c r="O35" s="83">
        <f t="shared" si="0"/>
        <v>52</v>
      </c>
      <c r="P35" s="83">
        <v>43</v>
      </c>
      <c r="Q35" s="83">
        <v>45</v>
      </c>
      <c r="T35" s="85">
        <v>0.33</v>
      </c>
      <c r="U35" s="66">
        <v>0</v>
      </c>
    </row>
    <row r="36" spans="15:21">
      <c r="O36" s="83">
        <f t="shared" ref="O36:O67" si="6">O35+1</f>
        <v>53</v>
      </c>
      <c r="P36" s="83">
        <v>42</v>
      </c>
      <c r="Q36" s="83">
        <v>44</v>
      </c>
      <c r="T36" s="85">
        <v>0.34</v>
      </c>
      <c r="U36" s="66">
        <v>0</v>
      </c>
    </row>
    <row r="37" spans="15:21">
      <c r="O37" s="83">
        <f t="shared" si="6"/>
        <v>54</v>
      </c>
      <c r="P37" s="83">
        <v>40</v>
      </c>
      <c r="Q37" s="83">
        <v>43</v>
      </c>
      <c r="T37" s="85">
        <v>0.35000000000000003</v>
      </c>
      <c r="U37" s="66">
        <v>0</v>
      </c>
    </row>
    <row r="38" spans="15:21">
      <c r="O38" s="83">
        <f t="shared" si="6"/>
        <v>55</v>
      </c>
      <c r="P38" s="83">
        <v>39</v>
      </c>
      <c r="Q38" s="83">
        <v>42</v>
      </c>
      <c r="T38" s="85">
        <v>0.36000000000000004</v>
      </c>
      <c r="U38" s="66">
        <v>0</v>
      </c>
    </row>
    <row r="39" spans="15:21">
      <c r="O39" s="83">
        <f t="shared" si="6"/>
        <v>56</v>
      </c>
      <c r="P39" s="83">
        <v>38</v>
      </c>
      <c r="Q39" s="83">
        <v>41</v>
      </c>
      <c r="T39" s="85">
        <v>0.37000000000000005</v>
      </c>
      <c r="U39" s="66">
        <v>0</v>
      </c>
    </row>
    <row r="40" spans="15:21">
      <c r="O40" s="83">
        <f t="shared" si="6"/>
        <v>57</v>
      </c>
      <c r="P40" s="83">
        <v>37</v>
      </c>
      <c r="Q40" s="83">
        <v>40</v>
      </c>
      <c r="T40" s="85">
        <v>0.38</v>
      </c>
      <c r="U40" s="66">
        <v>0</v>
      </c>
    </row>
    <row r="41" spans="15:21">
      <c r="O41" s="83">
        <f t="shared" si="6"/>
        <v>58</v>
      </c>
      <c r="P41" s="83">
        <v>36</v>
      </c>
      <c r="Q41" s="83">
        <v>39</v>
      </c>
      <c r="T41" s="85">
        <v>0.39</v>
      </c>
      <c r="U41" s="66">
        <v>0</v>
      </c>
    </row>
    <row r="42" spans="15:21">
      <c r="O42" s="83">
        <f t="shared" si="6"/>
        <v>59</v>
      </c>
      <c r="P42" s="83">
        <v>35</v>
      </c>
      <c r="Q42" s="83">
        <v>38</v>
      </c>
      <c r="T42" s="85">
        <v>0.4</v>
      </c>
      <c r="U42" s="66">
        <v>0</v>
      </c>
    </row>
    <row r="43" spans="15:21">
      <c r="O43" s="83">
        <f t="shared" si="6"/>
        <v>60</v>
      </c>
      <c r="P43" s="83">
        <v>34</v>
      </c>
      <c r="Q43" s="83">
        <v>37</v>
      </c>
      <c r="T43" s="85">
        <v>0.41000000000000003</v>
      </c>
      <c r="U43" s="66">
        <v>0</v>
      </c>
    </row>
    <row r="44" spans="15:21">
      <c r="O44" s="83">
        <f t="shared" si="6"/>
        <v>61</v>
      </c>
      <c r="P44" s="83">
        <v>33</v>
      </c>
      <c r="Q44" s="83">
        <v>36</v>
      </c>
      <c r="T44" s="85">
        <v>0.42000000000000004</v>
      </c>
      <c r="U44" s="66">
        <v>0</v>
      </c>
    </row>
    <row r="45" spans="15:21">
      <c r="O45" s="83">
        <f t="shared" si="6"/>
        <v>62</v>
      </c>
      <c r="P45" s="83">
        <v>32</v>
      </c>
      <c r="Q45" s="83">
        <v>34</v>
      </c>
      <c r="T45" s="85">
        <v>0.43000000000000005</v>
      </c>
      <c r="U45" s="66">
        <v>0</v>
      </c>
    </row>
    <row r="46" spans="15:21">
      <c r="O46" s="83">
        <f t="shared" si="6"/>
        <v>63</v>
      </c>
      <c r="P46" s="83">
        <v>31</v>
      </c>
      <c r="Q46" s="83">
        <v>33</v>
      </c>
      <c r="T46" s="85">
        <v>0.44</v>
      </c>
      <c r="U46" s="66">
        <v>0</v>
      </c>
    </row>
    <row r="47" spans="15:21">
      <c r="O47" s="83">
        <f t="shared" si="6"/>
        <v>64</v>
      </c>
      <c r="P47" s="83">
        <v>30</v>
      </c>
      <c r="Q47" s="83">
        <v>32</v>
      </c>
      <c r="T47" s="85">
        <v>0.45</v>
      </c>
      <c r="U47" s="66">
        <v>0</v>
      </c>
    </row>
    <row r="48" spans="15:21">
      <c r="O48" s="83">
        <f t="shared" si="6"/>
        <v>65</v>
      </c>
      <c r="P48" s="83">
        <v>29</v>
      </c>
      <c r="Q48" s="83">
        <v>31</v>
      </c>
      <c r="T48" s="85">
        <v>0.46</v>
      </c>
      <c r="U48" s="66">
        <v>0</v>
      </c>
    </row>
    <row r="49" spans="15:21">
      <c r="O49" s="83">
        <f t="shared" si="6"/>
        <v>66</v>
      </c>
      <c r="P49" s="83">
        <v>28</v>
      </c>
      <c r="Q49" s="83">
        <v>30</v>
      </c>
      <c r="T49" s="85">
        <v>0.47000000000000003</v>
      </c>
      <c r="U49" s="66">
        <v>0</v>
      </c>
    </row>
    <row r="50" spans="15:21">
      <c r="O50" s="83">
        <f t="shared" si="6"/>
        <v>67</v>
      </c>
      <c r="P50" s="83">
        <v>27</v>
      </c>
      <c r="Q50" s="83">
        <v>29</v>
      </c>
      <c r="T50" s="85">
        <v>0.48000000000000004</v>
      </c>
      <c r="U50" s="66">
        <v>1</v>
      </c>
    </row>
    <row r="51" spans="15:21">
      <c r="O51" s="83">
        <f t="shared" si="6"/>
        <v>68</v>
      </c>
      <c r="P51" s="83">
        <v>26</v>
      </c>
      <c r="Q51" s="83">
        <v>28</v>
      </c>
      <c r="T51" s="85">
        <v>0.49000000000000005</v>
      </c>
      <c r="U51" s="66">
        <v>1</v>
      </c>
    </row>
    <row r="52" spans="15:21">
      <c r="O52" s="83">
        <f t="shared" si="6"/>
        <v>69</v>
      </c>
      <c r="P52" s="83">
        <v>25</v>
      </c>
      <c r="Q52" s="83">
        <v>27</v>
      </c>
      <c r="T52" s="85">
        <v>0.5</v>
      </c>
      <c r="U52" s="66">
        <v>1</v>
      </c>
    </row>
    <row r="53" spans="15:21">
      <c r="O53" s="83">
        <f t="shared" si="6"/>
        <v>70</v>
      </c>
      <c r="P53" s="83">
        <v>24</v>
      </c>
      <c r="Q53" s="83">
        <v>26</v>
      </c>
      <c r="T53" s="85">
        <v>0.51</v>
      </c>
      <c r="U53" s="66">
        <v>1</v>
      </c>
    </row>
    <row r="54" spans="15:21">
      <c r="O54" s="83">
        <f t="shared" si="6"/>
        <v>71</v>
      </c>
      <c r="P54" s="83">
        <v>23</v>
      </c>
      <c r="Q54" s="83">
        <v>25</v>
      </c>
      <c r="T54" s="85">
        <v>0.52</v>
      </c>
      <c r="U54" s="66">
        <v>1</v>
      </c>
    </row>
    <row r="55" spans="15:21">
      <c r="O55" s="83">
        <f t="shared" si="6"/>
        <v>72</v>
      </c>
      <c r="P55" s="83">
        <v>22</v>
      </c>
      <c r="Q55" s="83">
        <v>24</v>
      </c>
      <c r="T55" s="85">
        <v>0.53</v>
      </c>
      <c r="U55" s="66">
        <v>1</v>
      </c>
    </row>
    <row r="56" spans="15:21">
      <c r="O56" s="83">
        <f t="shared" si="6"/>
        <v>73</v>
      </c>
      <c r="P56" s="83">
        <v>21</v>
      </c>
      <c r="Q56" s="83">
        <v>23</v>
      </c>
      <c r="T56" s="85">
        <v>0.54</v>
      </c>
      <c r="U56" s="66">
        <v>1</v>
      </c>
    </row>
    <row r="57" spans="15:21">
      <c r="O57" s="83">
        <f t="shared" si="6"/>
        <v>74</v>
      </c>
      <c r="P57" s="83">
        <v>20</v>
      </c>
      <c r="Q57" s="83">
        <v>22</v>
      </c>
      <c r="T57" s="85">
        <v>0.55000000000000004</v>
      </c>
      <c r="U57" s="66">
        <v>1</v>
      </c>
    </row>
    <row r="58" spans="15:21">
      <c r="O58" s="83">
        <f t="shared" si="6"/>
        <v>75</v>
      </c>
      <c r="P58" s="83">
        <v>19</v>
      </c>
      <c r="Q58" s="83">
        <v>21</v>
      </c>
      <c r="T58" s="85">
        <v>0.56000000000000005</v>
      </c>
      <c r="U58" s="66">
        <v>1</v>
      </c>
    </row>
    <row r="59" spans="15:21">
      <c r="O59" s="83">
        <f t="shared" si="6"/>
        <v>76</v>
      </c>
      <c r="P59" s="83">
        <v>18</v>
      </c>
      <c r="Q59" s="83">
        <v>20</v>
      </c>
      <c r="T59" s="85">
        <v>0.57000000000000006</v>
      </c>
      <c r="U59" s="66">
        <v>1</v>
      </c>
    </row>
    <row r="60" spans="15:21">
      <c r="O60" s="83">
        <f t="shared" si="6"/>
        <v>77</v>
      </c>
      <c r="P60" s="83">
        <v>17</v>
      </c>
      <c r="Q60" s="83">
        <v>19</v>
      </c>
      <c r="T60" s="85">
        <v>0.58000000000000007</v>
      </c>
      <c r="U60" s="66">
        <v>1</v>
      </c>
    </row>
    <row r="61" spans="15:21">
      <c r="O61" s="83">
        <f t="shared" si="6"/>
        <v>78</v>
      </c>
      <c r="P61" s="83">
        <v>16</v>
      </c>
      <c r="Q61" s="83">
        <v>18</v>
      </c>
      <c r="T61" s="85">
        <v>0.59000000000000008</v>
      </c>
      <c r="U61" s="66">
        <v>1</v>
      </c>
    </row>
    <row r="62" spans="15:21">
      <c r="O62" s="83">
        <f t="shared" si="6"/>
        <v>79</v>
      </c>
      <c r="P62" s="83">
        <v>15</v>
      </c>
      <c r="Q62" s="83">
        <v>17</v>
      </c>
      <c r="T62" s="85">
        <v>0.6</v>
      </c>
      <c r="U62" s="66">
        <v>1</v>
      </c>
    </row>
    <row r="63" spans="15:21">
      <c r="O63" s="83">
        <f t="shared" si="6"/>
        <v>80</v>
      </c>
      <c r="P63" s="83">
        <v>14</v>
      </c>
      <c r="Q63" s="83">
        <v>16</v>
      </c>
      <c r="T63" s="85">
        <v>0.61</v>
      </c>
      <c r="U63" s="66">
        <v>1</v>
      </c>
    </row>
    <row r="64" spans="15:21">
      <c r="O64" s="83">
        <f t="shared" si="6"/>
        <v>81</v>
      </c>
      <c r="P64" s="83">
        <v>14</v>
      </c>
      <c r="Q64" s="83">
        <v>15</v>
      </c>
      <c r="T64" s="85">
        <v>0.62</v>
      </c>
      <c r="U64" s="66">
        <v>1</v>
      </c>
    </row>
    <row r="65" spans="15:21">
      <c r="O65" s="83">
        <f t="shared" si="6"/>
        <v>82</v>
      </c>
      <c r="P65" s="83">
        <v>13</v>
      </c>
      <c r="Q65" s="83">
        <v>15</v>
      </c>
      <c r="T65" s="85">
        <v>0.63</v>
      </c>
      <c r="U65" s="66">
        <v>2</v>
      </c>
    </row>
    <row r="66" spans="15:21">
      <c r="O66" s="83">
        <f t="shared" si="6"/>
        <v>83</v>
      </c>
      <c r="P66" s="83">
        <v>12</v>
      </c>
      <c r="Q66" s="83">
        <v>14</v>
      </c>
      <c r="T66" s="85">
        <v>0.64</v>
      </c>
      <c r="U66" s="66">
        <v>2</v>
      </c>
    </row>
    <row r="67" spans="15:21">
      <c r="O67" s="83">
        <f t="shared" si="6"/>
        <v>84</v>
      </c>
      <c r="P67" s="83">
        <v>11</v>
      </c>
      <c r="Q67" s="83">
        <v>13</v>
      </c>
      <c r="T67" s="85">
        <v>0.65</v>
      </c>
      <c r="U67" s="66">
        <v>2</v>
      </c>
    </row>
    <row r="68" spans="15:21">
      <c r="O68" s="83">
        <f t="shared" ref="O68:O88" si="7">O67+1</f>
        <v>85</v>
      </c>
      <c r="P68" s="83">
        <v>11</v>
      </c>
      <c r="Q68" s="83">
        <v>12</v>
      </c>
      <c r="T68" s="85">
        <v>0.66</v>
      </c>
      <c r="U68" s="66">
        <v>2</v>
      </c>
    </row>
    <row r="69" spans="15:21">
      <c r="O69" s="83">
        <f t="shared" si="7"/>
        <v>86</v>
      </c>
      <c r="P69" s="83">
        <v>10</v>
      </c>
      <c r="Q69" s="83">
        <v>11</v>
      </c>
      <c r="T69" s="85">
        <v>0.67</v>
      </c>
      <c r="U69" s="66">
        <v>2</v>
      </c>
    </row>
    <row r="70" spans="15:21">
      <c r="O70" s="83">
        <f t="shared" si="7"/>
        <v>87</v>
      </c>
      <c r="P70" s="83">
        <v>9</v>
      </c>
      <c r="Q70" s="83">
        <v>10</v>
      </c>
      <c r="T70" s="85">
        <v>0.68</v>
      </c>
      <c r="U70" s="66">
        <v>2</v>
      </c>
    </row>
    <row r="71" spans="15:21">
      <c r="O71" s="83">
        <f t="shared" si="7"/>
        <v>88</v>
      </c>
      <c r="P71" s="83">
        <v>8</v>
      </c>
      <c r="Q71" s="83">
        <v>10</v>
      </c>
      <c r="T71" s="85">
        <v>0.69000000000000006</v>
      </c>
      <c r="U71" s="66">
        <v>2</v>
      </c>
    </row>
    <row r="72" spans="15:21">
      <c r="O72" s="83">
        <f t="shared" si="7"/>
        <v>89</v>
      </c>
      <c r="P72" s="83">
        <v>7</v>
      </c>
      <c r="Q72" s="83">
        <v>9</v>
      </c>
      <c r="T72" s="85">
        <v>0.70000000000000007</v>
      </c>
      <c r="U72" s="66">
        <v>2</v>
      </c>
    </row>
    <row r="73" spans="15:21">
      <c r="O73" s="83">
        <f t="shared" si="7"/>
        <v>90</v>
      </c>
      <c r="P73" s="83">
        <v>7</v>
      </c>
      <c r="Q73" s="83">
        <v>8</v>
      </c>
      <c r="T73" s="85">
        <v>0.71000000000000008</v>
      </c>
      <c r="U73" s="66">
        <v>2</v>
      </c>
    </row>
    <row r="74" spans="15:21">
      <c r="O74" s="83">
        <f t="shared" si="7"/>
        <v>91</v>
      </c>
      <c r="P74" s="83">
        <v>6</v>
      </c>
      <c r="Q74" s="83">
        <v>8</v>
      </c>
      <c r="T74" s="85">
        <v>0.72000000000000008</v>
      </c>
      <c r="U74" s="66">
        <v>2</v>
      </c>
    </row>
    <row r="75" spans="15:21">
      <c r="O75" s="83">
        <f t="shared" si="7"/>
        <v>92</v>
      </c>
      <c r="P75" s="83">
        <v>6</v>
      </c>
      <c r="Q75" s="83">
        <v>7</v>
      </c>
      <c r="T75" s="85">
        <v>0.73</v>
      </c>
      <c r="U75" s="66">
        <v>2</v>
      </c>
    </row>
    <row r="76" spans="15:21">
      <c r="O76" s="83">
        <f t="shared" si="7"/>
        <v>93</v>
      </c>
      <c r="P76" s="83">
        <v>5</v>
      </c>
      <c r="Q76" s="83">
        <v>6</v>
      </c>
      <c r="T76" s="85">
        <v>0.74</v>
      </c>
      <c r="U76" s="66">
        <v>3</v>
      </c>
    </row>
    <row r="77" spans="15:21">
      <c r="O77" s="83">
        <f t="shared" si="7"/>
        <v>94</v>
      </c>
      <c r="P77" s="83">
        <v>5</v>
      </c>
      <c r="Q77" s="83">
        <v>6</v>
      </c>
      <c r="T77" s="85">
        <v>0.75</v>
      </c>
      <c r="U77" s="66">
        <v>3</v>
      </c>
    </row>
    <row r="78" spans="15:21">
      <c r="O78" s="83">
        <f t="shared" si="7"/>
        <v>95</v>
      </c>
      <c r="P78" s="83">
        <v>5</v>
      </c>
      <c r="Q78" s="83">
        <v>6</v>
      </c>
      <c r="T78" s="85">
        <v>0.76</v>
      </c>
      <c r="U78" s="66">
        <v>3</v>
      </c>
    </row>
    <row r="79" spans="15:21">
      <c r="O79" s="83">
        <f t="shared" si="7"/>
        <v>96</v>
      </c>
      <c r="P79" s="83">
        <v>4</v>
      </c>
      <c r="Q79" s="83">
        <v>5</v>
      </c>
      <c r="T79" s="85">
        <v>0.77</v>
      </c>
      <c r="U79" s="66">
        <v>3</v>
      </c>
    </row>
    <row r="80" spans="15:21">
      <c r="O80" s="83">
        <f t="shared" si="7"/>
        <v>97</v>
      </c>
      <c r="P80" s="83">
        <v>4</v>
      </c>
      <c r="Q80" s="83">
        <v>5</v>
      </c>
      <c r="T80" s="85">
        <v>0.78</v>
      </c>
      <c r="U80" s="66">
        <v>3</v>
      </c>
    </row>
    <row r="81" spans="15:21">
      <c r="O81" s="83">
        <f t="shared" si="7"/>
        <v>98</v>
      </c>
      <c r="P81" s="83">
        <v>4</v>
      </c>
      <c r="Q81" s="83">
        <v>4</v>
      </c>
      <c r="T81" s="85">
        <v>0.79</v>
      </c>
      <c r="U81" s="66">
        <v>3</v>
      </c>
    </row>
    <row r="82" spans="15:21">
      <c r="O82" s="83">
        <f t="shared" si="7"/>
        <v>99</v>
      </c>
      <c r="P82" s="83">
        <v>3</v>
      </c>
      <c r="Q82" s="83">
        <v>4</v>
      </c>
      <c r="T82" s="85">
        <v>0.8</v>
      </c>
      <c r="U82" s="66">
        <v>4</v>
      </c>
    </row>
    <row r="83" spans="15:21">
      <c r="O83" s="83">
        <f t="shared" si="7"/>
        <v>100</v>
      </c>
      <c r="P83" s="83"/>
      <c r="Q83" s="83"/>
      <c r="T83" s="85">
        <v>0.81</v>
      </c>
      <c r="U83" s="66">
        <v>4</v>
      </c>
    </row>
    <row r="84" spans="15:21">
      <c r="O84" s="83">
        <f t="shared" si="7"/>
        <v>101</v>
      </c>
      <c r="P84" s="83"/>
      <c r="Q84" s="83"/>
      <c r="T84" s="85">
        <v>0.82000000000000006</v>
      </c>
      <c r="U84" s="66">
        <v>4</v>
      </c>
    </row>
    <row r="85" spans="15:21">
      <c r="O85" s="83">
        <f t="shared" si="7"/>
        <v>102</v>
      </c>
      <c r="P85" s="83"/>
      <c r="Q85" s="83"/>
      <c r="T85" s="85">
        <v>0.83000000000000007</v>
      </c>
      <c r="U85" s="66">
        <v>4</v>
      </c>
    </row>
    <row r="86" spans="15:21">
      <c r="O86" s="83">
        <f t="shared" si="7"/>
        <v>103</v>
      </c>
      <c r="P86" s="83"/>
      <c r="Q86" s="83"/>
      <c r="T86" s="85">
        <v>0.84000000000000008</v>
      </c>
      <c r="U86" s="66">
        <v>4</v>
      </c>
    </row>
    <row r="87" spans="15:21">
      <c r="O87" s="83">
        <f t="shared" si="7"/>
        <v>104</v>
      </c>
      <c r="P87" s="83"/>
      <c r="Q87" s="83"/>
      <c r="T87" s="85">
        <v>0.85000000000000009</v>
      </c>
      <c r="U87" s="66">
        <v>4</v>
      </c>
    </row>
    <row r="88" spans="15:21">
      <c r="O88" s="83">
        <f t="shared" si="7"/>
        <v>105</v>
      </c>
      <c r="P88" s="83"/>
      <c r="Q88" s="83"/>
      <c r="T88" s="85">
        <v>0.86</v>
      </c>
      <c r="U88" s="66">
        <v>4</v>
      </c>
    </row>
    <row r="89" spans="15:21">
      <c r="T89" s="85">
        <v>0.87</v>
      </c>
      <c r="U89" s="66">
        <v>4</v>
      </c>
    </row>
    <row r="90" spans="15:21">
      <c r="T90" s="85">
        <v>0.88</v>
      </c>
      <c r="U90" s="66">
        <v>4</v>
      </c>
    </row>
    <row r="91" spans="15:21">
      <c r="T91" s="85">
        <v>0.89</v>
      </c>
      <c r="U91" s="66">
        <v>5</v>
      </c>
    </row>
    <row r="92" spans="15:21">
      <c r="T92" s="85">
        <v>0.9</v>
      </c>
      <c r="U92" s="66">
        <v>5</v>
      </c>
    </row>
    <row r="93" spans="15:21">
      <c r="T93" s="85">
        <v>0.91</v>
      </c>
      <c r="U93" s="66">
        <v>5</v>
      </c>
    </row>
    <row r="94" spans="15:21">
      <c r="T94" s="85">
        <v>0.92</v>
      </c>
      <c r="U94" s="66">
        <v>5</v>
      </c>
    </row>
    <row r="95" spans="15:21">
      <c r="T95" s="85">
        <v>0.93</v>
      </c>
      <c r="U95" s="66">
        <v>5</v>
      </c>
    </row>
    <row r="96" spans="15:21">
      <c r="T96" s="85">
        <v>0.94000000000000006</v>
      </c>
      <c r="U96" s="66">
        <v>5</v>
      </c>
    </row>
    <row r="97" spans="20:21">
      <c r="T97" s="85">
        <v>0.95000000000000007</v>
      </c>
      <c r="U97" s="66">
        <v>5</v>
      </c>
    </row>
    <row r="98" spans="20:21">
      <c r="T98" s="85">
        <v>0.96000000000000008</v>
      </c>
      <c r="U98" s="66">
        <v>5</v>
      </c>
    </row>
    <row r="99" spans="20:21">
      <c r="T99" s="85">
        <v>0.97000000000000008</v>
      </c>
      <c r="U99" s="66">
        <v>5</v>
      </c>
    </row>
    <row r="100" spans="20:21">
      <c r="T100" s="85">
        <v>0.98</v>
      </c>
      <c r="U100" s="66">
        <v>5</v>
      </c>
    </row>
    <row r="101" spans="20:21">
      <c r="T101" s="85">
        <v>0.99</v>
      </c>
      <c r="U101" s="66">
        <v>5</v>
      </c>
    </row>
    <row r="102" spans="20:21">
      <c r="T102" s="85">
        <v>1</v>
      </c>
      <c r="U102" s="66">
        <v>6</v>
      </c>
    </row>
  </sheetData>
  <mergeCells count="2">
    <mergeCell ref="H1:K1"/>
    <mergeCell ref="A1:F1"/>
  </mergeCells>
  <printOptions horizontalCentered="1" gridLines="1"/>
  <pageMargins left="0" right="0" top="0.75" bottom="0.75" header="0.3" footer="0.3"/>
  <pageSetup scale="60" fitToHeight="0" orientation="landscape" horizontalDpi="4294967293" verticalDpi="4294967293" r:id="rId1"/>
</worksheet>
</file>

<file path=xl/worksheets/sheet4.xml><?xml version="1.0" encoding="utf-8"?>
<worksheet xmlns="http://schemas.openxmlformats.org/spreadsheetml/2006/main" xmlns:r="http://schemas.openxmlformats.org/officeDocument/2006/relationships">
  <dimension ref="A1:B3"/>
  <sheetViews>
    <sheetView workbookViewId="0"/>
  </sheetViews>
  <sheetFormatPr defaultRowHeight="12.75"/>
  <cols>
    <col min="1" max="1" width="8.140625" bestFit="1" customWidth="1"/>
    <col min="2" max="2" width="7.140625" bestFit="1" customWidth="1"/>
  </cols>
  <sheetData>
    <row r="1" spans="1:2" s="39" customFormat="1" ht="15">
      <c r="A1" s="39" t="s">
        <v>2</v>
      </c>
      <c r="B1" s="39" t="s">
        <v>22</v>
      </c>
    </row>
    <row r="2" spans="1:2">
      <c r="A2" t="s">
        <v>18</v>
      </c>
      <c r="B2" t="s">
        <v>23</v>
      </c>
    </row>
    <row r="3" spans="1:2">
      <c r="A3" t="s">
        <v>19</v>
      </c>
      <c r="B3"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22</vt:i4>
      </vt:variant>
    </vt:vector>
  </HeadingPairs>
  <TitlesOfParts>
    <vt:vector size="26" baseType="lpstr">
      <vt:lpstr>Overview</vt:lpstr>
      <vt:lpstr>Input &amp; Results</vt:lpstr>
      <vt:lpstr>Calculations</vt:lpstr>
      <vt:lpstr>Drop Downs</vt:lpstr>
      <vt:lpstr>Age_1</vt:lpstr>
      <vt:lpstr>Age_2</vt:lpstr>
      <vt:lpstr>AS</vt:lpstr>
      <vt:lpstr>DD</vt:lpstr>
      <vt:lpstr>Desired_number_of_years_until_retirement</vt:lpstr>
      <vt:lpstr>GP</vt:lpstr>
      <vt:lpstr>GPinc</vt:lpstr>
      <vt:lpstr>i</vt:lpstr>
      <vt:lpstr>inc</vt:lpstr>
      <vt:lpstr>infl</vt:lpstr>
      <vt:lpstr>LLP_B</vt:lpstr>
      <vt:lpstr>Lower_LPP</vt:lpstr>
      <vt:lpstr>LPP_1</vt:lpstr>
      <vt:lpstr>LPP_2</vt:lpstr>
      <vt:lpstr>LPP_B</vt:lpstr>
      <vt:lpstr>OPre</vt:lpstr>
      <vt:lpstr>OPreinc</vt:lpstr>
      <vt:lpstr>Period</vt:lpstr>
      <vt:lpstr>Ratio</vt:lpstr>
      <vt:lpstr>Sex</vt:lpstr>
      <vt:lpstr>Sex_1</vt:lpstr>
      <vt:lpstr>Sex_2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Arlington)</dc:creator>
  <cp:lastModifiedBy>K Chan</cp:lastModifiedBy>
  <cp:revision>0</cp:revision>
  <cp:lastPrinted>2017-10-28T17:32:52Z</cp:lastPrinted>
  <dcterms:created xsi:type="dcterms:W3CDTF">2002-07-29T20:30:10Z</dcterms:created>
  <dcterms:modified xsi:type="dcterms:W3CDTF">2018-09-06T13:39:15Z</dcterms:modified>
  <dc:language>en-US</dc:language>
</cp:coreProperties>
</file>