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66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arto\Dropbox\Dropbox Handy Files, Folders\research dropbox\Savings Rule, with Larry\"/>
    </mc:Choice>
  </mc:AlternateContent>
  <bookViews>
    <workbookView xWindow="0" yWindow="0" windowWidth="17280" windowHeight="7800" tabRatio="771"/>
  </bookViews>
  <sheets>
    <sheet name="Assumptions" sheetId="6" r:id="rId1"/>
    <sheet name="Methodology notes" sheetId="2" r:id="rId2"/>
    <sheet name="Riskless, for Ex 1" sheetId="1" r:id="rId3"/>
    <sheet name="Riskless Exhibit 1" sheetId="7" r:id="rId4"/>
    <sheet name="W Historic Rets, for Ex 3" sheetId="3" r:id="rId5"/>
    <sheet name="Historic Exhibit 3" sheetId="8" r:id="rId6"/>
    <sheet name="W Historic Returns, for Ex 5" sheetId="9" r:id="rId7"/>
    <sheet name="Historic Exhibit 5" sheetId="10" r:id="rId8"/>
  </sheets>
  <externalReferences>
    <externalReference r:id="rId9"/>
  </externalReferences>
  <definedNames>
    <definedName name="FV">Assumptions!$B$17</definedName>
    <definedName name="G">Assumptions!$B$4</definedName>
    <definedName name="grow">[1]Assumptions!$B$5</definedName>
    <definedName name="i">Assumptions!$B$6</definedName>
    <definedName name="netG">Assumptions!$B$5</definedName>
    <definedName name="nom">[1]Assumptions!$B$1</definedName>
    <definedName name="periods">[1]Assumptions!$B$15</definedName>
    <definedName name="pv">[1]Assumptions!$B$16</definedName>
    <definedName name="R_">Assumptions!$B$2</definedName>
    <definedName name="SG">Assumptions!$B$3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9" l="1"/>
  <c r="B11" i="10" s="1"/>
  <c r="A6" i="9"/>
  <c r="B12" i="10" s="1"/>
  <c r="A7" i="9"/>
  <c r="B13" i="10" s="1"/>
  <c r="A8" i="9"/>
  <c r="B14" i="10" s="1"/>
  <c r="A9" i="9"/>
  <c r="B15" i="10" s="1"/>
  <c r="A10" i="9"/>
  <c r="B16" i="10" s="1"/>
  <c r="A11" i="9"/>
  <c r="B17" i="10" s="1"/>
  <c r="A12" i="9"/>
  <c r="B18" i="10" s="1"/>
  <c r="A13" i="9"/>
  <c r="B19" i="10" s="1"/>
  <c r="A14" i="9"/>
  <c r="B20" i="10" s="1"/>
  <c r="A15" i="9"/>
  <c r="B21" i="10" s="1"/>
  <c r="A16" i="9"/>
  <c r="B22" i="10" s="1"/>
  <c r="A17" i="9"/>
  <c r="B23" i="10" s="1"/>
  <c r="A18" i="9"/>
  <c r="B24" i="10" s="1"/>
  <c r="A19" i="9"/>
  <c r="B25" i="10" s="1"/>
  <c r="A20" i="9"/>
  <c r="B26" i="10" s="1"/>
  <c r="A21" i="9"/>
  <c r="B27" i="10" s="1"/>
  <c r="A22" i="9"/>
  <c r="B28" i="10" s="1"/>
  <c r="A23" i="9"/>
  <c r="B29" i="10" s="1"/>
  <c r="A24" i="9"/>
  <c r="B30" i="10" s="1"/>
  <c r="A25" i="9"/>
  <c r="K11" i="10" s="1"/>
  <c r="A26" i="9"/>
  <c r="K12" i="10" s="1"/>
  <c r="A27" i="9"/>
  <c r="K13" i="10" s="1"/>
  <c r="A28" i="9"/>
  <c r="K14" i="10" s="1"/>
  <c r="A29" i="9"/>
  <c r="K15" i="10" s="1"/>
  <c r="A30" i="9"/>
  <c r="K16" i="10" s="1"/>
  <c r="A31" i="9"/>
  <c r="K17" i="10" s="1"/>
  <c r="A32" i="9"/>
  <c r="K18" i="10" s="1"/>
  <c r="A33" i="9"/>
  <c r="K19" i="10" s="1"/>
  <c r="A34" i="9"/>
  <c r="K20" i="10" s="1"/>
  <c r="A35" i="9"/>
  <c r="K21" i="10" s="1"/>
  <c r="A36" i="9"/>
  <c r="K22" i="10" s="1"/>
  <c r="A37" i="9"/>
  <c r="K23" i="10" s="1"/>
  <c r="A38" i="9"/>
  <c r="K24" i="10" s="1"/>
  <c r="A39" i="9"/>
  <c r="K25" i="10" s="1"/>
  <c r="A40" i="9"/>
  <c r="K26" i="10" s="1"/>
  <c r="A41" i="9"/>
  <c r="K27" i="10" s="1"/>
  <c r="A42" i="9"/>
  <c r="K28" i="10" s="1"/>
  <c r="A43" i="9"/>
  <c r="K29" i="10" s="1"/>
  <c r="A44" i="9"/>
  <c r="K30" i="10" s="1"/>
  <c r="A45" i="9"/>
  <c r="H6" i="9"/>
  <c r="D12" i="10" s="1"/>
  <c r="H7" i="9"/>
  <c r="D13" i="10" s="1"/>
  <c r="H8" i="9"/>
  <c r="D14" i="10" s="1"/>
  <c r="H9" i="9"/>
  <c r="D15" i="10" s="1"/>
  <c r="H10" i="9"/>
  <c r="D16" i="10" s="1"/>
  <c r="H11" i="9"/>
  <c r="D17" i="10" s="1"/>
  <c r="H12" i="9"/>
  <c r="D18" i="10" s="1"/>
  <c r="H13" i="9"/>
  <c r="D19" i="10" s="1"/>
  <c r="H14" i="9"/>
  <c r="D20" i="10" s="1"/>
  <c r="H15" i="9"/>
  <c r="D21" i="10" s="1"/>
  <c r="H16" i="9"/>
  <c r="D22" i="10" s="1"/>
  <c r="H17" i="9"/>
  <c r="D23" i="10" s="1"/>
  <c r="H18" i="9"/>
  <c r="D24" i="10" s="1"/>
  <c r="H19" i="9"/>
  <c r="D25" i="10" s="1"/>
  <c r="H20" i="9"/>
  <c r="D26" i="10" s="1"/>
  <c r="H21" i="9"/>
  <c r="D27" i="10" s="1"/>
  <c r="H22" i="9"/>
  <c r="D28" i="10" s="1"/>
  <c r="H23" i="9"/>
  <c r="D29" i="10" s="1"/>
  <c r="H24" i="9"/>
  <c r="D30" i="10" s="1"/>
  <c r="H25" i="9"/>
  <c r="M11" i="10" s="1"/>
  <c r="H26" i="9"/>
  <c r="M12" i="10" s="1"/>
  <c r="H27" i="9"/>
  <c r="M13" i="10" s="1"/>
  <c r="H28" i="9"/>
  <c r="M14" i="10" s="1"/>
  <c r="H29" i="9"/>
  <c r="M15" i="10" s="1"/>
  <c r="H30" i="9"/>
  <c r="M16" i="10" s="1"/>
  <c r="H31" i="9"/>
  <c r="M17" i="10" s="1"/>
  <c r="H32" i="9"/>
  <c r="M18" i="10" s="1"/>
  <c r="H33" i="9"/>
  <c r="M19" i="10" s="1"/>
  <c r="H34" i="9"/>
  <c r="M20" i="10" s="1"/>
  <c r="H35" i="9"/>
  <c r="M21" i="10" s="1"/>
  <c r="H36" i="9"/>
  <c r="M22" i="10" s="1"/>
  <c r="H37" i="9"/>
  <c r="M23" i="10" s="1"/>
  <c r="H38" i="9"/>
  <c r="M24" i="10" s="1"/>
  <c r="H39" i="9"/>
  <c r="M25" i="10" s="1"/>
  <c r="H40" i="9"/>
  <c r="M26" i="10" s="1"/>
  <c r="H41" i="9"/>
  <c r="M27" i="10" s="1"/>
  <c r="H42" i="9"/>
  <c r="M28" i="10" s="1"/>
  <c r="H43" i="9"/>
  <c r="M29" i="10" s="1"/>
  <c r="H44" i="9"/>
  <c r="M30" i="10" s="1"/>
  <c r="N4" i="10" l="1"/>
  <c r="N3" i="10"/>
  <c r="K5" i="9"/>
  <c r="K6" i="9" l="1"/>
  <c r="C11" i="10"/>
  <c r="K7" i="9" l="1"/>
  <c r="C12" i="10"/>
  <c r="K8" i="9" l="1"/>
  <c r="C13" i="10"/>
  <c r="K9" i="9" l="1"/>
  <c r="C14" i="10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12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K11" i="8"/>
  <c r="B11" i="8"/>
  <c r="K10" i="9" l="1"/>
  <c r="C15" i="10"/>
  <c r="N4" i="8"/>
  <c r="N3" i="8"/>
  <c r="J5" i="7"/>
  <c r="J4" i="7"/>
  <c r="J3" i="7"/>
  <c r="B17" i="6"/>
  <c r="D29" i="1" s="1"/>
  <c r="B11" i="6"/>
  <c r="B13" i="6" s="1"/>
  <c r="B5" i="6"/>
  <c r="K5" i="3"/>
  <c r="J5" i="1"/>
  <c r="J6" i="1" s="1"/>
  <c r="D11" i="1" l="1"/>
  <c r="D17" i="1"/>
  <c r="D14" i="1"/>
  <c r="D15" i="1"/>
  <c r="D6" i="1"/>
  <c r="F6" i="1" s="1"/>
  <c r="D28" i="1"/>
  <c r="D21" i="1"/>
  <c r="D30" i="1"/>
  <c r="D23" i="1"/>
  <c r="D26" i="1"/>
  <c r="D36" i="1"/>
  <c r="D6" i="9"/>
  <c r="F6" i="9" s="1"/>
  <c r="D39" i="9"/>
  <c r="D31" i="9"/>
  <c r="D23" i="9"/>
  <c r="D15" i="9"/>
  <c r="D7" i="9"/>
  <c r="D40" i="2"/>
  <c r="D32" i="2"/>
  <c r="D24" i="2"/>
  <c r="D16" i="2"/>
  <c r="D8" i="2"/>
  <c r="D40" i="9"/>
  <c r="D17" i="2"/>
  <c r="D38" i="9"/>
  <c r="D30" i="9"/>
  <c r="D22" i="9"/>
  <c r="D14" i="9"/>
  <c r="D39" i="2"/>
  <c r="D31" i="2"/>
  <c r="D23" i="2"/>
  <c r="D15" i="2"/>
  <c r="D7" i="2"/>
  <c r="D33" i="9"/>
  <c r="D34" i="2"/>
  <c r="D32" i="9"/>
  <c r="D33" i="2"/>
  <c r="D45" i="9"/>
  <c r="D37" i="9"/>
  <c r="D29" i="9"/>
  <c r="D21" i="9"/>
  <c r="D13" i="9"/>
  <c r="D5" i="9"/>
  <c r="D38" i="2"/>
  <c r="D30" i="2"/>
  <c r="D22" i="2"/>
  <c r="D14" i="2"/>
  <c r="D6" i="2"/>
  <c r="F6" i="2" s="1"/>
  <c r="D19" i="2"/>
  <c r="D25" i="9"/>
  <c r="D10" i="2"/>
  <c r="D16" i="9"/>
  <c r="D9" i="2"/>
  <c r="D44" i="9"/>
  <c r="D36" i="9"/>
  <c r="D28" i="9"/>
  <c r="D20" i="9"/>
  <c r="D12" i="9"/>
  <c r="D45" i="2"/>
  <c r="D37" i="2"/>
  <c r="D29" i="2"/>
  <c r="D21" i="2"/>
  <c r="D13" i="2"/>
  <c r="D5" i="2"/>
  <c r="D11" i="2"/>
  <c r="D17" i="9"/>
  <c r="D18" i="2"/>
  <c r="D41" i="2"/>
  <c r="D43" i="9"/>
  <c r="D35" i="9"/>
  <c r="D27" i="9"/>
  <c r="D19" i="9"/>
  <c r="D11" i="9"/>
  <c r="D44" i="2"/>
  <c r="D36" i="2"/>
  <c r="D28" i="2"/>
  <c r="D20" i="2"/>
  <c r="D12" i="2"/>
  <c r="D27" i="2"/>
  <c r="D41" i="9"/>
  <c r="D42" i="2"/>
  <c r="D24" i="9"/>
  <c r="D25" i="2"/>
  <c r="D42" i="9"/>
  <c r="D34" i="9"/>
  <c r="D26" i="9"/>
  <c r="D18" i="9"/>
  <c r="D10" i="9"/>
  <c r="D43" i="2"/>
  <c r="D35" i="2"/>
  <c r="D9" i="9"/>
  <c r="D26" i="2"/>
  <c r="D8" i="9"/>
  <c r="D41" i="3"/>
  <c r="D33" i="3"/>
  <c r="D25" i="3"/>
  <c r="D17" i="3"/>
  <c r="D9" i="3"/>
  <c r="D8" i="3"/>
  <c r="D39" i="3"/>
  <c r="D23" i="3"/>
  <c r="D15" i="3"/>
  <c r="D14" i="3"/>
  <c r="D20" i="3"/>
  <c r="D35" i="3"/>
  <c r="D26" i="3"/>
  <c r="D40" i="3"/>
  <c r="D32" i="3"/>
  <c r="D24" i="3"/>
  <c r="D16" i="3"/>
  <c r="D31" i="3"/>
  <c r="D7" i="3"/>
  <c r="D6" i="3"/>
  <c r="D43" i="3"/>
  <c r="D19" i="3"/>
  <c r="D34" i="3"/>
  <c r="D38" i="3"/>
  <c r="D30" i="3"/>
  <c r="D22" i="3"/>
  <c r="D12" i="3"/>
  <c r="D42" i="3"/>
  <c r="D18" i="3"/>
  <c r="D45" i="3"/>
  <c r="D37" i="3"/>
  <c r="D29" i="3"/>
  <c r="D21" i="3"/>
  <c r="D13" i="3"/>
  <c r="D5" i="3"/>
  <c r="D44" i="3"/>
  <c r="D28" i="3"/>
  <c r="D27" i="3"/>
  <c r="D10" i="3"/>
  <c r="D36" i="3"/>
  <c r="D11" i="3"/>
  <c r="D43" i="1"/>
  <c r="D22" i="1"/>
  <c r="D18" i="1"/>
  <c r="D25" i="1"/>
  <c r="D27" i="1"/>
  <c r="D8" i="1"/>
  <c r="D40" i="1"/>
  <c r="D33" i="1"/>
  <c r="D38" i="1"/>
  <c r="D31" i="1"/>
  <c r="D12" i="1"/>
  <c r="D44" i="1"/>
  <c r="D37" i="1"/>
  <c r="D42" i="1"/>
  <c r="D35" i="1"/>
  <c r="D16" i="1"/>
  <c r="D9" i="1"/>
  <c r="D41" i="1"/>
  <c r="D5" i="1"/>
  <c r="D10" i="1"/>
  <c r="D24" i="1"/>
  <c r="D19" i="1"/>
  <c r="D32" i="1"/>
  <c r="D34" i="1"/>
  <c r="A45" i="2"/>
  <c r="D7" i="1"/>
  <c r="D39" i="1"/>
  <c r="D20" i="1"/>
  <c r="D13" i="1"/>
  <c r="D45" i="1"/>
  <c r="H6" i="1"/>
  <c r="E7" i="1" s="1"/>
  <c r="G6" i="1"/>
  <c r="G6" i="9"/>
  <c r="K11" i="9"/>
  <c r="C16" i="10"/>
  <c r="B12" i="7"/>
  <c r="K6" i="3"/>
  <c r="K7" i="3" s="1"/>
  <c r="C11" i="8"/>
  <c r="J7" i="1"/>
  <c r="B13" i="7"/>
  <c r="F6" i="3"/>
  <c r="G6" i="2" l="1"/>
  <c r="L6" i="9"/>
  <c r="E11" i="10" s="1"/>
  <c r="I6" i="9"/>
  <c r="F11" i="10"/>
  <c r="H6" i="2"/>
  <c r="E7" i="2" s="1"/>
  <c r="G7" i="2" s="1"/>
  <c r="C12" i="8"/>
  <c r="K12" i="9"/>
  <c r="C17" i="10"/>
  <c r="G6" i="3"/>
  <c r="B14" i="7"/>
  <c r="J8" i="1"/>
  <c r="C13" i="8"/>
  <c r="K8" i="3"/>
  <c r="F7" i="2" l="1"/>
  <c r="G11" i="10"/>
  <c r="E7" i="9"/>
  <c r="L6" i="3"/>
  <c r="K13" i="9"/>
  <c r="C18" i="10"/>
  <c r="I6" i="3"/>
  <c r="J9" i="1"/>
  <c r="B15" i="7"/>
  <c r="F11" i="8"/>
  <c r="K9" i="3"/>
  <c r="C14" i="8"/>
  <c r="F7" i="9" l="1"/>
  <c r="I7" i="9"/>
  <c r="G7" i="9"/>
  <c r="K14" i="9"/>
  <c r="C19" i="10"/>
  <c r="G11" i="8"/>
  <c r="E11" i="8"/>
  <c r="J10" i="1"/>
  <c r="B16" i="7"/>
  <c r="C15" i="8"/>
  <c r="K10" i="3"/>
  <c r="G12" i="10" l="1"/>
  <c r="E8" i="9"/>
  <c r="F12" i="10"/>
  <c r="L7" i="9"/>
  <c r="E12" i="10" s="1"/>
  <c r="K15" i="9"/>
  <c r="C20" i="10"/>
  <c r="J11" i="1"/>
  <c r="B17" i="7"/>
  <c r="C16" i="8"/>
  <c r="K11" i="3"/>
  <c r="F8" i="9" l="1"/>
  <c r="G8" i="9"/>
  <c r="K16" i="9"/>
  <c r="C21" i="10"/>
  <c r="B18" i="7"/>
  <c r="J12" i="1"/>
  <c r="C17" i="8"/>
  <c r="K12" i="3"/>
  <c r="L8" i="9" l="1"/>
  <c r="E13" i="10" s="1"/>
  <c r="F13" i="10"/>
  <c r="I8" i="9"/>
  <c r="K17" i="9"/>
  <c r="C22" i="10"/>
  <c r="J13" i="1"/>
  <c r="B19" i="7"/>
  <c r="K13" i="3"/>
  <c r="C18" i="8"/>
  <c r="E9" i="9" l="1"/>
  <c r="G13" i="10"/>
  <c r="K18" i="9"/>
  <c r="C23" i="10"/>
  <c r="J14" i="1"/>
  <c r="B20" i="7"/>
  <c r="C19" i="8"/>
  <c r="K14" i="3"/>
  <c r="F9" i="9" l="1"/>
  <c r="I9" i="9" s="1"/>
  <c r="G9" i="9"/>
  <c r="K19" i="9"/>
  <c r="C24" i="10"/>
  <c r="J15" i="1"/>
  <c r="B21" i="7"/>
  <c r="K15" i="3"/>
  <c r="C20" i="8"/>
  <c r="G14" i="10" l="1"/>
  <c r="E10" i="9"/>
  <c r="L9" i="9"/>
  <c r="E14" i="10" s="1"/>
  <c r="F14" i="10"/>
  <c r="K20" i="9"/>
  <c r="C25" i="10"/>
  <c r="B22" i="7"/>
  <c r="J16" i="1"/>
  <c r="C21" i="8"/>
  <c r="K16" i="3"/>
  <c r="G10" i="9" l="1"/>
  <c r="F10" i="9"/>
  <c r="I10" i="9" s="1"/>
  <c r="K21" i="9"/>
  <c r="C26" i="10"/>
  <c r="J17" i="1"/>
  <c r="B23" i="7"/>
  <c r="K17" i="3"/>
  <c r="C22" i="8"/>
  <c r="G15" i="10" l="1"/>
  <c r="E11" i="9"/>
  <c r="F15" i="10"/>
  <c r="L10" i="9"/>
  <c r="E15" i="10" s="1"/>
  <c r="K22" i="9"/>
  <c r="C27" i="10"/>
  <c r="B24" i="7"/>
  <c r="J18" i="1"/>
  <c r="C23" i="8"/>
  <c r="K18" i="3"/>
  <c r="G11" i="9" l="1"/>
  <c r="F11" i="9"/>
  <c r="I11" i="9" s="1"/>
  <c r="K23" i="9"/>
  <c r="C28" i="10"/>
  <c r="J19" i="1"/>
  <c r="B25" i="7"/>
  <c r="C24" i="8"/>
  <c r="K19" i="3"/>
  <c r="G16" i="10" l="1"/>
  <c r="E12" i="9"/>
  <c r="L11" i="9"/>
  <c r="E16" i="10" s="1"/>
  <c r="F16" i="10"/>
  <c r="K24" i="9"/>
  <c r="C29" i="10"/>
  <c r="B26" i="7"/>
  <c r="J20" i="1"/>
  <c r="C25" i="8"/>
  <c r="K20" i="3"/>
  <c r="F12" i="9" l="1"/>
  <c r="G12" i="9"/>
  <c r="K25" i="9"/>
  <c r="C30" i="10"/>
  <c r="J21" i="1"/>
  <c r="B27" i="7"/>
  <c r="K21" i="3"/>
  <c r="C26" i="8"/>
  <c r="I12" i="9" l="1"/>
  <c r="L12" i="9"/>
  <c r="E17" i="10" s="1"/>
  <c r="F17" i="10"/>
  <c r="K26" i="9"/>
  <c r="L11" i="10"/>
  <c r="J22" i="1"/>
  <c r="B28" i="7"/>
  <c r="C27" i="8"/>
  <c r="K22" i="3"/>
  <c r="G17" i="10" l="1"/>
  <c r="E13" i="9"/>
  <c r="K27" i="9"/>
  <c r="L12" i="10"/>
  <c r="J23" i="1"/>
  <c r="B29" i="7"/>
  <c r="K23" i="3"/>
  <c r="C28" i="8"/>
  <c r="G13" i="9" l="1"/>
  <c r="F13" i="9"/>
  <c r="K28" i="9"/>
  <c r="L13" i="10"/>
  <c r="B30" i="7"/>
  <c r="J24" i="1"/>
  <c r="C29" i="8"/>
  <c r="K24" i="3"/>
  <c r="I13" i="9" l="1"/>
  <c r="F18" i="10"/>
  <c r="L13" i="9"/>
  <c r="E18" i="10" s="1"/>
  <c r="K29" i="9"/>
  <c r="L14" i="10"/>
  <c r="J25" i="1"/>
  <c r="B31" i="7"/>
  <c r="K25" i="3"/>
  <c r="C30" i="8"/>
  <c r="G18" i="10" l="1"/>
  <c r="E14" i="9"/>
  <c r="K30" i="9"/>
  <c r="L15" i="10"/>
  <c r="I12" i="7"/>
  <c r="J26" i="1"/>
  <c r="L11" i="8"/>
  <c r="K26" i="3"/>
  <c r="F14" i="9" l="1"/>
  <c r="G14" i="9"/>
  <c r="K31" i="9"/>
  <c r="L16" i="10"/>
  <c r="I13" i="7"/>
  <c r="J27" i="1"/>
  <c r="L12" i="8"/>
  <c r="K27" i="3"/>
  <c r="I14" i="9" l="1"/>
  <c r="F19" i="10"/>
  <c r="L14" i="9"/>
  <c r="E19" i="10" s="1"/>
  <c r="K32" i="9"/>
  <c r="L17" i="10"/>
  <c r="J28" i="1"/>
  <c r="I14" i="7"/>
  <c r="L13" i="8"/>
  <c r="K28" i="3"/>
  <c r="G19" i="10" l="1"/>
  <c r="E15" i="9"/>
  <c r="K33" i="9"/>
  <c r="L18" i="10"/>
  <c r="I15" i="7"/>
  <c r="J29" i="1"/>
  <c r="K29" i="3"/>
  <c r="L14" i="8"/>
  <c r="G15" i="9" l="1"/>
  <c r="F15" i="9"/>
  <c r="K34" i="9"/>
  <c r="L19" i="10"/>
  <c r="I16" i="7"/>
  <c r="J30" i="1"/>
  <c r="L15" i="8"/>
  <c r="K30" i="3"/>
  <c r="I15" i="9" l="1"/>
  <c r="L15" i="9"/>
  <c r="E20" i="10" s="1"/>
  <c r="F20" i="10"/>
  <c r="K35" i="9"/>
  <c r="L20" i="10"/>
  <c r="J31" i="1"/>
  <c r="I17" i="7"/>
  <c r="L16" i="8"/>
  <c r="K31" i="3"/>
  <c r="G20" i="10" l="1"/>
  <c r="E16" i="9"/>
  <c r="K36" i="9"/>
  <c r="L21" i="10"/>
  <c r="I18" i="7"/>
  <c r="J32" i="1"/>
  <c r="L17" i="8"/>
  <c r="K32" i="3"/>
  <c r="F16" i="9" l="1"/>
  <c r="G16" i="9"/>
  <c r="K37" i="9"/>
  <c r="L22" i="10"/>
  <c r="I19" i="7"/>
  <c r="J33" i="1"/>
  <c r="K33" i="3"/>
  <c r="L18" i="8"/>
  <c r="I16" i="9" l="1"/>
  <c r="L16" i="9"/>
  <c r="E21" i="10" s="1"/>
  <c r="F21" i="10"/>
  <c r="K38" i="9"/>
  <c r="L23" i="10"/>
  <c r="I20" i="7"/>
  <c r="J34" i="1"/>
  <c r="L19" i="8"/>
  <c r="K34" i="3"/>
  <c r="E17" i="9" l="1"/>
  <c r="G21" i="10"/>
  <c r="K39" i="9"/>
  <c r="L24" i="10"/>
  <c r="I21" i="7"/>
  <c r="J35" i="1"/>
  <c r="K35" i="3"/>
  <c r="L20" i="8"/>
  <c r="F17" i="9" l="1"/>
  <c r="G17" i="9"/>
  <c r="K40" i="9"/>
  <c r="L25" i="10"/>
  <c r="J36" i="1"/>
  <c r="I22" i="7"/>
  <c r="L21" i="8"/>
  <c r="K36" i="3"/>
  <c r="I17" i="9" l="1"/>
  <c r="L17" i="9"/>
  <c r="E22" i="10" s="1"/>
  <c r="F22" i="10"/>
  <c r="K41" i="9"/>
  <c r="L26" i="10"/>
  <c r="I23" i="7"/>
  <c r="J37" i="1"/>
  <c r="K37" i="3"/>
  <c r="L22" i="8"/>
  <c r="G22" i="10" l="1"/>
  <c r="E18" i="9"/>
  <c r="K42" i="9"/>
  <c r="L27" i="10"/>
  <c r="I24" i="7"/>
  <c r="J38" i="1"/>
  <c r="L23" i="8"/>
  <c r="K38" i="3"/>
  <c r="F18" i="9" l="1"/>
  <c r="G18" i="9"/>
  <c r="K43" i="9"/>
  <c r="L28" i="10"/>
  <c r="J39" i="1"/>
  <c r="I25" i="7"/>
  <c r="L24" i="8"/>
  <c r="K39" i="3"/>
  <c r="I18" i="9" l="1"/>
  <c r="L18" i="9"/>
  <c r="E23" i="10" s="1"/>
  <c r="F23" i="10"/>
  <c r="K44" i="9"/>
  <c r="L29" i="10"/>
  <c r="I26" i="7"/>
  <c r="J40" i="1"/>
  <c r="L25" i="8"/>
  <c r="K40" i="3"/>
  <c r="G23" i="10" l="1"/>
  <c r="E19" i="9"/>
  <c r="K45" i="9"/>
  <c r="L30" i="10"/>
  <c r="I27" i="7"/>
  <c r="J41" i="1"/>
  <c r="K41" i="3"/>
  <c r="L26" i="8"/>
  <c r="F19" i="9" l="1"/>
  <c r="G19" i="9"/>
  <c r="I28" i="7"/>
  <c r="J42" i="1"/>
  <c r="L27" i="8"/>
  <c r="K42" i="3"/>
  <c r="I19" i="9" l="1"/>
  <c r="L19" i="9"/>
  <c r="E24" i="10" s="1"/>
  <c r="F24" i="10"/>
  <c r="I29" i="7"/>
  <c r="J43" i="1"/>
  <c r="K43" i="3"/>
  <c r="L28" i="8"/>
  <c r="G24" i="10" l="1"/>
  <c r="E20" i="9"/>
  <c r="J44" i="1"/>
  <c r="J45" i="1" s="1"/>
  <c r="I30" i="7"/>
  <c r="L29" i="8"/>
  <c r="K44" i="3"/>
  <c r="F20" i="9" l="1"/>
  <c r="G20" i="9"/>
  <c r="I31" i="7"/>
  <c r="K45" i="3"/>
  <c r="L30" i="8"/>
  <c r="I20" i="9" l="1"/>
  <c r="L20" i="9"/>
  <c r="E25" i="10" s="1"/>
  <c r="F25" i="10"/>
  <c r="E21" i="9" l="1"/>
  <c r="G25" i="10"/>
  <c r="G21" i="9" l="1"/>
  <c r="F21" i="9"/>
  <c r="I21" i="9" l="1"/>
  <c r="L21" i="9"/>
  <c r="E26" i="10" s="1"/>
  <c r="F26" i="10"/>
  <c r="G26" i="10" l="1"/>
  <c r="E22" i="9"/>
  <c r="G22" i="9" l="1"/>
  <c r="F22" i="9"/>
  <c r="I22" i="9" s="1"/>
  <c r="G27" i="10" l="1"/>
  <c r="E23" i="9"/>
  <c r="L22" i="9"/>
  <c r="E27" i="10" s="1"/>
  <c r="F27" i="10"/>
  <c r="G23" i="9" l="1"/>
  <c r="F23" i="9"/>
  <c r="I23" i="9" l="1"/>
  <c r="F28" i="10"/>
  <c r="L23" i="9"/>
  <c r="E28" i="10" s="1"/>
  <c r="G28" i="10" l="1"/>
  <c r="E24" i="9"/>
  <c r="G24" i="9" l="1"/>
  <c r="F24" i="9"/>
  <c r="I24" i="9" s="1"/>
  <c r="G29" i="10" l="1"/>
  <c r="E25" i="9"/>
  <c r="L24" i="9"/>
  <c r="E29" i="10" s="1"/>
  <c r="F29" i="10"/>
  <c r="F25" i="9" l="1"/>
  <c r="G25" i="9"/>
  <c r="I25" i="9" l="1"/>
  <c r="L25" i="9"/>
  <c r="E30" i="10" s="1"/>
  <c r="F30" i="10"/>
  <c r="E26" i="9" l="1"/>
  <c r="G30" i="10"/>
  <c r="G26" i="9" l="1"/>
  <c r="F26" i="9"/>
  <c r="I26" i="9" l="1"/>
  <c r="O11" i="10"/>
  <c r="L26" i="9"/>
  <c r="N11" i="10" s="1"/>
  <c r="P11" i="10" l="1"/>
  <c r="E27" i="9"/>
  <c r="F27" i="9" l="1"/>
  <c r="G27" i="9"/>
  <c r="I27" i="9" l="1"/>
  <c r="O12" i="10"/>
  <c r="L27" i="9"/>
  <c r="N12" i="10" s="1"/>
  <c r="P12" i="10" l="1"/>
  <c r="E28" i="9"/>
  <c r="F28" i="9" l="1"/>
  <c r="G28" i="9"/>
  <c r="I28" i="9" l="1"/>
  <c r="O13" i="10"/>
  <c r="L28" i="9"/>
  <c r="N13" i="10" s="1"/>
  <c r="E29" i="9" l="1"/>
  <c r="P13" i="10"/>
  <c r="F29" i="9" l="1"/>
  <c r="G29" i="9"/>
  <c r="I29" i="9" l="1"/>
  <c r="O14" i="10"/>
  <c r="L29" i="9"/>
  <c r="N14" i="10" s="1"/>
  <c r="P14" i="10" l="1"/>
  <c r="E30" i="9"/>
  <c r="F30" i="9" l="1"/>
  <c r="G30" i="9"/>
  <c r="I30" i="9" l="1"/>
  <c r="O15" i="10"/>
  <c r="L30" i="9"/>
  <c r="N15" i="10" s="1"/>
  <c r="P15" i="10" l="1"/>
  <c r="E31" i="9"/>
  <c r="G31" i="9" l="1"/>
  <c r="F31" i="9"/>
  <c r="I31" i="9" l="1"/>
  <c r="L31" i="9"/>
  <c r="N16" i="10" s="1"/>
  <c r="O16" i="10"/>
  <c r="J6" i="2"/>
  <c r="J7" i="2" s="1"/>
  <c r="J8" i="2" s="1"/>
  <c r="J9" i="2" s="1"/>
  <c r="J10" i="2" s="1"/>
  <c r="J11" i="2" s="1"/>
  <c r="J12" i="2" s="1"/>
  <c r="P16" i="10" l="1"/>
  <c r="E32" i="9"/>
  <c r="H7" i="2"/>
  <c r="E8" i="2" s="1"/>
  <c r="G8" i="2" l="1"/>
  <c r="F8" i="2"/>
  <c r="H8" i="2" s="1"/>
  <c r="E9" i="2" s="1"/>
  <c r="G9" i="2" s="1"/>
  <c r="F32" i="9"/>
  <c r="G32" i="9"/>
  <c r="I32" i="9" l="1"/>
  <c r="L32" i="9"/>
  <c r="N17" i="10" s="1"/>
  <c r="O17" i="10"/>
  <c r="F9" i="2"/>
  <c r="E33" i="9" l="1"/>
  <c r="P17" i="10"/>
  <c r="H9" i="2"/>
  <c r="E10" i="2" s="1"/>
  <c r="G10" i="2" l="1"/>
  <c r="F10" i="2"/>
  <c r="H10" i="2" s="1"/>
  <c r="E11" i="2" s="1"/>
  <c r="F33" i="9"/>
  <c r="G33" i="9"/>
  <c r="J13" i="2"/>
  <c r="I33" i="9" l="1"/>
  <c r="L33" i="9"/>
  <c r="N18" i="10" s="1"/>
  <c r="O18" i="10"/>
  <c r="F11" i="2"/>
  <c r="H11" i="2" s="1"/>
  <c r="E12" i="2" s="1"/>
  <c r="G11" i="2"/>
  <c r="J14" i="2"/>
  <c r="P18" i="10" l="1"/>
  <c r="E34" i="9"/>
  <c r="G12" i="2"/>
  <c r="F12" i="2"/>
  <c r="J15" i="2"/>
  <c r="F34" i="9" l="1"/>
  <c r="G34" i="9"/>
  <c r="H12" i="2"/>
  <c r="E13" i="2" s="1"/>
  <c r="J16" i="2"/>
  <c r="I34" i="9" l="1"/>
  <c r="O19" i="10"/>
  <c r="L34" i="9"/>
  <c r="N19" i="10" s="1"/>
  <c r="F13" i="2"/>
  <c r="G13" i="2"/>
  <c r="J17" i="2"/>
  <c r="P19" i="10" l="1"/>
  <c r="E35" i="9"/>
  <c r="H13" i="2"/>
  <c r="E14" i="2" s="1"/>
  <c r="J18" i="2"/>
  <c r="G35" i="9" l="1"/>
  <c r="F35" i="9"/>
  <c r="F14" i="2"/>
  <c r="G14" i="2"/>
  <c r="J19" i="2"/>
  <c r="I35" i="9" l="1"/>
  <c r="L35" i="9"/>
  <c r="N20" i="10" s="1"/>
  <c r="O20" i="10"/>
  <c r="H14" i="2"/>
  <c r="E15" i="2" s="1"/>
  <c r="J20" i="2"/>
  <c r="P20" i="10" l="1"/>
  <c r="E36" i="9"/>
  <c r="G15" i="2"/>
  <c r="F15" i="2"/>
  <c r="J21" i="2"/>
  <c r="F36" i="9" l="1"/>
  <c r="G36" i="9"/>
  <c r="H15" i="2"/>
  <c r="E16" i="2" s="1"/>
  <c r="J22" i="2"/>
  <c r="L36" i="9" l="1"/>
  <c r="N21" i="10" s="1"/>
  <c r="O21" i="10"/>
  <c r="I36" i="9"/>
  <c r="G16" i="2"/>
  <c r="F16" i="2"/>
  <c r="J23" i="2"/>
  <c r="E37" i="9" l="1"/>
  <c r="P21" i="10"/>
  <c r="H16" i="2"/>
  <c r="E17" i="2" s="1"/>
  <c r="J24" i="2"/>
  <c r="F37" i="9" l="1"/>
  <c r="G37" i="9"/>
  <c r="F17" i="2"/>
  <c r="G17" i="2"/>
  <c r="J25" i="2"/>
  <c r="I37" i="9" l="1"/>
  <c r="O22" i="10"/>
  <c r="L37" i="9"/>
  <c r="N22" i="10" s="1"/>
  <c r="H17" i="2"/>
  <c r="E18" i="2" s="1"/>
  <c r="J26" i="2"/>
  <c r="E38" i="9" l="1"/>
  <c r="P22" i="10"/>
  <c r="G18" i="2"/>
  <c r="F18" i="2"/>
  <c r="J27" i="2"/>
  <c r="F38" i="9" l="1"/>
  <c r="G38" i="9"/>
  <c r="H18" i="2"/>
  <c r="E19" i="2" s="1"/>
  <c r="J28" i="2"/>
  <c r="I38" i="9" l="1"/>
  <c r="L38" i="9"/>
  <c r="N23" i="10" s="1"/>
  <c r="O23" i="10"/>
  <c r="F19" i="2"/>
  <c r="G19" i="2"/>
  <c r="J29" i="2"/>
  <c r="P23" i="10" l="1"/>
  <c r="E39" i="9"/>
  <c r="H19" i="2"/>
  <c r="E20" i="2" s="1"/>
  <c r="J30" i="2"/>
  <c r="F39" i="9" l="1"/>
  <c r="G39" i="9"/>
  <c r="G20" i="2"/>
  <c r="F20" i="2"/>
  <c r="J31" i="2"/>
  <c r="I39" i="9" l="1"/>
  <c r="L39" i="9"/>
  <c r="N24" i="10" s="1"/>
  <c r="O24" i="10"/>
  <c r="H20" i="2"/>
  <c r="E21" i="2" s="1"/>
  <c r="J32" i="2"/>
  <c r="P24" i="10" l="1"/>
  <c r="E40" i="9"/>
  <c r="F21" i="2"/>
  <c r="G21" i="2"/>
  <c r="J33" i="2"/>
  <c r="G40" i="9" l="1"/>
  <c r="F40" i="9"/>
  <c r="I40" i="9" s="1"/>
  <c r="H21" i="2"/>
  <c r="E22" i="2" s="1"/>
  <c r="J34" i="2"/>
  <c r="P25" i="10" l="1"/>
  <c r="E41" i="9"/>
  <c r="L40" i="9"/>
  <c r="N25" i="10" s="1"/>
  <c r="O25" i="10"/>
  <c r="F22" i="2"/>
  <c r="G22" i="2"/>
  <c r="J35" i="2"/>
  <c r="F41" i="9" l="1"/>
  <c r="G41" i="9"/>
  <c r="H22" i="2"/>
  <c r="E23" i="2" s="1"/>
  <c r="J36" i="2"/>
  <c r="I41" i="9" l="1"/>
  <c r="L41" i="9"/>
  <c r="N26" i="10" s="1"/>
  <c r="O26" i="10"/>
  <c r="G23" i="2"/>
  <c r="F23" i="2"/>
  <c r="J37" i="2"/>
  <c r="E42" i="9" l="1"/>
  <c r="P26" i="10"/>
  <c r="H23" i="2"/>
  <c r="E24" i="2" s="1"/>
  <c r="J38" i="2"/>
  <c r="G42" i="9" l="1"/>
  <c r="F42" i="9"/>
  <c r="I42" i="9" s="1"/>
  <c r="G24" i="2"/>
  <c r="F24" i="2"/>
  <c r="J39" i="2"/>
  <c r="P27" i="10" l="1"/>
  <c r="E43" i="9"/>
  <c r="L42" i="9"/>
  <c r="N27" i="10" s="1"/>
  <c r="O27" i="10"/>
  <c r="H24" i="2"/>
  <c r="E25" i="2" s="1"/>
  <c r="J40" i="2"/>
  <c r="F43" i="9" l="1"/>
  <c r="I43" i="9" s="1"/>
  <c r="G43" i="9"/>
  <c r="F25" i="2"/>
  <c r="G25" i="2"/>
  <c r="J41" i="2"/>
  <c r="E44" i="9" l="1"/>
  <c r="P28" i="10"/>
  <c r="L43" i="9"/>
  <c r="N28" i="10" s="1"/>
  <c r="O28" i="10"/>
  <c r="H25" i="2"/>
  <c r="E26" i="2" s="1"/>
  <c r="J42" i="2"/>
  <c r="F44" i="9" l="1"/>
  <c r="G44" i="9"/>
  <c r="G26" i="2"/>
  <c r="F26" i="2"/>
  <c r="J43" i="2"/>
  <c r="I44" i="9" l="1"/>
  <c r="O29" i="10"/>
  <c r="L44" i="9"/>
  <c r="N29" i="10" s="1"/>
  <c r="H26" i="2"/>
  <c r="E27" i="2" s="1"/>
  <c r="J44" i="2"/>
  <c r="P29" i="10" l="1"/>
  <c r="E45" i="9"/>
  <c r="F27" i="2"/>
  <c r="G27" i="2"/>
  <c r="J45" i="2"/>
  <c r="G45" i="9" l="1"/>
  <c r="F45" i="9"/>
  <c r="I45" i="9" s="1"/>
  <c r="P30" i="10" s="1"/>
  <c r="H27" i="2"/>
  <c r="E28" i="2" s="1"/>
  <c r="O30" i="10" l="1"/>
  <c r="L45" i="9"/>
  <c r="N30" i="10" s="1"/>
  <c r="G28" i="2"/>
  <c r="F28" i="2"/>
  <c r="H28" i="2" s="1"/>
  <c r="E29" i="2" s="1"/>
  <c r="F29" i="2" l="1"/>
  <c r="H29" i="2" s="1"/>
  <c r="E30" i="2" s="1"/>
  <c r="G29" i="2"/>
  <c r="G30" i="2" l="1"/>
  <c r="F30" i="2"/>
  <c r="H30" i="2" s="1"/>
  <c r="E31" i="2" s="1"/>
  <c r="F31" i="2" s="1"/>
  <c r="G31" i="2" l="1"/>
  <c r="H31" i="2"/>
  <c r="E32" i="2" s="1"/>
  <c r="G32" i="2" s="1"/>
  <c r="F32" i="2" l="1"/>
  <c r="H32" i="2" s="1"/>
  <c r="E33" i="2" s="1"/>
  <c r="F33" i="2" l="1"/>
  <c r="H33" i="2" s="1"/>
  <c r="E34" i="2" s="1"/>
  <c r="G33" i="2"/>
  <c r="G34" i="2" l="1"/>
  <c r="F34" i="2"/>
  <c r="H34" i="2" s="1"/>
  <c r="E35" i="2" s="1"/>
  <c r="F35" i="2" l="1"/>
  <c r="H35" i="2" s="1"/>
  <c r="E36" i="2" s="1"/>
  <c r="G36" i="2" s="1"/>
  <c r="G35" i="2"/>
  <c r="F36" i="2" l="1"/>
  <c r="H36" i="2" s="1"/>
  <c r="E37" i="2" s="1"/>
  <c r="F37" i="2" l="1"/>
  <c r="H37" i="2" s="1"/>
  <c r="E38" i="2" s="1"/>
  <c r="G37" i="2"/>
  <c r="F38" i="2" l="1"/>
  <c r="H38" i="2" s="1"/>
  <c r="E39" i="2" s="1"/>
  <c r="G38" i="2"/>
  <c r="G39" i="2" l="1"/>
  <c r="F39" i="2"/>
  <c r="H39" i="2" s="1"/>
  <c r="E40" i="2" s="1"/>
  <c r="G40" i="2" s="1"/>
  <c r="F40" i="2" l="1"/>
  <c r="H40" i="2" s="1"/>
  <c r="E41" i="2" s="1"/>
  <c r="F41" i="2" l="1"/>
  <c r="H41" i="2" s="1"/>
  <c r="E42" i="2" s="1"/>
  <c r="G41" i="2"/>
  <c r="G42" i="2" l="1"/>
  <c r="F42" i="2"/>
  <c r="H42" i="2" s="1"/>
  <c r="E43" i="2" s="1"/>
  <c r="F43" i="2" l="1"/>
  <c r="H43" i="2" s="1"/>
  <c r="E44" i="2" s="1"/>
  <c r="G43" i="2"/>
  <c r="F44" i="2" l="1"/>
  <c r="H44" i="2" s="1"/>
  <c r="E45" i="2" s="1"/>
  <c r="G44" i="2"/>
  <c r="G45" i="2" l="1"/>
  <c r="F45" i="2"/>
  <c r="H45" i="2" s="1"/>
  <c r="D12" i="7"/>
  <c r="K6" i="1"/>
  <c r="C12" i="7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G7" i="1" l="1"/>
  <c r="F7" i="1"/>
  <c r="H7" i="1" l="1"/>
  <c r="E8" i="1" s="1"/>
  <c r="D13" i="7"/>
  <c r="K7" i="1"/>
  <c r="C13" i="7" s="1"/>
  <c r="F8" i="1" l="1"/>
  <c r="G8" i="1"/>
  <c r="D14" i="7" l="1"/>
  <c r="H8" i="1"/>
  <c r="E9" i="1" s="1"/>
  <c r="K8" i="1"/>
  <c r="C14" i="7" s="1"/>
  <c r="F9" i="1" l="1"/>
  <c r="G9" i="1"/>
  <c r="H9" i="1" l="1"/>
  <c r="E10" i="1" s="1"/>
  <c r="K9" i="1"/>
  <c r="C15" i="7" s="1"/>
  <c r="D15" i="7"/>
  <c r="F10" i="1" l="1"/>
  <c r="G10" i="1"/>
  <c r="H10" i="1" l="1"/>
  <c r="E11" i="1" s="1"/>
  <c r="K10" i="1"/>
  <c r="C16" i="7" s="1"/>
  <c r="D16" i="7"/>
  <c r="F11" i="1" l="1"/>
  <c r="G11" i="1"/>
  <c r="H11" i="1" l="1"/>
  <c r="E12" i="1" s="1"/>
  <c r="K11" i="1"/>
  <c r="C17" i="7" s="1"/>
  <c r="D17" i="7"/>
  <c r="F12" i="1" l="1"/>
  <c r="G12" i="1"/>
  <c r="H12" i="1" l="1"/>
  <c r="E13" i="1" s="1"/>
  <c r="D18" i="7"/>
  <c r="K12" i="1"/>
  <c r="C18" i="7" s="1"/>
  <c r="F13" i="1" l="1"/>
  <c r="G13" i="1"/>
  <c r="H13" i="1" l="1"/>
  <c r="E14" i="1" s="1"/>
  <c r="K13" i="1"/>
  <c r="C19" i="7" s="1"/>
  <c r="D19" i="7"/>
  <c r="F14" i="1" l="1"/>
  <c r="G14" i="1"/>
  <c r="H14" i="1" l="1"/>
  <c r="E15" i="1" s="1"/>
  <c r="D20" i="7"/>
  <c r="K14" i="1"/>
  <c r="C20" i="7" s="1"/>
  <c r="F15" i="1" l="1"/>
  <c r="G15" i="1"/>
  <c r="H15" i="1" l="1"/>
  <c r="E16" i="1" s="1"/>
  <c r="D21" i="7"/>
  <c r="K15" i="1"/>
  <c r="C21" i="7" s="1"/>
  <c r="F16" i="1" l="1"/>
  <c r="G16" i="1"/>
  <c r="H16" i="1" l="1"/>
  <c r="E17" i="1" s="1"/>
  <c r="D22" i="7"/>
  <c r="K16" i="1"/>
  <c r="C22" i="7" s="1"/>
  <c r="F17" i="1" l="1"/>
  <c r="G17" i="1"/>
  <c r="H17" i="1" l="1"/>
  <c r="E18" i="1" s="1"/>
  <c r="D23" i="7"/>
  <c r="K17" i="1"/>
  <c r="C23" i="7" s="1"/>
  <c r="F18" i="1" l="1"/>
  <c r="G18" i="1"/>
  <c r="H18" i="1" l="1"/>
  <c r="E19" i="1" s="1"/>
  <c r="K18" i="1"/>
  <c r="C24" i="7" s="1"/>
  <c r="D24" i="7"/>
  <c r="F19" i="1" l="1"/>
  <c r="G19" i="1"/>
  <c r="H19" i="1" l="1"/>
  <c r="E20" i="1" s="1"/>
  <c r="K19" i="1"/>
  <c r="C25" i="7" s="1"/>
  <c r="D25" i="7"/>
  <c r="F20" i="1" l="1"/>
  <c r="G20" i="1"/>
  <c r="H20" i="1" l="1"/>
  <c r="E21" i="1" s="1"/>
  <c r="D26" i="7"/>
  <c r="K20" i="1"/>
  <c r="C26" i="7" s="1"/>
  <c r="F21" i="1" l="1"/>
  <c r="G21" i="1"/>
  <c r="H21" i="1" l="1"/>
  <c r="E22" i="1" s="1"/>
  <c r="D27" i="7"/>
  <c r="K21" i="1"/>
  <c r="C27" i="7" s="1"/>
  <c r="F22" i="1" l="1"/>
  <c r="G22" i="1"/>
  <c r="H22" i="1" l="1"/>
  <c r="E23" i="1" s="1"/>
  <c r="K22" i="1"/>
  <c r="C28" i="7" s="1"/>
  <c r="D28" i="7"/>
  <c r="F23" i="1" l="1"/>
  <c r="G23" i="1"/>
  <c r="H23" i="1" l="1"/>
  <c r="E24" i="1" s="1"/>
  <c r="D29" i="7"/>
  <c r="K23" i="1"/>
  <c r="C29" i="7" s="1"/>
  <c r="F24" i="1" l="1"/>
  <c r="G24" i="1"/>
  <c r="E12" i="7"/>
  <c r="E28" i="7"/>
  <c r="E18" i="7"/>
  <c r="E26" i="7"/>
  <c r="E14" i="7"/>
  <c r="E23" i="7"/>
  <c r="E16" i="7"/>
  <c r="E20" i="7"/>
  <c r="E21" i="7"/>
  <c r="E24" i="7"/>
  <c r="E15" i="7"/>
  <c r="E22" i="7"/>
  <c r="E27" i="7"/>
  <c r="E13" i="7"/>
  <c r="E29" i="7"/>
  <c r="E25" i="7"/>
  <c r="E19" i="7"/>
  <c r="E17" i="7"/>
  <c r="H24" i="1" l="1"/>
  <c r="D30" i="7"/>
  <c r="K24" i="1"/>
  <c r="C30" i="7" s="1"/>
  <c r="E30" i="7" l="1"/>
  <c r="E25" i="1"/>
  <c r="G25" i="1" s="1"/>
  <c r="F25" i="1" l="1"/>
  <c r="H25" i="1" s="1"/>
  <c r="E31" i="7" l="1"/>
  <c r="E26" i="1"/>
  <c r="F26" i="1" s="1"/>
  <c r="K25" i="1"/>
  <c r="C31" i="7" s="1"/>
  <c r="D31" i="7"/>
  <c r="G26" i="1"/>
  <c r="H26" i="1" l="1"/>
  <c r="K12" i="7"/>
  <c r="K26" i="1"/>
  <c r="J12" i="7" s="1"/>
  <c r="L12" i="7" l="1"/>
  <c r="E27" i="1"/>
  <c r="F27" i="1" s="1"/>
  <c r="G27" i="1" l="1"/>
  <c r="H27" i="1"/>
  <c r="K13" i="7"/>
  <c r="K27" i="1"/>
  <c r="J13" i="7" s="1"/>
  <c r="L13" i="7" l="1"/>
  <c r="E28" i="1"/>
  <c r="F28" i="1" s="1"/>
  <c r="G28" i="1" l="1"/>
  <c r="H28" i="1"/>
  <c r="K28" i="1"/>
  <c r="J14" i="7" s="1"/>
  <c r="K14" i="7"/>
  <c r="L14" i="7" l="1"/>
  <c r="E29" i="1"/>
  <c r="F29" i="1" s="1"/>
  <c r="G29" i="1" l="1"/>
  <c r="H29" i="1"/>
  <c r="K15" i="7"/>
  <c r="K29" i="1"/>
  <c r="J15" i="7" s="1"/>
  <c r="L15" i="7" l="1"/>
  <c r="E30" i="1"/>
  <c r="F30" i="1" s="1"/>
  <c r="G30" i="1" l="1"/>
  <c r="H30" i="1"/>
  <c r="K30" i="1"/>
  <c r="J16" i="7" s="1"/>
  <c r="K16" i="7"/>
  <c r="L16" i="7" l="1"/>
  <c r="E31" i="1"/>
  <c r="F31" i="1" s="1"/>
  <c r="G31" i="1"/>
  <c r="H31" i="1" l="1"/>
  <c r="K31" i="1"/>
  <c r="J17" i="7" s="1"/>
  <c r="K17" i="7"/>
  <c r="L17" i="7" l="1"/>
  <c r="E32" i="1"/>
  <c r="F32" i="1" s="1"/>
  <c r="G32" i="1" l="1"/>
  <c r="H32" i="1"/>
  <c r="K32" i="1"/>
  <c r="J18" i="7" s="1"/>
  <c r="K18" i="7"/>
  <c r="L18" i="7" l="1"/>
  <c r="E33" i="1"/>
  <c r="F33" i="1" s="1"/>
  <c r="G33" i="1"/>
  <c r="H33" i="1" l="1"/>
  <c r="K33" i="1"/>
  <c r="J19" i="7" s="1"/>
  <c r="K19" i="7"/>
  <c r="L19" i="7" l="1"/>
  <c r="E34" i="1"/>
  <c r="F34" i="1" s="1"/>
  <c r="G34" i="1" l="1"/>
  <c r="H34" i="1"/>
  <c r="K20" i="7"/>
  <c r="K34" i="1"/>
  <c r="J20" i="7" s="1"/>
  <c r="L20" i="7" l="1"/>
  <c r="E35" i="1"/>
  <c r="F35" i="1" s="1"/>
  <c r="G35" i="1" l="1"/>
  <c r="H35" i="1"/>
  <c r="K21" i="7"/>
  <c r="K35" i="1"/>
  <c r="J21" i="7" s="1"/>
  <c r="L21" i="7" l="1"/>
  <c r="E36" i="1"/>
  <c r="F36" i="1" s="1"/>
  <c r="G36" i="1" l="1"/>
  <c r="H36" i="1"/>
  <c r="K22" i="7"/>
  <c r="K36" i="1"/>
  <c r="J22" i="7" s="1"/>
  <c r="L22" i="7" l="1"/>
  <c r="E37" i="1"/>
  <c r="F37" i="1" s="1"/>
  <c r="G37" i="1" l="1"/>
  <c r="H37" i="1"/>
  <c r="K37" i="1"/>
  <c r="J23" i="7" s="1"/>
  <c r="K23" i="7"/>
  <c r="L23" i="7" l="1"/>
  <c r="E38" i="1"/>
  <c r="F38" i="1" s="1"/>
  <c r="G38" i="1" l="1"/>
  <c r="H38" i="1"/>
  <c r="K24" i="7"/>
  <c r="K38" i="1"/>
  <c r="J24" i="7" s="1"/>
  <c r="L24" i="7" l="1"/>
  <c r="E39" i="1"/>
  <c r="F39" i="1" s="1"/>
  <c r="G39" i="1" l="1"/>
  <c r="H39" i="1"/>
  <c r="K39" i="1"/>
  <c r="J25" i="7" s="1"/>
  <c r="K25" i="7"/>
  <c r="L25" i="7" l="1"/>
  <c r="E40" i="1"/>
  <c r="F40" i="1" s="1"/>
  <c r="G40" i="1" l="1"/>
  <c r="H40" i="1"/>
  <c r="K26" i="7"/>
  <c r="K40" i="1"/>
  <c r="J26" i="7" s="1"/>
  <c r="L26" i="7" l="1"/>
  <c r="E41" i="1"/>
  <c r="F41" i="1" s="1"/>
  <c r="G41" i="1" l="1"/>
  <c r="H41" i="1"/>
  <c r="K27" i="7"/>
  <c r="K41" i="1"/>
  <c r="J27" i="7" s="1"/>
  <c r="L27" i="7" l="1"/>
  <c r="E42" i="1"/>
  <c r="F42" i="1" s="1"/>
  <c r="G42" i="1" l="1"/>
  <c r="H42" i="1"/>
  <c r="K42" i="1"/>
  <c r="J28" i="7" s="1"/>
  <c r="K28" i="7"/>
  <c r="L28" i="7" l="1"/>
  <c r="E43" i="1"/>
  <c r="F43" i="1" s="1"/>
  <c r="G43" i="1" l="1"/>
  <c r="H43" i="1"/>
  <c r="K29" i="7"/>
  <c r="K43" i="1"/>
  <c r="J29" i="7" s="1"/>
  <c r="L29" i="7" l="1"/>
  <c r="E44" i="1"/>
  <c r="F44" i="1" s="1"/>
  <c r="G44" i="1" l="1"/>
  <c r="H44" i="1"/>
  <c r="K30" i="7"/>
  <c r="K44" i="1"/>
  <c r="J30" i="7" s="1"/>
  <c r="L30" i="7" l="1"/>
  <c r="E45" i="1"/>
  <c r="F45" i="1" s="1"/>
  <c r="G45" i="1" l="1"/>
  <c r="H45" i="1"/>
  <c r="L31" i="7" s="1"/>
  <c r="K45" i="1"/>
  <c r="J31" i="7" s="1"/>
  <c r="K31" i="7"/>
  <c r="H27" i="3" l="1"/>
  <c r="M13" i="8" s="1"/>
  <c r="H43" i="3"/>
  <c r="M29" i="8" s="1"/>
  <c r="H19" i="3"/>
  <c r="D25" i="8" s="1"/>
  <c r="H14" i="3"/>
  <c r="D20" i="8" s="1"/>
  <c r="H40" i="3"/>
  <c r="M26" i="8"/>
  <c r="H16" i="3"/>
  <c r="D22" i="8" s="1"/>
  <c r="H38" i="3"/>
  <c r="M24" i="8" s="1"/>
  <c r="H33" i="3"/>
  <c r="M19" i="8" s="1"/>
  <c r="H9" i="3"/>
  <c r="D15" i="8" s="1"/>
  <c r="H26" i="3"/>
  <c r="M12" i="8" s="1"/>
  <c r="H18" i="3"/>
  <c r="D24" i="8" s="1"/>
  <c r="H39" i="3"/>
  <c r="M25" i="8" s="1"/>
  <c r="H15" i="3"/>
  <c r="D21" i="8" s="1"/>
  <c r="H42" i="3"/>
  <c r="M28" i="8" s="1"/>
  <c r="H36" i="3"/>
  <c r="M22" i="8" s="1"/>
  <c r="H12" i="3"/>
  <c r="D18" i="8" s="1"/>
  <c r="H34" i="3"/>
  <c r="M20" i="8" s="1"/>
  <c r="H29" i="3"/>
  <c r="M15" i="8" s="1"/>
  <c r="H25" i="3"/>
  <c r="M11" i="8" s="1"/>
  <c r="H21" i="3"/>
  <c r="D27" i="8" s="1"/>
  <c r="H23" i="3"/>
  <c r="D29" i="8" s="1"/>
  <c r="H32" i="3"/>
  <c r="M18" i="8" s="1"/>
  <c r="H10" i="3"/>
  <c r="D16" i="8" s="1"/>
  <c r="H41" i="3"/>
  <c r="M27" i="8" s="1"/>
  <c r="H7" i="3"/>
  <c r="D13" i="8" s="1"/>
  <c r="H30" i="3"/>
  <c r="M16" i="8" s="1"/>
  <c r="H20" i="3"/>
  <c r="D26" i="8" s="1"/>
  <c r="H22" i="3"/>
  <c r="D28" i="8" s="1"/>
  <c r="H31" i="3"/>
  <c r="M17" i="8" s="1"/>
  <c r="H11" i="3"/>
  <c r="D17" i="8" s="1"/>
  <c r="H44" i="3"/>
  <c r="M30" i="8" s="1"/>
  <c r="H24" i="3"/>
  <c r="D30" i="8" s="1"/>
  <c r="H13" i="3"/>
  <c r="D19" i="8" s="1"/>
  <c r="H35" i="3"/>
  <c r="M21" i="8" s="1"/>
  <c r="H28" i="3"/>
  <c r="M14" i="8" s="1"/>
  <c r="H8" i="3"/>
  <c r="D14" i="8" s="1"/>
  <c r="H37" i="3"/>
  <c r="M23" i="8" s="1"/>
  <c r="H17" i="3"/>
  <c r="D23" i="8" s="1"/>
  <c r="H6" i="3"/>
  <c r="E7" i="3" s="1"/>
  <c r="D12" i="8" l="1"/>
  <c r="G7" i="3" l="1"/>
  <c r="F7" i="3"/>
  <c r="L7" i="3" l="1"/>
  <c r="E12" i="8" s="1"/>
  <c r="F12" i="8"/>
  <c r="I7" i="3"/>
  <c r="E8" i="3" s="1"/>
  <c r="G12" i="8" l="1"/>
  <c r="G8" i="3"/>
  <c r="F8" i="3"/>
  <c r="F13" i="8" l="1"/>
  <c r="L8" i="3"/>
  <c r="E13" i="8" s="1"/>
  <c r="I8" i="3"/>
  <c r="E9" i="3" s="1"/>
  <c r="G13" i="8" l="1"/>
  <c r="F9" i="3"/>
  <c r="G9" i="3"/>
  <c r="I9" i="3" l="1"/>
  <c r="F14" i="8"/>
  <c r="L9" i="3"/>
  <c r="E14" i="8" s="1"/>
  <c r="G14" i="8" l="1"/>
  <c r="E10" i="3"/>
  <c r="G10" i="3" s="1"/>
  <c r="F10" i="3" l="1"/>
  <c r="L10" i="3" s="1"/>
  <c r="E15" i="8" s="1"/>
  <c r="I10" i="3" l="1"/>
  <c r="E11" i="3" s="1"/>
  <c r="G11" i="3" s="1"/>
  <c r="F15" i="8"/>
  <c r="F11" i="3"/>
  <c r="G15" i="8" l="1"/>
  <c r="L11" i="3"/>
  <c r="E16" i="8" s="1"/>
  <c r="F16" i="8"/>
  <c r="I11" i="3"/>
  <c r="E12" i="3" s="1"/>
  <c r="G16" i="8" l="1"/>
  <c r="F12" i="3"/>
  <c r="G12" i="3"/>
  <c r="L12" i="3" l="1"/>
  <c r="E17" i="8" s="1"/>
  <c r="F17" i="8"/>
  <c r="I12" i="3"/>
  <c r="E13" i="3" s="1"/>
  <c r="G17" i="8" l="1"/>
  <c r="F13" i="3"/>
  <c r="G13" i="3"/>
  <c r="F18" i="8" l="1"/>
  <c r="L13" i="3"/>
  <c r="E18" i="8" s="1"/>
  <c r="I13" i="3"/>
  <c r="E14" i="3" s="1"/>
  <c r="G18" i="8" l="1"/>
  <c r="G14" i="3"/>
  <c r="F14" i="3"/>
  <c r="L14" i="3" l="1"/>
  <c r="E19" i="8" s="1"/>
  <c r="F19" i="8"/>
  <c r="I14" i="3"/>
  <c r="E15" i="3" s="1"/>
  <c r="G19" i="8" l="1"/>
  <c r="F15" i="3"/>
  <c r="G15" i="3"/>
  <c r="I15" i="3" l="1"/>
  <c r="E16" i="3" s="1"/>
  <c r="F20" i="8"/>
  <c r="L15" i="3"/>
  <c r="E20" i="8" s="1"/>
  <c r="G20" i="8" l="1"/>
  <c r="G16" i="3"/>
  <c r="F16" i="3"/>
  <c r="L16" i="3" l="1"/>
  <c r="E21" i="8" s="1"/>
  <c r="F21" i="8"/>
  <c r="I16" i="3"/>
  <c r="E17" i="3" s="1"/>
  <c r="G21" i="8" l="1"/>
  <c r="F17" i="3"/>
  <c r="G17" i="3"/>
  <c r="F22" i="8" l="1"/>
  <c r="L17" i="3"/>
  <c r="E22" i="8" s="1"/>
  <c r="I17" i="3"/>
  <c r="E18" i="3" s="1"/>
  <c r="G22" i="8" l="1"/>
  <c r="G18" i="3"/>
  <c r="F18" i="3"/>
  <c r="F23" i="8" l="1"/>
  <c r="L18" i="3"/>
  <c r="E23" i="8" s="1"/>
  <c r="I18" i="3"/>
  <c r="E19" i="3" s="1"/>
  <c r="G23" i="8" l="1"/>
  <c r="F19" i="3"/>
  <c r="G19" i="3"/>
  <c r="I19" i="3" l="1"/>
  <c r="E20" i="3" s="1"/>
  <c r="F20" i="3" s="1"/>
  <c r="F24" i="8"/>
  <c r="L19" i="3"/>
  <c r="E24" i="8" s="1"/>
  <c r="G24" i="8" l="1"/>
  <c r="G20" i="3"/>
  <c r="L20" i="3" l="1"/>
  <c r="E25" i="8" s="1"/>
  <c r="F25" i="8"/>
  <c r="I20" i="3"/>
  <c r="E21" i="3" s="1"/>
  <c r="G25" i="8" l="1"/>
  <c r="F21" i="3"/>
  <c r="G21" i="3"/>
  <c r="L21" i="3" l="1"/>
  <c r="E26" i="8" s="1"/>
  <c r="F26" i="8"/>
  <c r="I21" i="3"/>
  <c r="E22" i="3" s="1"/>
  <c r="G26" i="8" l="1"/>
  <c r="G22" i="3"/>
  <c r="F22" i="3"/>
  <c r="F27" i="8" l="1"/>
  <c r="L22" i="3"/>
  <c r="E27" i="8" s="1"/>
  <c r="I22" i="3"/>
  <c r="E23" i="3" s="1"/>
  <c r="G27" i="8" l="1"/>
  <c r="F23" i="3"/>
  <c r="G23" i="3"/>
  <c r="F28" i="8" l="1"/>
  <c r="L23" i="3"/>
  <c r="E28" i="8" s="1"/>
  <c r="I23" i="3"/>
  <c r="E24" i="3" s="1"/>
  <c r="G28" i="8" l="1"/>
  <c r="G24" i="3"/>
  <c r="F24" i="3"/>
  <c r="I24" i="3" l="1"/>
  <c r="E25" i="3" s="1"/>
  <c r="F29" i="8"/>
  <c r="L24" i="3"/>
  <c r="E29" i="8" s="1"/>
  <c r="G29" i="8" l="1"/>
  <c r="F25" i="3"/>
  <c r="G25" i="3"/>
  <c r="F30" i="8" l="1"/>
  <c r="L25" i="3"/>
  <c r="E30" i="8" s="1"/>
  <c r="I25" i="3"/>
  <c r="E26" i="3" s="1"/>
  <c r="G30" i="8" l="1"/>
  <c r="G26" i="3"/>
  <c r="F26" i="3"/>
  <c r="O11" i="8" l="1"/>
  <c r="L26" i="3"/>
  <c r="N11" i="8" s="1"/>
  <c r="I26" i="3"/>
  <c r="E27" i="3" s="1"/>
  <c r="P11" i="8" l="1"/>
  <c r="F27" i="3"/>
  <c r="G27" i="3"/>
  <c r="I27" i="3" l="1"/>
  <c r="E28" i="3" s="1"/>
  <c r="O12" i="8"/>
  <c r="L27" i="3"/>
  <c r="N12" i="8" s="1"/>
  <c r="P12" i="8" l="1"/>
  <c r="G28" i="3"/>
  <c r="F28" i="3"/>
  <c r="O13" i="8" l="1"/>
  <c r="L28" i="3"/>
  <c r="N13" i="8" s="1"/>
  <c r="I28" i="3"/>
  <c r="E29" i="3" s="1"/>
  <c r="P13" i="8" l="1"/>
  <c r="G29" i="3"/>
  <c r="F29" i="3"/>
  <c r="L29" i="3" l="1"/>
  <c r="N14" i="8" s="1"/>
  <c r="O14" i="8"/>
  <c r="I29" i="3"/>
  <c r="E30" i="3" s="1"/>
  <c r="P14" i="8" l="1"/>
  <c r="G30" i="3"/>
  <c r="F30" i="3"/>
  <c r="I30" i="3" l="1"/>
  <c r="E31" i="3" s="1"/>
  <c r="O15" i="8"/>
  <c r="L30" i="3"/>
  <c r="N15" i="8" s="1"/>
  <c r="P15" i="8" l="1"/>
  <c r="G31" i="3"/>
  <c r="F31" i="3"/>
  <c r="I31" i="3" l="1"/>
  <c r="E32" i="3" s="1"/>
  <c r="O16" i="8"/>
  <c r="L31" i="3"/>
  <c r="N16" i="8" s="1"/>
  <c r="P16" i="8" l="1"/>
  <c r="G32" i="3"/>
  <c r="F32" i="3"/>
  <c r="O17" i="8" l="1"/>
  <c r="L32" i="3"/>
  <c r="N17" i="8" s="1"/>
  <c r="I32" i="3"/>
  <c r="E33" i="3" s="1"/>
  <c r="P17" i="8" l="1"/>
  <c r="G33" i="3"/>
  <c r="F33" i="3"/>
  <c r="L33" i="3" l="1"/>
  <c r="N18" i="8" s="1"/>
  <c r="O18" i="8"/>
  <c r="I33" i="3"/>
  <c r="E34" i="3" s="1"/>
  <c r="P18" i="8" l="1"/>
  <c r="G34" i="3"/>
  <c r="F34" i="3"/>
  <c r="L34" i="3" l="1"/>
  <c r="N19" i="8" s="1"/>
  <c r="O19" i="8"/>
  <c r="I34" i="3"/>
  <c r="E35" i="3" s="1"/>
  <c r="P19" i="8" l="1"/>
  <c r="F35" i="3"/>
  <c r="G35" i="3"/>
  <c r="I35" i="3" l="1"/>
  <c r="E36" i="3" s="1"/>
  <c r="P20" i="8"/>
  <c r="O20" i="8"/>
  <c r="L35" i="3"/>
  <c r="N20" i="8" s="1"/>
  <c r="G36" i="3" l="1"/>
  <c r="F36" i="3"/>
  <c r="I36" i="3" l="1"/>
  <c r="E37" i="3" s="1"/>
  <c r="P21" i="8"/>
  <c r="O21" i="8"/>
  <c r="L36" i="3"/>
  <c r="N21" i="8" s="1"/>
  <c r="G37" i="3" l="1"/>
  <c r="F37" i="3"/>
  <c r="O22" i="8" l="1"/>
  <c r="L37" i="3"/>
  <c r="N22" i="8" s="1"/>
  <c r="I37" i="3"/>
  <c r="E38" i="3" s="1"/>
  <c r="P22" i="8" l="1"/>
  <c r="G38" i="3"/>
  <c r="F38" i="3"/>
  <c r="O23" i="8" l="1"/>
  <c r="L38" i="3"/>
  <c r="N23" i="8" s="1"/>
  <c r="I38" i="3"/>
  <c r="E39" i="3" s="1"/>
  <c r="P23" i="8" l="1"/>
  <c r="G39" i="3"/>
  <c r="F39" i="3"/>
  <c r="L39" i="3" l="1"/>
  <c r="N24" i="8" s="1"/>
  <c r="O24" i="8"/>
  <c r="I39" i="3"/>
  <c r="E40" i="3" s="1"/>
  <c r="P24" i="8" l="1"/>
  <c r="G40" i="3"/>
  <c r="F40" i="3"/>
  <c r="I40" i="3" l="1"/>
  <c r="E41" i="3" s="1"/>
  <c r="P25" i="8"/>
  <c r="O25" i="8"/>
  <c r="L40" i="3"/>
  <c r="N25" i="8" s="1"/>
  <c r="G41" i="3" l="1"/>
  <c r="F41" i="3"/>
  <c r="L41" i="3" l="1"/>
  <c r="N26" i="8" s="1"/>
  <c r="O26" i="8"/>
  <c r="I41" i="3"/>
  <c r="E42" i="3" s="1"/>
  <c r="P26" i="8" l="1"/>
  <c r="G42" i="3"/>
  <c r="F42" i="3"/>
  <c r="O27" i="8" l="1"/>
  <c r="L42" i="3"/>
  <c r="N27" i="8" s="1"/>
  <c r="I42" i="3"/>
  <c r="E43" i="3" s="1"/>
  <c r="P27" i="8" l="1"/>
  <c r="G43" i="3"/>
  <c r="F43" i="3"/>
  <c r="O28" i="8" l="1"/>
  <c r="L43" i="3"/>
  <c r="N28" i="8" s="1"/>
  <c r="I43" i="3"/>
  <c r="E44" i="3" s="1"/>
  <c r="P28" i="8" l="1"/>
  <c r="G44" i="3"/>
  <c r="F44" i="3"/>
  <c r="O29" i="8" l="1"/>
  <c r="L44" i="3"/>
  <c r="N29" i="8" s="1"/>
  <c r="I44" i="3"/>
  <c r="E45" i="3" s="1"/>
  <c r="P29" i="8" l="1"/>
  <c r="G45" i="3"/>
  <c r="F45" i="3"/>
  <c r="O30" i="8" l="1"/>
  <c r="L45" i="3"/>
  <c r="N30" i="8" s="1"/>
  <c r="I45" i="3"/>
  <c r="P30" i="8" s="1"/>
</calcChain>
</file>

<file path=xl/comments1.xml><?xml version="1.0" encoding="utf-8"?>
<comments xmlns="http://schemas.openxmlformats.org/spreadsheetml/2006/main">
  <authors>
    <author>Barton Waring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 xml:space="preserve">This payment function has a Max function built in to prevent negative savings payments (withdrawals) when ahead of the funding target. Note that as a result of good returns, there aren't any payments made under our assumptions for many of the later years--but we're also not subtracting excess.
</t>
        </r>
      </text>
    </comment>
  </commentList>
</comments>
</file>

<file path=xl/comments2.xml><?xml version="1.0" encoding="utf-8"?>
<comments xmlns="http://schemas.openxmlformats.org/spreadsheetml/2006/main">
  <authors>
    <author>Barton Waring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 xml:space="preserve">This payment function has a Max function built in to prevent negative savings payments (withdrawals) when ahead of the funding target. </t>
        </r>
      </text>
    </comment>
  </commentList>
</comments>
</file>

<file path=xl/sharedStrings.xml><?xml version="1.0" encoding="utf-8"?>
<sst xmlns="http://schemas.openxmlformats.org/spreadsheetml/2006/main" count="167" uniqueCount="87">
  <si>
    <t>Real Interest Rate:</t>
  </si>
  <si>
    <t>Today's salary:</t>
  </si>
  <si>
    <t>Years before retirement:</t>
  </si>
  <si>
    <t>Salary growth rate (real):</t>
  </si>
  <si>
    <t>Desired begin ret income:=</t>
  </si>
  <si>
    <t>Est. Adj. for real annuity:</t>
  </si>
  <si>
    <t>Est Annuity Price:</t>
  </si>
  <si>
    <t>Savings "Payment" Growth rate:</t>
  </si>
  <si>
    <t>per year</t>
  </si>
  <si>
    <t xml:space="preserve"> </t>
  </si>
  <si>
    <t>equals ending wealth target, a future value (FV)</t>
  </si>
  <si>
    <t>at beginning of retirement, in today's dollars</t>
  </si>
  <si>
    <t>Age</t>
  </si>
  <si>
    <t>Years Remaining</t>
  </si>
  <si>
    <t>Simple Growth</t>
  </si>
  <si>
    <t>Net real pymt rate, including growth:</t>
  </si>
  <si>
    <t>Salary</t>
  </si>
  <si>
    <t>Portfolio accum prior to Pymt</t>
  </si>
  <si>
    <t>Technique demonstrations: Compare to Simple Growth column for validation.</t>
  </si>
  <si>
    <t>years</t>
  </si>
  <si>
    <t>Replacement desired (from savings):</t>
  </si>
  <si>
    <t>SPIA Price (lookup elsewhere):</t>
  </si>
  <si>
    <t xml:space="preserve">Year </t>
  </si>
  <si>
    <t>Assumptions (stated as annual rates):</t>
  </si>
  <si>
    <t xml:space="preserve">     Real salary increase </t>
  </si>
  <si>
    <t xml:space="preserve">     Growth rate of dollar savings</t>
  </si>
  <si>
    <t xml:space="preserve">     Capital market return (riskless)</t>
  </si>
  <si>
    <t>Year</t>
  </si>
  <si>
    <t xml:space="preserve">    Real salary increase </t>
  </si>
  <si>
    <t xml:space="preserve">    Planned growth rate of dollar savings before market adjustments</t>
  </si>
  <si>
    <t>Time</t>
  </si>
  <si>
    <t>Check: First pmt growing at G</t>
  </si>
  <si>
    <t>Savings as Percent of Prior Salary</t>
  </si>
  <si>
    <t>Saving Rate</t>
  </si>
  <si>
    <t>Real Return (60-40 Portfolio)</t>
  </si>
  <si>
    <t>Time (point)</t>
  </si>
  <si>
    <t>At the end of age 66, i.e., at age 67, the desired  portfolio balance is well</t>
  </si>
  <si>
    <t>exceeded in this particular historic time frame--with its excellent</t>
  </si>
  <si>
    <t>portfolio returns. As a result, the investor had a choice to stop saving</t>
  </si>
  <si>
    <t>many years before retirement. Of course, there is no guarantee that the</t>
  </si>
  <si>
    <t>Point in Time</t>
  </si>
  <si>
    <t>New balance, with pymt</t>
  </si>
  <si>
    <t>Year  (beginning of)</t>
  </si>
  <si>
    <t>40 years, 40 payments, Begin</t>
  </si>
  <si>
    <t>Target FV beg age 67:</t>
  </si>
  <si>
    <t>Growing pmt formula, begin</t>
  </si>
  <si>
    <t>Age (at instant of birthday)</t>
  </si>
  <si>
    <t>Excel "hack" formula, begin</t>
  </si>
  <si>
    <t>Age (moment of birthday)</t>
  </si>
  <si>
    <t>Savings "Payment", begin</t>
  </si>
  <si>
    <t>Portfolio accum prior to pmt</t>
  </si>
  <si>
    <t>Excel "hack" formula, Begin</t>
  </si>
  <si>
    <t>Savings "Payment", Begin</t>
  </si>
  <si>
    <t>Age (at moment of Jan 1 birthday)</t>
  </si>
  <si>
    <t>Year-End Portfolio Balance</t>
  </si>
  <si>
    <t>At the end of age 66, i.e., at age 67, the most recent portfolio return of</t>
  </si>
  <si>
    <t>Savings as % of Prior Salary</t>
  </si>
  <si>
    <t>salary--too big to be possible and thus there will be some modest shortfall.</t>
  </si>
  <si>
    <t>That's what risk is--this investor's risky portfolio means some possibility of</t>
  </si>
  <si>
    <t>Ending Salary, real:</t>
  </si>
  <si>
    <t>At the end of age 66, i.e., at age 67, the desired</t>
  </si>
  <si>
    <t>balance is on hand in this fully hedged, riskless</t>
  </si>
  <si>
    <t>example.</t>
  </si>
  <si>
    <t>Payment to Savings (at year end)</t>
  </si>
  <si>
    <t>Salary and real returns are from the natural year number.</t>
  </si>
  <si>
    <t>coming out above, or as here perhaps below, the target.</t>
  </si>
  <si>
    <t>These exhibits refer to ages and times interchangeably as full</t>
  </si>
  <si>
    <t>periods and as points in time, as appropriate depending on the</t>
  </si>
  <si>
    <t>variable. Thus because of the point in time convention I used in</t>
  </si>
  <si>
    <t>the working worksheets, we can't pull data directly always from</t>
  </si>
  <si>
    <t>the corresponding years. In particular, Saving Rate, Payment to</t>
  </si>
  <si>
    <t>Savings, and Ending Portfolio Balance are year-end values--which</t>
  </si>
  <si>
    <t>are shown in the working worksheets at the following</t>
  </si>
  <si>
    <t>period--which is the End of the prior period.</t>
  </si>
  <si>
    <t xml:space="preserve">Age </t>
  </si>
  <si>
    <r>
      <t xml:space="preserve">40 years, Begin. Note that times are at a </t>
    </r>
    <r>
      <rPr>
        <b/>
        <i/>
        <u/>
        <sz val="11"/>
        <color theme="1"/>
        <rFont val="Calibri"/>
        <family val="2"/>
        <scheme val="minor"/>
      </rPr>
      <t>point</t>
    </r>
    <r>
      <rPr>
        <b/>
        <i/>
        <sz val="11"/>
        <color theme="1"/>
        <rFont val="Calibri"/>
        <family val="2"/>
        <scheme val="minor"/>
      </rPr>
      <t xml:space="preserve"> in time, which is a </t>
    </r>
    <r>
      <rPr>
        <b/>
        <i/>
        <u/>
        <sz val="11"/>
        <color theme="1"/>
        <rFont val="Calibri"/>
        <family val="2"/>
        <scheme val="minor"/>
      </rPr>
      <t>beginning</t>
    </r>
    <r>
      <rPr>
        <b/>
        <i/>
        <sz val="11"/>
        <color theme="1"/>
        <rFont val="Calibri"/>
        <family val="2"/>
        <scheme val="minor"/>
      </rPr>
      <t xml:space="preserve"> of a period and equivalently the End of the prior period.</t>
    </r>
  </si>
  <si>
    <t>Real returns 60-40</t>
  </si>
  <si>
    <t xml:space="preserve"> real  returns 60-40</t>
  </si>
  <si>
    <t>New Balance</t>
  </si>
  <si>
    <t>Real Rets 60-40 portfolio during period</t>
  </si>
  <si>
    <t>(geometric difference between real interest rate and growth rate)</t>
  </si>
  <si>
    <t>Present Value of Target FV</t>
  </si>
  <si>
    <t>opposite luck won't occur!</t>
  </si>
  <si>
    <t>-7.45% puts the previously well-funded portfolio deeply in shortfall,</t>
  </si>
  <si>
    <t>requiring an extra large final year's payment amounting to 74% of final</t>
  </si>
  <si>
    <t>User inputs go in blue shaded cells only.</t>
  </si>
  <si>
    <t xml:space="preserve">To minimize inadvertent changes, each worksheet in this workbook is protected, but with no password.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</si>
</sst>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.0_);[Red]\(&quot;$&quot;#,##0.0\)"/>
    <numFmt numFmtId="166" formatCode="0.0%"/>
    <numFmt numFmtId="167" formatCode="0.0000%"/>
    <numFmt numFmtId="168" formatCode="_(* #,##0_);_(* \(#,##0\);_(* &quot;-&quot;??_);_(@_)"/>
    <numFmt numFmtId="169" formatCode="&quot;$&quot;#,##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9"/>
      <color theme="2" tint="-0.2499465926084170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name val="Arial"/>
      <family val="2"/>
    </font>
    <font>
      <sz val="11"/>
      <color theme="2" tint="-0.49998474074526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2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</cellStyleXfs>
  <cellXfs count="169">
    <xf numFmtId="0" fontId="0" fillId="0" borderId="0" xfId="0"/>
    <xf numFmtId="6" fontId="0" fillId="0" borderId="0" xfId="0" applyNumberFormat="1"/>
    <xf numFmtId="165" fontId="0" fillId="0" borderId="0" xfId="0" applyNumberFormat="1"/>
    <xf numFmtId="6" fontId="3" fillId="0" borderId="0" xfId="0" applyNumberFormat="1" applyFont="1"/>
    <xf numFmtId="0" fontId="4" fillId="0" borderId="0" xfId="0" applyFont="1"/>
    <xf numFmtId="164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0" applyNumberFormat="1"/>
    <xf numFmtId="167" fontId="0" fillId="0" borderId="0" xfId="0" applyNumberFormat="1" applyAlignment="1">
      <alignment horizontal="center"/>
    </xf>
    <xf numFmtId="166" fontId="0" fillId="0" borderId="0" xfId="2" applyNumberFormat="1" applyFont="1"/>
    <xf numFmtId="0" fontId="5" fillId="0" borderId="0" xfId="0" applyFont="1"/>
    <xf numFmtId="164" fontId="5" fillId="0" borderId="0" xfId="1" applyNumberFormat="1" applyFont="1"/>
    <xf numFmtId="168" fontId="0" fillId="0" borderId="0" xfId="19" applyNumberFormat="1" applyFont="1"/>
    <xf numFmtId="0" fontId="10" fillId="0" borderId="0" xfId="0" applyFont="1"/>
    <xf numFmtId="0" fontId="11" fillId="0" borderId="0" xfId="0" applyFont="1"/>
    <xf numFmtId="10" fontId="12" fillId="0" borderId="0" xfId="20" applyNumberFormat="1" applyAlignment="1">
      <alignment horizontal="center"/>
    </xf>
    <xf numFmtId="0" fontId="12" fillId="0" borderId="0" xfId="20" applyAlignment="1">
      <alignment horizontal="center"/>
    </xf>
    <xf numFmtId="166" fontId="12" fillId="0" borderId="0" xfId="2" applyNumberFormat="1" applyFont="1"/>
    <xf numFmtId="0" fontId="12" fillId="0" borderId="0" xfId="20"/>
    <xf numFmtId="169" fontId="12" fillId="0" borderId="0" xfId="20" applyNumberFormat="1"/>
    <xf numFmtId="166" fontId="12" fillId="0" borderId="0" xfId="20" applyNumberFormat="1"/>
    <xf numFmtId="0" fontId="12" fillId="0" borderId="0" xfId="20" applyAlignment="1">
      <alignment horizontal="right"/>
    </xf>
    <xf numFmtId="0" fontId="12" fillId="0" borderId="5" xfId="20" applyBorder="1"/>
    <xf numFmtId="0" fontId="12" fillId="0" borderId="0" xfId="20" applyBorder="1"/>
    <xf numFmtId="9" fontId="12" fillId="0" borderId="1" xfId="20" applyNumberFormat="1" applyBorder="1"/>
    <xf numFmtId="0" fontId="12" fillId="0" borderId="6" xfId="20" applyBorder="1"/>
    <xf numFmtId="0" fontId="12" fillId="0" borderId="7" xfId="20" applyBorder="1"/>
    <xf numFmtId="10" fontId="12" fillId="0" borderId="8" xfId="20" applyNumberFormat="1" applyBorder="1"/>
    <xf numFmtId="9" fontId="12" fillId="0" borderId="0" xfId="20" applyNumberFormat="1" applyBorder="1"/>
    <xf numFmtId="10" fontId="12" fillId="0" borderId="7" xfId="20" applyNumberFormat="1" applyBorder="1"/>
    <xf numFmtId="0" fontId="12" fillId="0" borderId="0" xfId="20" applyBorder="1" applyAlignment="1">
      <alignment horizontal="center"/>
    </xf>
    <xf numFmtId="0" fontId="12" fillId="0" borderId="0" xfId="20" applyFill="1" applyAlignment="1">
      <alignment horizontal="center"/>
    </xf>
    <xf numFmtId="0" fontId="12" fillId="0" borderId="0" xfId="20"/>
    <xf numFmtId="169" fontId="12" fillId="0" borderId="0" xfId="20" applyNumberFormat="1"/>
    <xf numFmtId="166" fontId="12" fillId="0" borderId="0" xfId="20" applyNumberFormat="1"/>
    <xf numFmtId="0" fontId="12" fillId="0" borderId="5" xfId="20" applyBorder="1"/>
    <xf numFmtId="0" fontId="12" fillId="0" borderId="0" xfId="20" applyBorder="1"/>
    <xf numFmtId="9" fontId="12" fillId="0" borderId="1" xfId="20" applyNumberFormat="1" applyBorder="1"/>
    <xf numFmtId="0" fontId="12" fillId="0" borderId="6" xfId="20" applyBorder="1"/>
    <xf numFmtId="0" fontId="12" fillId="0" borderId="7" xfId="20" applyBorder="1"/>
    <xf numFmtId="0" fontId="12" fillId="0" borderId="0" xfId="20" applyFill="1" applyBorder="1"/>
    <xf numFmtId="0" fontId="12" fillId="0" borderId="7" xfId="20" applyFill="1" applyBorder="1"/>
    <xf numFmtId="164" fontId="12" fillId="0" borderId="0" xfId="20" applyNumberFormat="1" applyFill="1"/>
    <xf numFmtId="0" fontId="12" fillId="0" borderId="0" xfId="20" applyFill="1"/>
    <xf numFmtId="9" fontId="12" fillId="0" borderId="7" xfId="20" applyNumberFormat="1" applyBorder="1"/>
    <xf numFmtId="9" fontId="12" fillId="0" borderId="8" xfId="20" applyNumberFormat="1" applyBorder="1"/>
    <xf numFmtId="0" fontId="13" fillId="0" borderId="4" xfId="20" applyFont="1" applyBorder="1" applyAlignment="1">
      <alignment horizontal="center"/>
    </xf>
    <xf numFmtId="0" fontId="0" fillId="0" borderId="0" xfId="0" applyAlignment="1">
      <alignment horizontal="right"/>
    </xf>
    <xf numFmtId="164" fontId="0" fillId="3" borderId="0" xfId="1" applyNumberFormat="1" applyFont="1" applyFill="1"/>
    <xf numFmtId="168" fontId="0" fillId="0" borderId="0" xfId="19" applyNumberFormat="1" applyFont="1" applyAlignment="1">
      <alignment wrapText="1"/>
    </xf>
    <xf numFmtId="168" fontId="0" fillId="0" borderId="0" xfId="19" applyNumberFormat="1" applyFont="1" applyFill="1"/>
    <xf numFmtId="0" fontId="2" fillId="0" borderId="0" xfId="0" applyFont="1"/>
    <xf numFmtId="10" fontId="2" fillId="0" borderId="0" xfId="2" applyNumberFormat="1" applyFont="1"/>
    <xf numFmtId="0" fontId="2" fillId="0" borderId="0" xfId="0" applyFont="1" applyAlignment="1">
      <alignment horizontal="center" wrapText="1"/>
    </xf>
    <xf numFmtId="0" fontId="0" fillId="0" borderId="0" xfId="0" applyBorder="1"/>
    <xf numFmtId="169" fontId="14" fillId="0" borderId="0" xfId="20" applyNumberFormat="1" applyFont="1"/>
    <xf numFmtId="0" fontId="12" fillId="0" borderId="0" xfId="20" applyFill="1" applyAlignment="1">
      <alignment horizontal="center" wrapText="1"/>
    </xf>
    <xf numFmtId="10" fontId="12" fillId="0" borderId="0" xfId="20" applyNumberFormat="1" applyFill="1"/>
    <xf numFmtId="0" fontId="0" fillId="0" borderId="0" xfId="0" applyFont="1"/>
    <xf numFmtId="0" fontId="15" fillId="0" borderId="0" xfId="0" applyFont="1"/>
    <xf numFmtId="0" fontId="15" fillId="0" borderId="0" xfId="20" applyFont="1" applyBorder="1"/>
    <xf numFmtId="0" fontId="0" fillId="0" borderId="7" xfId="0" applyBorder="1"/>
    <xf numFmtId="0" fontId="12" fillId="0" borderId="4" xfId="20" applyBorder="1"/>
    <xf numFmtId="0" fontId="12" fillId="0" borderId="9" xfId="20" applyBorder="1" applyAlignment="1">
      <alignment horizontal="center"/>
    </xf>
    <xf numFmtId="0" fontId="12" fillId="0" borderId="9" xfId="20" applyBorder="1"/>
    <xf numFmtId="0" fontId="0" fillId="0" borderId="9" xfId="0" applyBorder="1"/>
    <xf numFmtId="0" fontId="16" fillId="0" borderId="0" xfId="0" applyFont="1"/>
    <xf numFmtId="0" fontId="15" fillId="0" borderId="0" xfId="20" applyFont="1"/>
    <xf numFmtId="0" fontId="0" fillId="0" borderId="0" xfId="0" applyFont="1" applyAlignment="1">
      <alignment horizontal="center" wrapText="1"/>
    </xf>
    <xf numFmtId="0" fontId="0" fillId="4" borderId="0" xfId="0" applyFill="1" applyAlignment="1">
      <alignment horizontal="center" wrapText="1"/>
    </xf>
    <xf numFmtId="0" fontId="11" fillId="4" borderId="0" xfId="0" applyFont="1" applyFill="1" applyAlignment="1">
      <alignment horizontal="center" wrapText="1"/>
    </xf>
    <xf numFmtId="0" fontId="0" fillId="4" borderId="0" xfId="0" applyFill="1"/>
    <xf numFmtId="164" fontId="0" fillId="4" borderId="0" xfId="1" applyNumberFormat="1" applyFont="1" applyFill="1"/>
    <xf numFmtId="164" fontId="11" fillId="4" borderId="0" xfId="1" applyNumberFormat="1" applyFont="1" applyFill="1"/>
    <xf numFmtId="164" fontId="6" fillId="4" borderId="0" xfId="1" applyNumberFormat="1" applyFont="1" applyFill="1"/>
    <xf numFmtId="0" fontId="2" fillId="2" borderId="0" xfId="0" applyFont="1" applyFill="1"/>
    <xf numFmtId="10" fontId="2" fillId="2" borderId="0" xfId="2" applyNumberFormat="1" applyFont="1" applyFill="1"/>
    <xf numFmtId="0" fontId="17" fillId="0" borderId="0" xfId="20" applyFont="1" applyBorder="1"/>
    <xf numFmtId="0" fontId="14" fillId="0" borderId="0" xfId="20" applyFont="1" applyFill="1"/>
    <xf numFmtId="10" fontId="14" fillId="0" borderId="0" xfId="20" applyNumberFormat="1" applyFont="1" applyFill="1"/>
    <xf numFmtId="166" fontId="14" fillId="0" borderId="0" xfId="20" applyNumberFormat="1" applyFont="1"/>
    <xf numFmtId="0" fontId="0" fillId="0" borderId="0" xfId="0" applyAlignment="1">
      <alignment horizontal="center" wrapText="1"/>
    </xf>
    <xf numFmtId="0" fontId="12" fillId="0" borderId="0" xfId="20" applyAlignment="1">
      <alignment horizontal="center"/>
    </xf>
    <xf numFmtId="0" fontId="12" fillId="0" borderId="0" xfId="20" applyFill="1" applyAlignment="1">
      <alignment horizontal="center" wrapText="1"/>
    </xf>
    <xf numFmtId="0" fontId="2" fillId="0" borderId="0" xfId="0" applyFont="1" applyAlignment="1">
      <alignment horizontal="center" wrapText="1"/>
    </xf>
    <xf numFmtId="164" fontId="16" fillId="3" borderId="0" xfId="1" applyNumberFormat="1" applyFont="1" applyFill="1"/>
    <xf numFmtId="0" fontId="18" fillId="0" borderId="0" xfId="0" applyFont="1"/>
    <xf numFmtId="0" fontId="18" fillId="0" borderId="0" xfId="0" applyFont="1" applyAlignment="1">
      <alignment horizontal="center" wrapText="1"/>
    </xf>
    <xf numFmtId="6" fontId="0" fillId="0" borderId="0" xfId="1" applyNumberFormat="1" applyFont="1"/>
    <xf numFmtId="6" fontId="0" fillId="0" borderId="0" xfId="0" applyNumberFormat="1" applyAlignment="1">
      <alignment horizontal="center"/>
    </xf>
    <xf numFmtId="6" fontId="1" fillId="0" borderId="0" xfId="1" applyNumberFormat="1" applyFont="1"/>
    <xf numFmtId="6" fontId="18" fillId="0" borderId="0" xfId="1" applyNumberFormat="1" applyFont="1"/>
    <xf numFmtId="6" fontId="0" fillId="0" borderId="0" xfId="0" applyNumberFormat="1" applyFont="1"/>
    <xf numFmtId="6" fontId="0" fillId="3" borderId="0" xfId="1" applyNumberFormat="1" applyFont="1" applyFill="1"/>
    <xf numFmtId="6" fontId="19" fillId="3" borderId="0" xfId="1" applyNumberFormat="1" applyFont="1" applyFill="1"/>
    <xf numFmtId="6" fontId="16" fillId="3" borderId="0" xfId="0" applyNumberFormat="1" applyFont="1" applyFill="1"/>
    <xf numFmtId="0" fontId="21" fillId="0" borderId="0" xfId="0" applyFont="1"/>
    <xf numFmtId="0" fontId="22" fillId="0" borderId="0" xfId="0" applyFont="1"/>
    <xf numFmtId="10" fontId="23" fillId="0" borderId="0" xfId="2" applyNumberFormat="1" applyFont="1"/>
    <xf numFmtId="0" fontId="0" fillId="0" borderId="0" xfId="0"/>
    <xf numFmtId="169" fontId="12" fillId="0" borderId="0" xfId="20" applyNumberFormat="1"/>
    <xf numFmtId="166" fontId="12" fillId="0" borderId="0" xfId="20" applyNumberFormat="1"/>
    <xf numFmtId="0" fontId="12" fillId="0" borderId="0" xfId="20" applyFill="1"/>
    <xf numFmtId="10" fontId="2" fillId="0" borderId="0" xfId="2" applyNumberFormat="1" applyFont="1"/>
    <xf numFmtId="10" fontId="12" fillId="0" borderId="0" xfId="20" applyNumberForma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9" fontId="15" fillId="0" borderId="0" xfId="20" applyNumberFormat="1" applyFon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8" fillId="0" borderId="3" xfId="0" applyFont="1" applyBorder="1" applyAlignment="1">
      <alignment horizontal="center" wrapText="1"/>
    </xf>
    <xf numFmtId="0" fontId="10" fillId="0" borderId="4" xfId="0" applyFont="1" applyBorder="1" applyAlignment="1">
      <alignment horizontal="center" wrapText="1"/>
    </xf>
    <xf numFmtId="0" fontId="0" fillId="0" borderId="5" xfId="0" applyBorder="1"/>
    <xf numFmtId="164" fontId="0" fillId="0" borderId="0" xfId="1" applyNumberFormat="1" applyFont="1" applyBorder="1"/>
    <xf numFmtId="0" fontId="0" fillId="0" borderId="0" xfId="0" applyBorder="1" applyAlignment="1">
      <alignment horizontal="center" wrapText="1"/>
    </xf>
    <xf numFmtId="0" fontId="18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164" fontId="18" fillId="0" borderId="0" xfId="1" applyNumberFormat="1" applyFont="1" applyBorder="1"/>
    <xf numFmtId="164" fontId="10" fillId="0" borderId="1" xfId="1" applyNumberFormat="1" applyFont="1" applyBorder="1"/>
    <xf numFmtId="0" fontId="0" fillId="0" borderId="6" xfId="0" applyBorder="1"/>
    <xf numFmtId="164" fontId="16" fillId="0" borderId="7" xfId="1" applyNumberFormat="1" applyFont="1" applyBorder="1"/>
    <xf numFmtId="164" fontId="0" fillId="0" borderId="7" xfId="1" applyNumberFormat="1" applyFont="1" applyBorder="1"/>
    <xf numFmtId="164" fontId="18" fillId="0" borderId="7" xfId="1" applyNumberFormat="1" applyFont="1" applyBorder="1"/>
    <xf numFmtId="164" fontId="20" fillId="0" borderId="8" xfId="1" applyNumberFormat="1" applyFont="1" applyBorder="1"/>
    <xf numFmtId="0" fontId="24" fillId="0" borderId="0" xfId="0" applyFont="1" applyAlignment="1">
      <alignment horizontal="center" wrapText="1"/>
    </xf>
    <xf numFmtId="164" fontId="24" fillId="0" borderId="0" xfId="0" applyNumberFormat="1" applyFont="1"/>
    <xf numFmtId="164" fontId="24" fillId="0" borderId="0" xfId="1" applyNumberFormat="1" applyFont="1"/>
    <xf numFmtId="10" fontId="2" fillId="0" borderId="0" xfId="2" applyNumberFormat="1" applyFont="1" applyAlignment="1">
      <alignment horizontal="center" wrapText="1"/>
    </xf>
    <xf numFmtId="0" fontId="24" fillId="0" borderId="0" xfId="0" applyFont="1" applyAlignment="1">
      <alignment horizontal="center"/>
    </xf>
    <xf numFmtId="6" fontId="24" fillId="0" borderId="0" xfId="0" applyNumberFormat="1" applyFont="1" applyAlignment="1">
      <alignment horizontal="center"/>
    </xf>
    <xf numFmtId="6" fontId="24" fillId="0" borderId="0" xfId="1" applyNumberFormat="1" applyFont="1"/>
    <xf numFmtId="6" fontId="24" fillId="3" borderId="0" xfId="1" applyNumberFormat="1" applyFont="1" applyFill="1"/>
    <xf numFmtId="10" fontId="12" fillId="0" borderId="0" xfId="20" applyNumberFormat="1" applyBorder="1"/>
    <xf numFmtId="167" fontId="1" fillId="0" borderId="0" xfId="2" applyNumberFormat="1" applyFont="1"/>
    <xf numFmtId="10" fontId="25" fillId="0" borderId="0" xfId="2" applyNumberFormat="1" applyFont="1"/>
    <xf numFmtId="0" fontId="10" fillId="4" borderId="0" xfId="0" applyFont="1" applyFill="1" applyAlignment="1">
      <alignment horizontal="center" wrapText="1"/>
    </xf>
    <xf numFmtId="164" fontId="10" fillId="4" borderId="0" xfId="1" applyNumberFormat="1" applyFont="1" applyFill="1"/>
    <xf numFmtId="0" fontId="10" fillId="0" borderId="3" xfId="0" applyFont="1" applyBorder="1" applyAlignment="1">
      <alignment horizontal="center" wrapText="1"/>
    </xf>
    <xf numFmtId="0" fontId="26" fillId="0" borderId="0" xfId="0" applyFont="1" applyBorder="1" applyAlignment="1">
      <alignment horizontal="center"/>
    </xf>
    <xf numFmtId="164" fontId="10" fillId="0" borderId="0" xfId="1" applyNumberFormat="1" applyFont="1" applyBorder="1"/>
    <xf numFmtId="164" fontId="27" fillId="4" borderId="0" xfId="1" applyNumberFormat="1" applyFont="1" applyFill="1"/>
    <xf numFmtId="169" fontId="17" fillId="0" borderId="0" xfId="20" applyNumberFormat="1" applyFont="1"/>
    <xf numFmtId="0" fontId="0" fillId="0" borderId="0" xfId="0" quotePrefix="1"/>
    <xf numFmtId="10" fontId="1" fillId="5" borderId="0" xfId="2" applyNumberFormat="1" applyFont="1" applyFill="1" applyProtection="1">
      <protection locked="0"/>
    </xf>
    <xf numFmtId="10" fontId="0" fillId="5" borderId="0" xfId="0" applyNumberFormat="1" applyFont="1" applyFill="1" applyProtection="1">
      <protection locked="0"/>
    </xf>
    <xf numFmtId="6" fontId="0" fillId="5" borderId="0" xfId="0" applyNumberFormat="1" applyFill="1" applyProtection="1">
      <protection locked="0"/>
    </xf>
    <xf numFmtId="0" fontId="0" fillId="5" borderId="0" xfId="0" applyFill="1" applyProtection="1">
      <protection locked="0"/>
    </xf>
    <xf numFmtId="9" fontId="0" fillId="5" borderId="0" xfId="0" applyNumberFormat="1" applyFill="1" applyProtection="1">
      <protection locked="0"/>
    </xf>
    <xf numFmtId="0" fontId="0" fillId="5" borderId="0" xfId="0" applyFill="1" applyAlignment="1"/>
    <xf numFmtId="0" fontId="0" fillId="0" borderId="0" xfId="0" applyAlignment="1"/>
    <xf numFmtId="0" fontId="28" fillId="6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20" applyAlignment="1">
      <alignment horizontal="center" wrapText="1"/>
    </xf>
    <xf numFmtId="0" fontId="0" fillId="0" borderId="0" xfId="0" applyAlignment="1">
      <alignment horizontal="center" wrapText="1"/>
    </xf>
    <xf numFmtId="0" fontId="15" fillId="0" borderId="0" xfId="20" applyFont="1" applyAlignment="1">
      <alignment horizontal="right" wrapText="1"/>
    </xf>
    <xf numFmtId="0" fontId="2" fillId="0" borderId="0" xfId="0" applyFont="1" applyAlignment="1">
      <alignment wrapText="1"/>
    </xf>
    <xf numFmtId="166" fontId="12" fillId="0" borderId="0" xfId="20" applyNumberFormat="1" applyAlignment="1">
      <alignment horizontal="center" wrapText="1"/>
    </xf>
    <xf numFmtId="0" fontId="13" fillId="0" borderId="2" xfId="20" applyFont="1" applyBorder="1" applyAlignment="1">
      <alignment horizontal="center"/>
    </xf>
    <xf numFmtId="0" fontId="13" fillId="0" borderId="3" xfId="20" applyFont="1" applyBorder="1" applyAlignment="1">
      <alignment horizontal="center"/>
    </xf>
    <xf numFmtId="0" fontId="12" fillId="0" borderId="0" xfId="20" applyAlignment="1">
      <alignment horizontal="center"/>
    </xf>
    <xf numFmtId="0" fontId="0" fillId="0" borderId="0" xfId="0" applyAlignment="1">
      <alignment horizontal="center"/>
    </xf>
    <xf numFmtId="0" fontId="15" fillId="0" borderId="0" xfId="2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5" fillId="0" borderId="0" xfId="2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2" fillId="0" borderId="0" xfId="20" applyAlignment="1">
      <alignment horizontal="right" wrapText="1"/>
    </xf>
    <xf numFmtId="0" fontId="0" fillId="0" borderId="0" xfId="0" applyAlignment="1">
      <alignment wrapText="1"/>
    </xf>
  </cellXfs>
  <cellStyles count="22">
    <cellStyle name="Comma" xfId="19" builtinId="3"/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rmal 2" xfId="20"/>
    <cellStyle name="Percent" xfId="2" builtinId="5"/>
    <cellStyle name="Percent 2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</xdr:colOff>
      <xdr:row>19</xdr:row>
      <xdr:rowOff>144780</xdr:rowOff>
    </xdr:from>
    <xdr:to>
      <xdr:col>17</xdr:col>
      <xdr:colOff>297180</xdr:colOff>
      <xdr:row>34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723120" y="3802380"/>
          <a:ext cx="4152900" cy="2598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Native payment formulae: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general case, where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rate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Euclid Symbol" panose="05050102010706020507" pitchFamily="18" charset="2"/>
            </a:rPr>
            <a:t>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growth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payments are at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period 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</a:p>
        <a:p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Growing PMT = -PV*(rate-growth)/(1-((1+growth)/(1+rate))^nper)</a:t>
          </a:r>
        </a:p>
        <a:p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-FV*(rate-growth)/((1+rate)^nper-(1+growth)^ nper)</a:t>
          </a:r>
          <a:endParaRPr lang="en-US" sz="110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special case where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rate = growth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payments are at period end,  </a:t>
          </a:r>
        </a:p>
        <a:p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Growing</a:t>
          </a:r>
          <a:r>
            <a:rPr lang="en-U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PMT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=-PV*(1+rate)/nper</a:t>
          </a:r>
        </a:p>
        <a:p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-FV/(nper*(1+rate)^(nper-1))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Annuity Due: Where payments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at the beginning of the period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(annuity due), the above answers are divided through by the term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(1+rate)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endParaRPr lang="en-US" sz="1100"/>
        </a:p>
      </xdr:txBody>
    </xdr:sp>
    <xdr:clientData/>
  </xdr:twoCellAnchor>
  <xdr:twoCellAnchor>
    <xdr:from>
      <xdr:col>11</xdr:col>
      <xdr:colOff>53340</xdr:colOff>
      <xdr:row>35</xdr:row>
      <xdr:rowOff>152400</xdr:rowOff>
    </xdr:from>
    <xdr:to>
      <xdr:col>17</xdr:col>
      <xdr:colOff>30480</xdr:colOff>
      <xdr:row>56</xdr:row>
      <xdr:rowOff>68580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9730740" y="6736080"/>
          <a:ext cx="3878580" cy="3756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Excel (tm) "hack" for growing payments:</a:t>
          </a:r>
        </a:p>
        <a:p>
          <a:r>
            <a:rPr lang="en-US" sz="1100"/>
            <a:t>Under certain useful but limited conditions, you can fool Excel's PMT formula into calculating a growing payment function. First and most important, it must incorporate a present value, but zero or no future</a:t>
          </a:r>
          <a:r>
            <a:rPr lang="en-US" sz="1100" baseline="0"/>
            <a:t> value. Second, the geometric difference of the discount rate and the growth rate is substituted in the PMT formula in the position usually given to the discount rate.  Thirdly, the Begin/End switch at the end of the formula must be set to Begin (with a 1 in that place to so indicate); it is thus easy to compute an annuity due.</a:t>
          </a:r>
        </a:p>
        <a:p>
          <a:r>
            <a:rPr lang="en-US" sz="1100" baseline="0"/>
            <a:t>Fourth, if an End value is desired, for an ordinary annuity instead of an annuity due, multiply the Begin solution just described by: the quantity 1 plus the discount rate. Not the geometric difference; just the discount rate. And don't set the Begin/End "switch" to 0 instead of 1 instead--that will give an erroneous result.</a:t>
          </a:r>
        </a:p>
        <a:p>
          <a:r>
            <a:rPr lang="en-US" sz="1100" baseline="0"/>
            <a:t>Fifth, as is usual in all growing payment calculations, the discount rate must not be equal to the growth rate.</a:t>
          </a:r>
        </a:p>
        <a:p>
          <a:r>
            <a:rPr lang="en-US" sz="1100" baseline="0"/>
            <a:t>A future value in this hack by converting it first into a present value. As an example, in our worksheets, we've converted the desired target or future value to a present value in each year, to be used in that year's calculation.</a:t>
          </a:r>
          <a:endParaRPr lang="en-US" sz="1100"/>
        </a:p>
      </xdr:txBody>
    </xdr:sp>
    <xdr:clientData/>
  </xdr:twoCellAnchor>
  <xdr:twoCellAnchor>
    <xdr:from>
      <xdr:col>10</xdr:col>
      <xdr:colOff>190500</xdr:colOff>
      <xdr:row>3</xdr:row>
      <xdr:rowOff>167640</xdr:rowOff>
    </xdr:from>
    <xdr:to>
      <xdr:col>16</xdr:col>
      <xdr:colOff>175260</xdr:colOff>
      <xdr:row>16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9265920" y="716280"/>
          <a:ext cx="3886200" cy="2506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Simple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growth column is a check on the year by year calculations: 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alculate the first payment using Excel hack or the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formula, then extrapolate the remaining payments at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desired growth rate. Here you see that the simple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growth model matches the line-by-line payment calculations,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proving them correct. 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need to use the line-by-line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versions in order to accommodate real world random portfolio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values,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which case the payment to savings has to be recalculated each year. Each year we calculate the first payment (the next payment!) on a growing annuity over our remaining savings period, given our target FV and our assets already on hand.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rton.waring\Dropbox\research%20dropbox\Spending%20Simulations\Figuring%20out%20payment%20cal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Method Demos"/>
      <sheetName val="Debt at Diff G's"/>
      <sheetName val="Actuaries'Shaping"/>
    </sheetNames>
    <sheetDataSet>
      <sheetData sheetId="0">
        <row r="1">
          <cell r="B1">
            <v>0.04</v>
          </cell>
        </row>
        <row r="5">
          <cell r="B5">
            <v>0.1</v>
          </cell>
        </row>
        <row r="15">
          <cell r="B15">
            <v>10</v>
          </cell>
        </row>
        <row r="16">
          <cell r="B16">
            <v>1000000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"/>
  <sheetViews>
    <sheetView tabSelected="1" workbookViewId="0">
      <selection activeCell="J18" sqref="J18"/>
    </sheetView>
  </sheetViews>
  <sheetFormatPr defaultColWidth="8.7890625" defaultRowHeight="14.4" x14ac:dyDescent="0.55000000000000004"/>
  <cols>
    <col min="1" max="1" width="30.7890625" customWidth="1"/>
    <col min="2" max="2" width="11.1015625" customWidth="1"/>
  </cols>
  <sheetData>
    <row r="2" spans="1:12" x14ac:dyDescent="0.55000000000000004">
      <c r="A2" t="s">
        <v>0</v>
      </c>
      <c r="B2" s="145">
        <v>5.4000000000000003E-3</v>
      </c>
      <c r="C2" t="s">
        <v>8</v>
      </c>
      <c r="E2" s="150" t="s">
        <v>85</v>
      </c>
      <c r="F2" s="151"/>
      <c r="G2" s="151"/>
      <c r="H2" s="151"/>
    </row>
    <row r="3" spans="1:12" x14ac:dyDescent="0.55000000000000004">
      <c r="A3" t="s">
        <v>3</v>
      </c>
      <c r="B3" s="146">
        <v>0.02</v>
      </c>
      <c r="C3" t="s">
        <v>8</v>
      </c>
    </row>
    <row r="4" spans="1:12" x14ac:dyDescent="0.55000000000000004">
      <c r="A4" t="s">
        <v>7</v>
      </c>
      <c r="B4" s="146">
        <v>0.03</v>
      </c>
      <c r="C4" t="s">
        <v>8</v>
      </c>
    </row>
    <row r="5" spans="1:12" x14ac:dyDescent="0.55000000000000004">
      <c r="A5" t="s">
        <v>15</v>
      </c>
      <c r="B5" s="135">
        <f>(1+B2)/(1+B4)-1</f>
        <v>-2.388349514563104E-2</v>
      </c>
      <c r="C5" t="s">
        <v>8</v>
      </c>
      <c r="D5" t="s">
        <v>80</v>
      </c>
    </row>
    <row r="8" spans="1:12" x14ac:dyDescent="0.55000000000000004">
      <c r="A8" t="s">
        <v>9</v>
      </c>
    </row>
    <row r="9" spans="1:12" x14ac:dyDescent="0.55000000000000004">
      <c r="A9" t="s">
        <v>1</v>
      </c>
      <c r="B9" s="147">
        <v>100000</v>
      </c>
      <c r="C9" t="s">
        <v>8</v>
      </c>
      <c r="H9" s="152" t="s">
        <v>86</v>
      </c>
      <c r="I9" s="152"/>
      <c r="J9" s="152"/>
      <c r="K9" s="152"/>
      <c r="L9" s="152"/>
    </row>
    <row r="10" spans="1:12" x14ac:dyDescent="0.55000000000000004">
      <c r="A10" t="s">
        <v>2</v>
      </c>
      <c r="B10" s="148">
        <v>40</v>
      </c>
      <c r="C10" t="s">
        <v>19</v>
      </c>
      <c r="H10" s="153"/>
      <c r="I10" s="153"/>
      <c r="J10" s="153"/>
      <c r="K10" s="153"/>
      <c r="L10" s="153"/>
    </row>
    <row r="11" spans="1:12" x14ac:dyDescent="0.55000000000000004">
      <c r="A11" t="s">
        <v>59</v>
      </c>
      <c r="B11" s="1">
        <f>-FV(B3,B10,,B9)</f>
        <v>220803.96636148519</v>
      </c>
      <c r="C11" t="s">
        <v>8</v>
      </c>
      <c r="H11" s="153"/>
      <c r="I11" s="153"/>
      <c r="J11" s="153"/>
      <c r="K11" s="153"/>
      <c r="L11" s="153"/>
    </row>
    <row r="12" spans="1:12" x14ac:dyDescent="0.55000000000000004">
      <c r="A12" t="s">
        <v>20</v>
      </c>
      <c r="B12" s="149">
        <v>0.45</v>
      </c>
    </row>
    <row r="13" spans="1:12" x14ac:dyDescent="0.55000000000000004">
      <c r="A13" t="s">
        <v>4</v>
      </c>
      <c r="B13" s="1">
        <f>B11*B12</f>
        <v>99361.784862668341</v>
      </c>
      <c r="C13" t="s">
        <v>8</v>
      </c>
    </row>
    <row r="14" spans="1:12" x14ac:dyDescent="0.55000000000000004">
      <c r="B14" s="2"/>
    </row>
    <row r="15" spans="1:12" x14ac:dyDescent="0.55000000000000004">
      <c r="A15" t="s">
        <v>21</v>
      </c>
      <c r="B15" s="147">
        <v>1517900</v>
      </c>
    </row>
    <row r="16" spans="1:12" x14ac:dyDescent="0.55000000000000004">
      <c r="A16" t="s">
        <v>5</v>
      </c>
      <c r="B16" s="148">
        <v>1.389</v>
      </c>
    </row>
    <row r="17" spans="1:3" x14ac:dyDescent="0.55000000000000004">
      <c r="A17" t="s">
        <v>6</v>
      </c>
      <c r="B17" s="3">
        <f>B15*B16</f>
        <v>2108363.1</v>
      </c>
      <c r="C17" s="4" t="s">
        <v>10</v>
      </c>
    </row>
    <row r="18" spans="1:3" x14ac:dyDescent="0.55000000000000004">
      <c r="C18" s="4" t="s">
        <v>11</v>
      </c>
    </row>
  </sheetData>
  <sheetProtection sheet="1" objects="1" scenarios="1"/>
  <mergeCells count="2">
    <mergeCell ref="E2:H2"/>
    <mergeCell ref="H9:L11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A44" sqref="A44"/>
    </sheetView>
  </sheetViews>
  <sheetFormatPr defaultColWidth="8.7890625" defaultRowHeight="14.4" x14ac:dyDescent="0.55000000000000004"/>
  <cols>
    <col min="1" max="1" width="17.62890625" customWidth="1"/>
    <col min="2" max="2" width="13.68359375" style="13" customWidth="1"/>
    <col min="3" max="3" width="9.7890625" customWidth="1"/>
    <col min="4" max="4" width="13.68359375" bestFit="1" customWidth="1"/>
    <col min="5" max="5" width="14.1015625" customWidth="1"/>
    <col min="6" max="6" width="14.1015625" style="59" customWidth="1"/>
    <col min="7" max="7" width="9.7890625" style="87" customWidth="1"/>
    <col min="8" max="8" width="11.20703125" style="59" customWidth="1"/>
    <col min="9" max="9" width="14.1015625" customWidth="1"/>
    <col min="10" max="10" width="14.1015625" style="97" customWidth="1"/>
    <col min="12" max="12" width="11.68359375" bestFit="1" customWidth="1"/>
    <col min="13" max="13" width="10.1015625" bestFit="1" customWidth="1"/>
  </cols>
  <sheetData>
    <row r="1" spans="1:10" x14ac:dyDescent="0.55000000000000004">
      <c r="A1" t="s">
        <v>43</v>
      </c>
    </row>
    <row r="2" spans="1:10" x14ac:dyDescent="0.55000000000000004">
      <c r="C2" t="s">
        <v>18</v>
      </c>
    </row>
    <row r="3" spans="1:10" x14ac:dyDescent="0.55000000000000004">
      <c r="D3" s="11" t="s">
        <v>9</v>
      </c>
    </row>
    <row r="4" spans="1:10" ht="35.700000000000003" x14ac:dyDescent="0.55000000000000004">
      <c r="B4" s="50" t="s">
        <v>46</v>
      </c>
      <c r="C4" s="48" t="s">
        <v>30</v>
      </c>
      <c r="D4" s="106" t="s">
        <v>81</v>
      </c>
      <c r="E4" s="7" t="s">
        <v>50</v>
      </c>
      <c r="F4" s="69" t="s">
        <v>45</v>
      </c>
      <c r="G4" s="88" t="s">
        <v>47</v>
      </c>
      <c r="H4" s="69" t="s">
        <v>78</v>
      </c>
      <c r="I4" s="9" t="s">
        <v>9</v>
      </c>
      <c r="J4" s="130" t="s">
        <v>14</v>
      </c>
    </row>
    <row r="5" spans="1:10" x14ac:dyDescent="0.55000000000000004">
      <c r="B5" s="13">
        <v>27</v>
      </c>
      <c r="C5" s="48">
        <v>0</v>
      </c>
      <c r="D5" s="89">
        <f t="shared" ref="D5:D45" si="0">FV/(1+R_)^(40-C5)</f>
        <v>1699770.0434765813</v>
      </c>
      <c r="E5" s="1"/>
      <c r="F5" s="1"/>
      <c r="G5" s="1"/>
      <c r="H5" s="1"/>
      <c r="I5" s="90"/>
      <c r="J5" s="131"/>
    </row>
    <row r="6" spans="1:10" x14ac:dyDescent="0.55000000000000004">
      <c r="A6" s="5" t="s">
        <v>9</v>
      </c>
      <c r="B6" s="13">
        <v>28</v>
      </c>
      <c r="C6">
        <v>1</v>
      </c>
      <c r="D6" s="89">
        <f t="shared" si="0"/>
        <v>1708948.8017113551</v>
      </c>
      <c r="E6" s="89">
        <v>0</v>
      </c>
      <c r="F6" s="91">
        <f t="shared" ref="F6:F45" si="1">(D6-E6)*(R_-G)/(1-((1+G)/(1+R_))^(40-C5))/(1+R_)</f>
        <v>25655.067680082582</v>
      </c>
      <c r="G6" s="92">
        <f>-PMT(netG,40-C5,D6-E6,,1)</f>
        <v>25655.067680082524</v>
      </c>
      <c r="H6" s="93">
        <f t="shared" ref="H6:H45" si="2">F6+E6</f>
        <v>25655.067680082582</v>
      </c>
      <c r="I6" s="89" t="s">
        <v>9</v>
      </c>
      <c r="J6" s="132">
        <f>F6</f>
        <v>25655.067680082582</v>
      </c>
    </row>
    <row r="7" spans="1:10" x14ac:dyDescent="0.55000000000000004">
      <c r="A7" t="s">
        <v>9</v>
      </c>
      <c r="B7" s="13">
        <v>29</v>
      </c>
      <c r="C7">
        <v>2</v>
      </c>
      <c r="D7" s="89">
        <f t="shared" si="0"/>
        <v>1718177.1252405962</v>
      </c>
      <c r="E7" s="89">
        <f t="shared" ref="E7:E45" si="3">H6*(1+R_)</f>
        <v>25793.605045555028</v>
      </c>
      <c r="F7" s="91">
        <f t="shared" si="1"/>
        <v>26424.719710485057</v>
      </c>
      <c r="G7" s="92">
        <f t="shared" ref="G7:G45" si="4">-PMT(netG,40-C6,D7-E7,,1)</f>
        <v>26424.719710484998</v>
      </c>
      <c r="H7" s="93">
        <f t="shared" si="2"/>
        <v>52218.324756040085</v>
      </c>
      <c r="I7" s="89"/>
      <c r="J7" s="132">
        <f t="shared" ref="J7:J12" si="5">J6*(1+G)</f>
        <v>26424.71971048506</v>
      </c>
    </row>
    <row r="8" spans="1:10" x14ac:dyDescent="0.55000000000000004">
      <c r="B8" s="13">
        <v>30</v>
      </c>
      <c r="C8">
        <v>3</v>
      </c>
      <c r="D8" s="89">
        <f t="shared" si="0"/>
        <v>1727455.2817168958</v>
      </c>
      <c r="E8" s="89">
        <f t="shared" si="3"/>
        <v>52500.303709722706</v>
      </c>
      <c r="F8" s="91">
        <f t="shared" si="1"/>
        <v>27217.461301799613</v>
      </c>
      <c r="G8" s="92">
        <f t="shared" si="4"/>
        <v>27217.461301799547</v>
      </c>
      <c r="H8" s="93">
        <f t="shared" si="2"/>
        <v>79717.765011522322</v>
      </c>
      <c r="I8" s="89"/>
      <c r="J8" s="132">
        <f t="shared" si="5"/>
        <v>27217.461301799613</v>
      </c>
    </row>
    <row r="9" spans="1:10" x14ac:dyDescent="0.55000000000000004">
      <c r="B9" s="13">
        <v>31</v>
      </c>
      <c r="C9">
        <v>4</v>
      </c>
      <c r="D9" s="89">
        <f t="shared" si="0"/>
        <v>1736783.5402381669</v>
      </c>
      <c r="E9" s="89">
        <f t="shared" si="3"/>
        <v>80148.240942584554</v>
      </c>
      <c r="F9" s="91">
        <f t="shared" si="1"/>
        <v>28033.98514085358</v>
      </c>
      <c r="G9" s="92">
        <f t="shared" si="4"/>
        <v>28033.985140853529</v>
      </c>
      <c r="H9" s="93">
        <f t="shared" si="2"/>
        <v>108182.22608343813</v>
      </c>
      <c r="I9" s="89"/>
      <c r="J9" s="132">
        <f t="shared" si="5"/>
        <v>28033.985140853601</v>
      </c>
    </row>
    <row r="10" spans="1:10" x14ac:dyDescent="0.55000000000000004">
      <c r="B10" s="13">
        <v>32</v>
      </c>
      <c r="C10">
        <v>5</v>
      </c>
      <c r="D10" s="89">
        <f t="shared" si="0"/>
        <v>1746162.1713554531</v>
      </c>
      <c r="E10" s="89">
        <f t="shared" si="3"/>
        <v>108766.41010428871</v>
      </c>
      <c r="F10" s="91">
        <f t="shared" si="1"/>
        <v>28875.004695079188</v>
      </c>
      <c r="G10" s="92">
        <f t="shared" si="4"/>
        <v>28875.004695079133</v>
      </c>
      <c r="H10" s="93">
        <f t="shared" si="2"/>
        <v>137641.41479936789</v>
      </c>
      <c r="I10" s="89"/>
      <c r="J10" s="132">
        <f t="shared" si="5"/>
        <v>28875.004695079209</v>
      </c>
    </row>
    <row r="11" spans="1:10" x14ac:dyDescent="0.55000000000000004">
      <c r="B11" s="13">
        <v>33</v>
      </c>
      <c r="C11">
        <v>6</v>
      </c>
      <c r="D11" s="89">
        <f t="shared" si="0"/>
        <v>1755591.4470807728</v>
      </c>
      <c r="E11" s="89">
        <f t="shared" si="3"/>
        <v>138384.6784392845</v>
      </c>
      <c r="F11" s="91">
        <f t="shared" si="1"/>
        <v>29741.254835931577</v>
      </c>
      <c r="G11" s="92">
        <f t="shared" si="4"/>
        <v>29741.254835931511</v>
      </c>
      <c r="H11" s="93">
        <f t="shared" si="2"/>
        <v>168125.93327521608</v>
      </c>
      <c r="I11" s="89"/>
      <c r="J11" s="132">
        <f t="shared" si="5"/>
        <v>29741.254835931588</v>
      </c>
    </row>
    <row r="12" spans="1:10" x14ac:dyDescent="0.55000000000000004">
      <c r="B12" s="13">
        <v>34</v>
      </c>
      <c r="C12">
        <v>7</v>
      </c>
      <c r="D12" s="89">
        <f t="shared" si="0"/>
        <v>1765071.6408950088</v>
      </c>
      <c r="E12" s="89">
        <f t="shared" si="3"/>
        <v>169033.81331490228</v>
      </c>
      <c r="F12" s="91">
        <f t="shared" si="1"/>
        <v>30633.492481009507</v>
      </c>
      <c r="G12" s="92">
        <f t="shared" si="4"/>
        <v>30633.492481009445</v>
      </c>
      <c r="H12" s="93">
        <f t="shared" si="2"/>
        <v>199667.30579591179</v>
      </c>
      <c r="I12" s="89"/>
      <c r="J12" s="132">
        <f t="shared" si="5"/>
        <v>30633.492481009536</v>
      </c>
    </row>
    <row r="13" spans="1:10" x14ac:dyDescent="0.55000000000000004">
      <c r="B13" s="13">
        <v>35</v>
      </c>
      <c r="C13">
        <v>8</v>
      </c>
      <c r="D13" s="89">
        <f t="shared" si="0"/>
        <v>1774603.0277558421</v>
      </c>
      <c r="E13" s="89">
        <f t="shared" si="3"/>
        <v>200745.50924720973</v>
      </c>
      <c r="F13" s="91">
        <f t="shared" si="1"/>
        <v>31552.497255439805</v>
      </c>
      <c r="G13" s="92">
        <f t="shared" si="4"/>
        <v>31552.497255439735</v>
      </c>
      <c r="H13" s="93">
        <f t="shared" si="2"/>
        <v>232298.00650264954</v>
      </c>
      <c r="I13" s="89"/>
      <c r="J13" s="132">
        <f t="shared" ref="J13:J45" si="6">J12*(1+G)</f>
        <v>31552.497255439823</v>
      </c>
    </row>
    <row r="14" spans="1:10" x14ac:dyDescent="0.55000000000000004">
      <c r="B14" s="13">
        <v>36</v>
      </c>
      <c r="C14">
        <v>9</v>
      </c>
      <c r="D14" s="89">
        <f t="shared" si="0"/>
        <v>1784185.8841057238</v>
      </c>
      <c r="E14" s="89">
        <f t="shared" si="3"/>
        <v>233552.41573776386</v>
      </c>
      <c r="F14" s="91">
        <f t="shared" si="1"/>
        <v>32499.072173102992</v>
      </c>
      <c r="G14" s="92">
        <f t="shared" si="4"/>
        <v>32499.072173102926</v>
      </c>
      <c r="H14" s="93">
        <f t="shared" si="2"/>
        <v>266051.48791086685</v>
      </c>
      <c r="I14" s="89"/>
      <c r="J14" s="132">
        <f t="shared" si="6"/>
        <v>32499.072173103017</v>
      </c>
    </row>
    <row r="15" spans="1:10" x14ac:dyDescent="0.55000000000000004">
      <c r="B15" s="13">
        <v>37</v>
      </c>
      <c r="C15">
        <v>10</v>
      </c>
      <c r="D15" s="89">
        <f t="shared" si="0"/>
        <v>1793820.4878798949</v>
      </c>
      <c r="E15" s="89">
        <f t="shared" si="3"/>
        <v>267488.16594558553</v>
      </c>
      <c r="F15" s="91">
        <f t="shared" si="1"/>
        <v>33474.044338296088</v>
      </c>
      <c r="G15" s="92">
        <f t="shared" si="4"/>
        <v>33474.044338296015</v>
      </c>
      <c r="H15" s="93">
        <f t="shared" si="2"/>
        <v>300962.21028388164</v>
      </c>
      <c r="I15" s="89"/>
      <c r="J15" s="132">
        <f t="shared" si="6"/>
        <v>33474.044338296109</v>
      </c>
    </row>
    <row r="16" spans="1:10" x14ac:dyDescent="0.55000000000000004">
      <c r="B16" s="13">
        <v>38</v>
      </c>
      <c r="C16">
        <v>11</v>
      </c>
      <c r="D16" s="89">
        <f t="shared" si="0"/>
        <v>1803507.1185144465</v>
      </c>
      <c r="E16" s="89">
        <f t="shared" si="3"/>
        <v>302587.40621941461</v>
      </c>
      <c r="F16" s="91">
        <f t="shared" si="1"/>
        <v>34478.265668444968</v>
      </c>
      <c r="G16" s="92">
        <f t="shared" si="4"/>
        <v>34478.265668444903</v>
      </c>
      <c r="H16" s="93">
        <f t="shared" si="2"/>
        <v>337065.67188785959</v>
      </c>
      <c r="I16" s="89"/>
      <c r="J16" s="132">
        <f t="shared" si="6"/>
        <v>34478.26566844499</v>
      </c>
    </row>
    <row r="17" spans="2:10" x14ac:dyDescent="0.55000000000000004">
      <c r="B17" s="13">
        <v>39</v>
      </c>
      <c r="C17">
        <v>12</v>
      </c>
      <c r="D17" s="89">
        <f t="shared" si="0"/>
        <v>1813246.0569544246</v>
      </c>
      <c r="E17" s="89">
        <f t="shared" si="3"/>
        <v>338885.82651605405</v>
      </c>
      <c r="F17" s="91">
        <f t="shared" si="1"/>
        <v>35512.613638498326</v>
      </c>
      <c r="G17" s="92">
        <f t="shared" si="4"/>
        <v>35512.613638498238</v>
      </c>
      <c r="H17" s="93">
        <f t="shared" si="2"/>
        <v>374398.44015455234</v>
      </c>
      <c r="I17" s="89"/>
      <c r="J17" s="132">
        <f t="shared" si="6"/>
        <v>35512.61363849834</v>
      </c>
    </row>
    <row r="18" spans="2:10" x14ac:dyDescent="0.55000000000000004">
      <c r="B18" s="13">
        <v>40</v>
      </c>
      <c r="C18">
        <v>13</v>
      </c>
      <c r="D18" s="89">
        <f t="shared" si="0"/>
        <v>1823037.5856619785</v>
      </c>
      <c r="E18" s="89">
        <f t="shared" si="3"/>
        <v>376420.19173138693</v>
      </c>
      <c r="F18" s="91">
        <f t="shared" si="1"/>
        <v>36577.992047653272</v>
      </c>
      <c r="G18" s="92">
        <f t="shared" si="4"/>
        <v>36577.992047653192</v>
      </c>
      <c r="H18" s="93">
        <f t="shared" si="2"/>
        <v>412998.18377904024</v>
      </c>
      <c r="I18" s="89"/>
      <c r="J18" s="132">
        <f t="shared" si="6"/>
        <v>36577.992047653293</v>
      </c>
    </row>
    <row r="19" spans="2:10" x14ac:dyDescent="0.55000000000000004">
      <c r="B19" s="13">
        <v>41</v>
      </c>
      <c r="C19">
        <v>14</v>
      </c>
      <c r="D19" s="89">
        <f t="shared" si="0"/>
        <v>1832881.9886245532</v>
      </c>
      <c r="E19" s="89">
        <f t="shared" si="3"/>
        <v>415228.37397144706</v>
      </c>
      <c r="F19" s="91">
        <f t="shared" si="1"/>
        <v>37675.331809082854</v>
      </c>
      <c r="G19" s="92">
        <f t="shared" si="4"/>
        <v>37675.331809082782</v>
      </c>
      <c r="H19" s="93">
        <f t="shared" si="2"/>
        <v>452903.70578052988</v>
      </c>
      <c r="I19" s="89"/>
      <c r="J19" s="132">
        <f t="shared" si="6"/>
        <v>37675.331809082891</v>
      </c>
    </row>
    <row r="20" spans="2:10" x14ac:dyDescent="0.55000000000000004">
      <c r="B20" s="13">
        <v>42</v>
      </c>
      <c r="C20">
        <v>15</v>
      </c>
      <c r="D20" s="89">
        <f t="shared" si="0"/>
        <v>1842779.5513631261</v>
      </c>
      <c r="E20" s="89">
        <f t="shared" si="3"/>
        <v>455349.3857917448</v>
      </c>
      <c r="F20" s="91">
        <f t="shared" si="1"/>
        <v>38805.591763355362</v>
      </c>
      <c r="G20" s="92">
        <f t="shared" si="4"/>
        <v>38805.591763355282</v>
      </c>
      <c r="H20" s="93">
        <f t="shared" si="2"/>
        <v>494154.97755510017</v>
      </c>
      <c r="I20" s="89"/>
      <c r="J20" s="132">
        <f t="shared" si="6"/>
        <v>38805.591763355376</v>
      </c>
    </row>
    <row r="21" spans="2:10" x14ac:dyDescent="0.55000000000000004">
      <c r="B21" s="13">
        <v>43</v>
      </c>
      <c r="C21">
        <v>16</v>
      </c>
      <c r="D21" s="89">
        <f t="shared" si="0"/>
        <v>1852730.5609404868</v>
      </c>
      <c r="E21" s="89">
        <f t="shared" si="3"/>
        <v>496823.41443389776</v>
      </c>
      <c r="F21" s="91">
        <f t="shared" si="1"/>
        <v>39969.759516256003</v>
      </c>
      <c r="G21" s="92">
        <f t="shared" si="4"/>
        <v>39969.759516255923</v>
      </c>
      <c r="H21" s="93">
        <f t="shared" si="2"/>
        <v>536793.17395015375</v>
      </c>
      <c r="I21" s="89"/>
      <c r="J21" s="132">
        <f t="shared" si="6"/>
        <v>39969.759516256039</v>
      </c>
    </row>
    <row r="22" spans="2:10" x14ac:dyDescent="0.55000000000000004">
      <c r="B22" s="13">
        <v>44</v>
      </c>
      <c r="C22">
        <v>17</v>
      </c>
      <c r="D22" s="89">
        <f t="shared" si="0"/>
        <v>1862735.3059695656</v>
      </c>
      <c r="E22" s="89">
        <f t="shared" si="3"/>
        <v>539691.85708948458</v>
      </c>
      <c r="F22" s="91">
        <f t="shared" si="1"/>
        <v>41168.852301743682</v>
      </c>
      <c r="G22" s="92">
        <f t="shared" si="4"/>
        <v>41168.852301743595</v>
      </c>
      <c r="H22" s="93">
        <f t="shared" si="2"/>
        <v>580860.70939122827</v>
      </c>
      <c r="I22" s="89"/>
      <c r="J22" s="132">
        <f t="shared" si="6"/>
        <v>41168.852301743718</v>
      </c>
    </row>
    <row r="23" spans="2:10" x14ac:dyDescent="0.55000000000000004">
      <c r="B23" s="13">
        <v>45</v>
      </c>
      <c r="C23">
        <v>18</v>
      </c>
      <c r="D23" s="89">
        <f t="shared" si="0"/>
        <v>1872794.0766218014</v>
      </c>
      <c r="E23" s="89">
        <f t="shared" si="3"/>
        <v>583997.357221941</v>
      </c>
      <c r="F23" s="91">
        <f t="shared" si="1"/>
        <v>42403.91787079598</v>
      </c>
      <c r="G23" s="92">
        <f t="shared" si="4"/>
        <v>42403.9178707959</v>
      </c>
      <c r="H23" s="93">
        <f t="shared" si="2"/>
        <v>626401.27509273693</v>
      </c>
      <c r="I23" s="89"/>
      <c r="J23" s="132">
        <f t="shared" si="6"/>
        <v>42403.917870796031</v>
      </c>
    </row>
    <row r="24" spans="2:10" x14ac:dyDescent="0.55000000000000004">
      <c r="B24" s="13">
        <v>46</v>
      </c>
      <c r="C24">
        <v>19</v>
      </c>
      <c r="D24" s="89">
        <f t="shared" si="0"/>
        <v>1882907.1646355591</v>
      </c>
      <c r="E24" s="89">
        <f t="shared" si="3"/>
        <v>629783.84197823773</v>
      </c>
      <c r="F24" s="91">
        <f t="shared" si="1"/>
        <v>43676.035406919866</v>
      </c>
      <c r="G24" s="92">
        <f t="shared" si="4"/>
        <v>43676.035406919778</v>
      </c>
      <c r="H24" s="93">
        <f t="shared" si="2"/>
        <v>673459.87738515763</v>
      </c>
      <c r="I24" s="89"/>
      <c r="J24" s="132">
        <f t="shared" si="6"/>
        <v>43676.035406919917</v>
      </c>
    </row>
    <row r="25" spans="2:10" x14ac:dyDescent="0.55000000000000004">
      <c r="B25" s="13">
        <v>47</v>
      </c>
      <c r="C25">
        <v>20</v>
      </c>
      <c r="D25" s="89">
        <f t="shared" si="0"/>
        <v>1893074.8633245914</v>
      </c>
      <c r="E25" s="89">
        <f t="shared" si="3"/>
        <v>677096.56072303758</v>
      </c>
      <c r="F25" s="91">
        <f t="shared" si="1"/>
        <v>44986.316469127458</v>
      </c>
      <c r="G25" s="92">
        <f t="shared" si="4"/>
        <v>44986.316469127371</v>
      </c>
      <c r="H25" s="93">
        <f t="shared" si="2"/>
        <v>722082.877192165</v>
      </c>
      <c r="I25" s="89"/>
      <c r="J25" s="132">
        <f t="shared" si="6"/>
        <v>44986.316469127516</v>
      </c>
    </row>
    <row r="26" spans="2:10" x14ac:dyDescent="0.55000000000000004">
      <c r="B26" s="13">
        <v>48</v>
      </c>
      <c r="C26">
        <v>21</v>
      </c>
      <c r="D26" s="89">
        <f t="shared" si="0"/>
        <v>1903297.4675865441</v>
      </c>
      <c r="E26" s="89">
        <f t="shared" si="3"/>
        <v>725982.12472900271</v>
      </c>
      <c r="F26" s="91">
        <f t="shared" si="1"/>
        <v>46335.90596320128</v>
      </c>
      <c r="G26" s="92">
        <f t="shared" si="4"/>
        <v>46335.905963201185</v>
      </c>
      <c r="H26" s="93">
        <f t="shared" si="2"/>
        <v>772318.03069220402</v>
      </c>
      <c r="I26" s="89"/>
      <c r="J26" s="132">
        <f t="shared" si="6"/>
        <v>46335.905963201345</v>
      </c>
    </row>
    <row r="27" spans="2:10" x14ac:dyDescent="0.55000000000000004">
      <c r="B27" s="13">
        <v>49</v>
      </c>
      <c r="C27">
        <v>22</v>
      </c>
      <c r="D27" s="89">
        <f t="shared" si="0"/>
        <v>1913575.2739115115</v>
      </c>
      <c r="E27" s="89">
        <f t="shared" si="3"/>
        <v>776488.54805794195</v>
      </c>
      <c r="F27" s="91">
        <f t="shared" si="1"/>
        <v>47725.983142097299</v>
      </c>
      <c r="G27" s="92">
        <f t="shared" si="4"/>
        <v>47725.983142097211</v>
      </c>
      <c r="H27" s="93">
        <f t="shared" si="2"/>
        <v>824214.5312000392</v>
      </c>
      <c r="I27" s="89"/>
      <c r="J27" s="132">
        <f t="shared" si="6"/>
        <v>47725.983142097386</v>
      </c>
    </row>
    <row r="28" spans="2:10" x14ac:dyDescent="0.55000000000000004">
      <c r="B28" s="13">
        <v>50</v>
      </c>
      <c r="C28">
        <v>23</v>
      </c>
      <c r="D28" s="89">
        <f t="shared" si="0"/>
        <v>1923908.580390634</v>
      </c>
      <c r="E28" s="89">
        <f t="shared" si="3"/>
        <v>828665.28966851952</v>
      </c>
      <c r="F28" s="91">
        <f t="shared" si="1"/>
        <v>49157.762636360232</v>
      </c>
      <c r="G28" s="92">
        <f t="shared" si="4"/>
        <v>49157.762636360145</v>
      </c>
      <c r="H28" s="93">
        <f t="shared" si="2"/>
        <v>877823.05230487976</v>
      </c>
      <c r="I28" s="89"/>
      <c r="J28" s="132">
        <f t="shared" si="6"/>
        <v>49157.762636360312</v>
      </c>
    </row>
    <row r="29" spans="2:10" x14ac:dyDescent="0.55000000000000004">
      <c r="B29" s="13">
        <v>51</v>
      </c>
      <c r="C29">
        <v>24</v>
      </c>
      <c r="D29" s="89">
        <f t="shared" si="0"/>
        <v>1934297.6867247433</v>
      </c>
      <c r="E29" s="89">
        <f t="shared" si="3"/>
        <v>882563.29678732622</v>
      </c>
      <c r="F29" s="91">
        <f t="shared" si="1"/>
        <v>50632.495515451017</v>
      </c>
      <c r="G29" s="92">
        <f t="shared" si="4"/>
        <v>50632.49551545093</v>
      </c>
      <c r="H29" s="93">
        <f t="shared" si="2"/>
        <v>933195.79230277729</v>
      </c>
      <c r="I29" s="89"/>
      <c r="J29" s="132">
        <f t="shared" si="6"/>
        <v>50632.495515451126</v>
      </c>
    </row>
    <row r="30" spans="2:10" x14ac:dyDescent="0.55000000000000004">
      <c r="B30" s="13">
        <v>52</v>
      </c>
      <c r="C30">
        <v>25</v>
      </c>
      <c r="D30" s="89">
        <f t="shared" si="0"/>
        <v>1944742.894233057</v>
      </c>
      <c r="E30" s="89">
        <f t="shared" si="3"/>
        <v>938235.04958121234</v>
      </c>
      <c r="F30" s="91">
        <f t="shared" si="1"/>
        <v>52151.470380914536</v>
      </c>
      <c r="G30" s="92">
        <f t="shared" si="4"/>
        <v>52151.470380914441</v>
      </c>
      <c r="H30" s="93">
        <f t="shared" si="2"/>
        <v>990386.51996212685</v>
      </c>
      <c r="I30" s="89"/>
      <c r="J30" s="132">
        <f t="shared" si="6"/>
        <v>52151.470380914659</v>
      </c>
    </row>
    <row r="31" spans="2:10" x14ac:dyDescent="0.55000000000000004">
      <c r="B31" s="13">
        <v>53</v>
      </c>
      <c r="C31">
        <v>26</v>
      </c>
      <c r="D31" s="89">
        <f t="shared" si="0"/>
        <v>1955244.5058619159</v>
      </c>
      <c r="E31" s="89">
        <f t="shared" si="3"/>
        <v>995734.60716992244</v>
      </c>
      <c r="F31" s="91">
        <f t="shared" si="1"/>
        <v>53716.014492341987</v>
      </c>
      <c r="G31" s="92">
        <f t="shared" si="4"/>
        <v>53716.014492341892</v>
      </c>
      <c r="H31" s="93">
        <f t="shared" si="2"/>
        <v>1049450.6216622645</v>
      </c>
      <c r="I31" s="89"/>
      <c r="J31" s="132">
        <f t="shared" si="6"/>
        <v>53716.014492342103</v>
      </c>
    </row>
    <row r="32" spans="2:10" x14ac:dyDescent="0.55000000000000004">
      <c r="B32" s="13">
        <v>54</v>
      </c>
      <c r="C32">
        <v>27</v>
      </c>
      <c r="D32" s="89">
        <f t="shared" si="0"/>
        <v>1965802.8261935704</v>
      </c>
      <c r="E32" s="89">
        <f t="shared" si="3"/>
        <v>1055117.6550192407</v>
      </c>
      <c r="F32" s="91">
        <f t="shared" si="1"/>
        <v>55327.494927112268</v>
      </c>
      <c r="G32" s="92">
        <f t="shared" si="4"/>
        <v>55327.494927112137</v>
      </c>
      <c r="H32" s="93">
        <f t="shared" si="2"/>
        <v>1110445.1499463529</v>
      </c>
      <c r="I32" s="89"/>
      <c r="J32" s="132">
        <f t="shared" si="6"/>
        <v>55327.49492711237</v>
      </c>
    </row>
    <row r="33" spans="1:10" x14ac:dyDescent="0.55000000000000004">
      <c r="B33" s="13">
        <v>55</v>
      </c>
      <c r="C33">
        <v>28</v>
      </c>
      <c r="D33" s="89">
        <f t="shared" si="0"/>
        <v>1976418.1614550157</v>
      </c>
      <c r="E33" s="89">
        <f t="shared" si="3"/>
        <v>1116441.5537560633</v>
      </c>
      <c r="F33" s="91">
        <f t="shared" si="1"/>
        <v>56987.3197749256</v>
      </c>
      <c r="G33" s="92">
        <f t="shared" si="4"/>
        <v>56987.319774925505</v>
      </c>
      <c r="H33" s="93">
        <f t="shared" si="2"/>
        <v>1173428.873530989</v>
      </c>
      <c r="I33" s="89"/>
      <c r="J33" s="132">
        <f t="shared" si="6"/>
        <v>56987.319774925745</v>
      </c>
    </row>
    <row r="34" spans="1:10" x14ac:dyDescent="0.55000000000000004">
      <c r="B34" s="13">
        <v>56</v>
      </c>
      <c r="C34">
        <v>29</v>
      </c>
      <c r="D34" s="89">
        <f t="shared" si="0"/>
        <v>1987090.8195268728</v>
      </c>
      <c r="E34" s="89">
        <f t="shared" si="3"/>
        <v>1179765.3894480565</v>
      </c>
      <c r="F34" s="91">
        <f t="shared" si="1"/>
        <v>58696.939368173364</v>
      </c>
      <c r="G34" s="92">
        <f t="shared" si="4"/>
        <v>58696.939368173233</v>
      </c>
      <c r="H34" s="93">
        <f t="shared" si="2"/>
        <v>1238462.3288162299</v>
      </c>
      <c r="I34" s="89"/>
      <c r="J34" s="132">
        <f t="shared" si="6"/>
        <v>58696.939368173516</v>
      </c>
    </row>
    <row r="35" spans="1:10" x14ac:dyDescent="0.55000000000000004">
      <c r="B35" s="13">
        <v>57</v>
      </c>
      <c r="C35">
        <v>30</v>
      </c>
      <c r="D35" s="89">
        <f t="shared" si="0"/>
        <v>1997821.109952318</v>
      </c>
      <c r="E35" s="89">
        <f t="shared" si="3"/>
        <v>1245150.0253918376</v>
      </c>
      <c r="F35" s="91">
        <f t="shared" si="1"/>
        <v>60457.847549218524</v>
      </c>
      <c r="G35" s="92">
        <f t="shared" si="4"/>
        <v>60457.847549218423</v>
      </c>
      <c r="H35" s="93">
        <f t="shared" si="2"/>
        <v>1305607.872941056</v>
      </c>
      <c r="I35" s="89"/>
      <c r="J35" s="132">
        <f t="shared" si="6"/>
        <v>60457.847549218721</v>
      </c>
    </row>
    <row r="36" spans="1:10" x14ac:dyDescent="0.55000000000000004">
      <c r="B36" s="13">
        <v>58</v>
      </c>
      <c r="C36">
        <v>31</v>
      </c>
      <c r="D36" s="89">
        <f t="shared" si="0"/>
        <v>2008609.3439460609</v>
      </c>
      <c r="E36" s="89">
        <f t="shared" si="3"/>
        <v>1312658.1554549378</v>
      </c>
      <c r="F36" s="91">
        <f t="shared" si="1"/>
        <v>62271.582975695113</v>
      </c>
      <c r="G36" s="92">
        <f t="shared" si="4"/>
        <v>62271.582975694997</v>
      </c>
      <c r="H36" s="93">
        <f t="shared" si="2"/>
        <v>1374929.738430633</v>
      </c>
      <c r="I36" s="89"/>
      <c r="J36" s="132">
        <f t="shared" si="6"/>
        <v>62271.582975695281</v>
      </c>
    </row>
    <row r="37" spans="1:10" x14ac:dyDescent="0.55000000000000004">
      <c r="B37" s="13">
        <v>59</v>
      </c>
      <c r="C37">
        <v>32</v>
      </c>
      <c r="D37" s="89">
        <f t="shared" si="0"/>
        <v>2019455.8344033696</v>
      </c>
      <c r="E37" s="89">
        <f t="shared" si="3"/>
        <v>1382354.3590181584</v>
      </c>
      <c r="F37" s="91">
        <f t="shared" si="1"/>
        <v>64139.730464965964</v>
      </c>
      <c r="G37" s="92">
        <f t="shared" si="4"/>
        <v>64139.730464965818</v>
      </c>
      <c r="H37" s="93">
        <f t="shared" si="2"/>
        <v>1446494.0894831244</v>
      </c>
      <c r="I37" s="89"/>
      <c r="J37" s="132">
        <f t="shared" si="6"/>
        <v>64139.730464966138</v>
      </c>
    </row>
    <row r="38" spans="1:10" x14ac:dyDescent="0.55000000000000004">
      <c r="B38" s="13">
        <v>60</v>
      </c>
      <c r="C38">
        <v>33</v>
      </c>
      <c r="D38" s="89">
        <f t="shared" si="0"/>
        <v>2030360.8959091478</v>
      </c>
      <c r="E38" s="89">
        <f t="shared" si="3"/>
        <v>1454305.1575663334</v>
      </c>
      <c r="F38" s="91">
        <f t="shared" si="1"/>
        <v>66063.922378914882</v>
      </c>
      <c r="G38" s="92">
        <f t="shared" si="4"/>
        <v>66063.922378914751</v>
      </c>
      <c r="H38" s="93">
        <f t="shared" si="2"/>
        <v>1520369.0799452483</v>
      </c>
      <c r="I38" s="89"/>
      <c r="J38" s="132">
        <f t="shared" si="6"/>
        <v>66063.922378915129</v>
      </c>
    </row>
    <row r="39" spans="1:10" x14ac:dyDescent="0.55000000000000004">
      <c r="B39" s="13">
        <v>61</v>
      </c>
      <c r="C39">
        <v>34</v>
      </c>
      <c r="D39" s="89">
        <f t="shared" si="0"/>
        <v>2041324.8447470572</v>
      </c>
      <c r="E39" s="89">
        <f t="shared" si="3"/>
        <v>1528579.0729769529</v>
      </c>
      <c r="F39" s="91">
        <f t="shared" si="1"/>
        <v>68045.840050282306</v>
      </c>
      <c r="G39" s="92">
        <f t="shared" si="4"/>
        <v>68045.840050282146</v>
      </c>
      <c r="H39" s="93">
        <f t="shared" si="2"/>
        <v>1596624.9130272353</v>
      </c>
      <c r="I39" s="89"/>
      <c r="J39" s="132">
        <f t="shared" si="6"/>
        <v>68045.840050282583</v>
      </c>
    </row>
    <row r="40" spans="1:10" x14ac:dyDescent="0.55000000000000004">
      <c r="B40" s="13">
        <v>62</v>
      </c>
      <c r="C40">
        <v>35</v>
      </c>
      <c r="D40" s="89">
        <f t="shared" si="0"/>
        <v>2052347.9989086913</v>
      </c>
      <c r="E40" s="89">
        <f t="shared" si="3"/>
        <v>1605246.6875575825</v>
      </c>
      <c r="F40" s="91">
        <f t="shared" si="1"/>
        <v>70087.215251790723</v>
      </c>
      <c r="G40" s="92">
        <f t="shared" si="4"/>
        <v>70087.215251790549</v>
      </c>
      <c r="H40" s="93">
        <f t="shared" si="2"/>
        <v>1675333.9028093733</v>
      </c>
      <c r="I40" s="89"/>
      <c r="J40" s="132">
        <f t="shared" si="6"/>
        <v>70087.215251791058</v>
      </c>
    </row>
    <row r="41" spans="1:10" x14ac:dyDescent="0.55000000000000004">
      <c r="B41" s="13">
        <v>63</v>
      </c>
      <c r="C41">
        <v>36</v>
      </c>
      <c r="D41" s="89">
        <f t="shared" si="0"/>
        <v>2063430.6781027985</v>
      </c>
      <c r="E41" s="89">
        <f t="shared" si="3"/>
        <v>1684380.7058845442</v>
      </c>
      <c r="F41" s="91">
        <f t="shared" si="1"/>
        <v>72189.831709344362</v>
      </c>
      <c r="G41" s="92">
        <f t="shared" si="4"/>
        <v>72189.831709344202</v>
      </c>
      <c r="H41" s="93">
        <f t="shared" si="2"/>
        <v>1756570.5375938886</v>
      </c>
      <c r="I41" s="89"/>
      <c r="J41" s="132">
        <f t="shared" si="6"/>
        <v>72189.831709344799</v>
      </c>
    </row>
    <row r="42" spans="1:10" x14ac:dyDescent="0.55000000000000004">
      <c r="B42" s="13">
        <v>64</v>
      </c>
      <c r="C42">
        <v>37</v>
      </c>
      <c r="D42" s="89">
        <f t="shared" si="0"/>
        <v>2074573.2037645536</v>
      </c>
      <c r="E42" s="89">
        <f t="shared" si="3"/>
        <v>1766056.0184968957</v>
      </c>
      <c r="F42" s="91">
        <f t="shared" si="1"/>
        <v>74355.526660624586</v>
      </c>
      <c r="G42" s="92">
        <f t="shared" si="4"/>
        <v>74355.52666062447</v>
      </c>
      <c r="H42" s="93">
        <f t="shared" si="2"/>
        <v>1840411.5451575203</v>
      </c>
      <c r="I42" s="89"/>
      <c r="J42" s="132">
        <f t="shared" si="6"/>
        <v>74355.526660625139</v>
      </c>
    </row>
    <row r="43" spans="1:10" x14ac:dyDescent="0.55000000000000004">
      <c r="B43" s="13">
        <v>65</v>
      </c>
      <c r="C43">
        <v>38</v>
      </c>
      <c r="D43" s="89">
        <f t="shared" si="0"/>
        <v>2085775.8990648824</v>
      </c>
      <c r="E43" s="89">
        <f t="shared" si="3"/>
        <v>1850349.767501371</v>
      </c>
      <c r="F43" s="91">
        <f t="shared" si="1"/>
        <v>76586.19246044333</v>
      </c>
      <c r="G43" s="92">
        <f t="shared" si="4"/>
        <v>76586.192460443199</v>
      </c>
      <c r="H43" s="93">
        <f t="shared" si="2"/>
        <v>1926935.9599618143</v>
      </c>
      <c r="I43" s="89"/>
      <c r="J43" s="132">
        <f t="shared" si="6"/>
        <v>76586.192460443897</v>
      </c>
    </row>
    <row r="44" spans="1:10" x14ac:dyDescent="0.55000000000000004">
      <c r="A44" t="s">
        <v>44</v>
      </c>
      <c r="B44" s="51">
        <v>66</v>
      </c>
      <c r="C44">
        <v>39</v>
      </c>
      <c r="D44" s="89">
        <f t="shared" si="0"/>
        <v>2097039.0889198328</v>
      </c>
      <c r="E44" s="89">
        <f t="shared" si="3"/>
        <v>1937341.4141456082</v>
      </c>
      <c r="F44" s="91">
        <f t="shared" si="1"/>
        <v>78883.778234256592</v>
      </c>
      <c r="G44" s="92">
        <f t="shared" si="4"/>
        <v>78883.778234256388</v>
      </c>
      <c r="H44" s="93">
        <f t="shared" si="2"/>
        <v>2016225.1923798649</v>
      </c>
      <c r="I44" s="89"/>
      <c r="J44" s="132">
        <f t="shared" si="6"/>
        <v>78883.778234257217</v>
      </c>
    </row>
    <row r="45" spans="1:10" x14ac:dyDescent="0.55000000000000004">
      <c r="A45" s="86">
        <f>FV</f>
        <v>2108363.1</v>
      </c>
      <c r="B45" s="49">
        <v>67</v>
      </c>
      <c r="C45" s="100">
        <v>40</v>
      </c>
      <c r="D45" s="94">
        <f t="shared" si="0"/>
        <v>2108363.1</v>
      </c>
      <c r="E45" s="89">
        <f t="shared" si="3"/>
        <v>2027112.8084187163</v>
      </c>
      <c r="F45" s="94">
        <f t="shared" si="1"/>
        <v>81250.291581284066</v>
      </c>
      <c r="G45" s="95">
        <f t="shared" si="4"/>
        <v>81250.291581283789</v>
      </c>
      <c r="H45" s="96">
        <f t="shared" si="2"/>
        <v>2108363.1000000006</v>
      </c>
      <c r="I45" s="94"/>
      <c r="J45" s="133">
        <f t="shared" si="6"/>
        <v>81250.291581284939</v>
      </c>
    </row>
    <row r="46" spans="1:10" x14ac:dyDescent="0.55000000000000004">
      <c r="B46"/>
      <c r="J46" s="98"/>
    </row>
    <row r="47" spans="1:10" x14ac:dyDescent="0.55000000000000004">
      <c r="B47"/>
      <c r="J47" s="98"/>
    </row>
    <row r="48" spans="1:10" x14ac:dyDescent="0.55000000000000004">
      <c r="B48"/>
      <c r="J48" s="98"/>
    </row>
    <row r="51" spans="6:7" x14ac:dyDescent="0.55000000000000004">
      <c r="F51"/>
      <c r="G51"/>
    </row>
    <row r="52" spans="6:7" x14ac:dyDescent="0.55000000000000004">
      <c r="F52"/>
      <c r="G52"/>
    </row>
  </sheetData>
  <sheetProtection sheet="1" objects="1" scenarios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E6" sqref="E6"/>
    </sheetView>
  </sheetViews>
  <sheetFormatPr defaultColWidth="8.7890625" defaultRowHeight="14.4" x14ac:dyDescent="0.55000000000000004"/>
  <cols>
    <col min="3" max="3" width="9.3125" customWidth="1"/>
    <col min="4" max="4" width="13.1015625" customWidth="1"/>
    <col min="5" max="5" width="10.7890625" style="14" customWidth="1"/>
    <col min="6" max="6" width="10.7890625" customWidth="1"/>
    <col min="7" max="7" width="10.7890625" style="15" customWidth="1"/>
    <col min="8" max="8" width="12.20703125" style="14" customWidth="1"/>
    <col min="9" max="9" width="11.1015625" customWidth="1"/>
    <col min="10" max="10" width="9.3125" customWidth="1"/>
    <col min="11" max="13" width="10.7890625" customWidth="1"/>
    <col min="14" max="14" width="11.1015625" bestFit="1" customWidth="1"/>
    <col min="15" max="15" width="12.1015625" bestFit="1" customWidth="1"/>
    <col min="16" max="16" width="11" bestFit="1" customWidth="1"/>
    <col min="17" max="17" width="13.68359375" bestFit="1" customWidth="1"/>
    <col min="18" max="18" width="11.1015625" bestFit="1" customWidth="1"/>
  </cols>
  <sheetData>
    <row r="1" spans="1:13" x14ac:dyDescent="0.55000000000000004">
      <c r="A1" s="67" t="s">
        <v>75</v>
      </c>
    </row>
    <row r="2" spans="1:13" x14ac:dyDescent="0.55000000000000004">
      <c r="A2" s="6"/>
    </row>
    <row r="4" spans="1:13" ht="60" customHeight="1" x14ac:dyDescent="0.55000000000000004">
      <c r="A4" s="110" t="s">
        <v>40</v>
      </c>
      <c r="B4" s="111" t="s">
        <v>48</v>
      </c>
      <c r="C4" s="111" t="s">
        <v>13</v>
      </c>
      <c r="D4" s="111" t="s">
        <v>81</v>
      </c>
      <c r="E4" s="139" t="s">
        <v>50</v>
      </c>
      <c r="F4" s="111" t="s">
        <v>49</v>
      </c>
      <c r="G4" s="112" t="s">
        <v>47</v>
      </c>
      <c r="H4" s="113" t="s">
        <v>41</v>
      </c>
      <c r="I4" s="7"/>
      <c r="J4" s="7" t="s">
        <v>16</v>
      </c>
      <c r="K4" s="7" t="s">
        <v>32</v>
      </c>
      <c r="L4" s="7"/>
      <c r="M4" s="126" t="s">
        <v>31</v>
      </c>
    </row>
    <row r="5" spans="1:13" ht="14.4" customHeight="1" x14ac:dyDescent="0.55000000000000004">
      <c r="A5" s="114">
        <v>0</v>
      </c>
      <c r="B5" s="55">
        <v>27</v>
      </c>
      <c r="C5" s="55">
        <v>40</v>
      </c>
      <c r="D5" s="115">
        <f t="shared" ref="D5:D45" si="0">FV/(1+R_)^(67-B5)</f>
        <v>1699770.0434765813</v>
      </c>
      <c r="E5" s="140"/>
      <c r="F5" s="116"/>
      <c r="G5" s="117"/>
      <c r="H5" s="118"/>
      <c r="I5" s="7"/>
      <c r="J5" s="1">
        <f>Assumptions!B9</f>
        <v>100000</v>
      </c>
      <c r="K5" s="7"/>
      <c r="L5" s="7"/>
      <c r="M5" s="126"/>
    </row>
    <row r="6" spans="1:13" x14ac:dyDescent="0.55000000000000004">
      <c r="A6" s="114">
        <v>1</v>
      </c>
      <c r="B6" s="55">
        <v>28</v>
      </c>
      <c r="C6" s="55">
        <v>39</v>
      </c>
      <c r="D6" s="115">
        <f t="shared" si="0"/>
        <v>1708948.8017113551</v>
      </c>
      <c r="E6" s="141">
        <v>0</v>
      </c>
      <c r="F6" s="115">
        <f t="shared" ref="F6:F45" si="1">(D6-E6)*(R_-G)/(1-((1+G)/(1+R_))^(40-A5))/(1+R_)</f>
        <v>25655.067680082582</v>
      </c>
      <c r="G6" s="119">
        <f t="shared" ref="G6:G45" si="2">-PMT(netG,40-A5,D6-E6,,1)</f>
        <v>25655.067680082524</v>
      </c>
      <c r="H6" s="120">
        <f t="shared" ref="H6:H45" si="3">F6+E6</f>
        <v>25655.067680082582</v>
      </c>
      <c r="I6" s="12"/>
      <c r="J6" s="5">
        <f t="shared" ref="J6:J45" si="4">J5*(1+SG)</f>
        <v>102000</v>
      </c>
      <c r="K6" s="10">
        <f t="shared" ref="K6:K45" si="5">F6/J5</f>
        <v>0.25655067680082583</v>
      </c>
      <c r="L6" s="5"/>
      <c r="M6" s="127">
        <f>F6</f>
        <v>25655.067680082582</v>
      </c>
    </row>
    <row r="7" spans="1:13" x14ac:dyDescent="0.55000000000000004">
      <c r="A7" s="114">
        <v>2</v>
      </c>
      <c r="B7" s="55">
        <v>29</v>
      </c>
      <c r="C7" s="55">
        <v>38</v>
      </c>
      <c r="D7" s="115">
        <f t="shared" si="0"/>
        <v>1718177.1252405962</v>
      </c>
      <c r="E7" s="141">
        <f t="shared" ref="E7:E45" si="6">H6*(1+R_)</f>
        <v>25793.605045555028</v>
      </c>
      <c r="F7" s="115">
        <f t="shared" si="1"/>
        <v>26424.719710485057</v>
      </c>
      <c r="G7" s="119">
        <f t="shared" si="2"/>
        <v>26424.719710484998</v>
      </c>
      <c r="H7" s="120">
        <f t="shared" si="3"/>
        <v>52218.324756040085</v>
      </c>
      <c r="I7" s="5"/>
      <c r="J7" s="5">
        <f t="shared" si="4"/>
        <v>104040</v>
      </c>
      <c r="K7" s="10">
        <f t="shared" si="5"/>
        <v>0.25906587951455939</v>
      </c>
      <c r="L7" s="5"/>
      <c r="M7" s="128">
        <f t="shared" ref="M7:M45" si="7">M6*(1+G)</f>
        <v>26424.71971048506</v>
      </c>
    </row>
    <row r="8" spans="1:13" x14ac:dyDescent="0.55000000000000004">
      <c r="A8" s="114">
        <v>3</v>
      </c>
      <c r="B8" s="55">
        <v>30</v>
      </c>
      <c r="C8" s="55">
        <v>37</v>
      </c>
      <c r="D8" s="115">
        <f t="shared" si="0"/>
        <v>1727455.2817168958</v>
      </c>
      <c r="E8" s="141">
        <f t="shared" si="6"/>
        <v>52500.303709722706</v>
      </c>
      <c r="F8" s="115">
        <f t="shared" si="1"/>
        <v>27217.461301799613</v>
      </c>
      <c r="G8" s="119">
        <f t="shared" si="2"/>
        <v>27217.461301799547</v>
      </c>
      <c r="H8" s="120">
        <f t="shared" si="3"/>
        <v>79717.765011522322</v>
      </c>
      <c r="I8" s="5"/>
      <c r="J8" s="5">
        <f t="shared" si="4"/>
        <v>106120.8</v>
      </c>
      <c r="K8" s="10">
        <f t="shared" si="5"/>
        <v>0.26160574107842766</v>
      </c>
      <c r="L8" s="5"/>
      <c r="M8" s="128">
        <f t="shared" si="7"/>
        <v>27217.461301799613</v>
      </c>
    </row>
    <row r="9" spans="1:13" x14ac:dyDescent="0.55000000000000004">
      <c r="A9" s="114">
        <v>4</v>
      </c>
      <c r="B9" s="55">
        <v>31</v>
      </c>
      <c r="C9" s="55">
        <v>36</v>
      </c>
      <c r="D9" s="115">
        <f t="shared" si="0"/>
        <v>1736783.5402381669</v>
      </c>
      <c r="E9" s="141">
        <f t="shared" si="6"/>
        <v>80148.240942584554</v>
      </c>
      <c r="F9" s="115">
        <f t="shared" si="1"/>
        <v>28033.98514085358</v>
      </c>
      <c r="G9" s="119">
        <f t="shared" si="2"/>
        <v>28033.985140853529</v>
      </c>
      <c r="H9" s="120">
        <f t="shared" si="3"/>
        <v>108182.22608343813</v>
      </c>
      <c r="I9" s="5"/>
      <c r="J9" s="5">
        <f t="shared" si="4"/>
        <v>108243.216</v>
      </c>
      <c r="K9" s="10">
        <f t="shared" si="5"/>
        <v>0.264170503245863</v>
      </c>
      <c r="L9" s="5"/>
      <c r="M9" s="128">
        <f t="shared" si="7"/>
        <v>28033.985140853601</v>
      </c>
    </row>
    <row r="10" spans="1:13" x14ac:dyDescent="0.55000000000000004">
      <c r="A10" s="114">
        <v>5</v>
      </c>
      <c r="B10" s="55">
        <v>32</v>
      </c>
      <c r="C10" s="55">
        <v>35</v>
      </c>
      <c r="D10" s="115">
        <f t="shared" si="0"/>
        <v>1746162.1713554531</v>
      </c>
      <c r="E10" s="141">
        <f t="shared" si="6"/>
        <v>108766.41010428871</v>
      </c>
      <c r="F10" s="115">
        <f t="shared" si="1"/>
        <v>28875.004695079188</v>
      </c>
      <c r="G10" s="119">
        <f t="shared" si="2"/>
        <v>28875.004695079133</v>
      </c>
      <c r="H10" s="120">
        <f t="shared" si="3"/>
        <v>137641.41479936789</v>
      </c>
      <c r="I10" s="5"/>
      <c r="J10" s="5">
        <f t="shared" si="4"/>
        <v>110408.08032000001</v>
      </c>
      <c r="K10" s="10">
        <f t="shared" si="5"/>
        <v>0.26676041014043028</v>
      </c>
      <c r="L10" s="5"/>
      <c r="M10" s="128">
        <f t="shared" si="7"/>
        <v>28875.004695079209</v>
      </c>
    </row>
    <row r="11" spans="1:13" x14ac:dyDescent="0.55000000000000004">
      <c r="A11" s="114">
        <v>6</v>
      </c>
      <c r="B11" s="55">
        <v>33</v>
      </c>
      <c r="C11" s="55">
        <v>34</v>
      </c>
      <c r="D11" s="115">
        <f t="shared" si="0"/>
        <v>1755591.4470807728</v>
      </c>
      <c r="E11" s="141">
        <f t="shared" si="6"/>
        <v>138384.6784392845</v>
      </c>
      <c r="F11" s="115">
        <f t="shared" si="1"/>
        <v>29741.254835931577</v>
      </c>
      <c r="G11" s="119">
        <f t="shared" si="2"/>
        <v>29741.254835931511</v>
      </c>
      <c r="H11" s="120">
        <f t="shared" si="3"/>
        <v>168125.93327521608</v>
      </c>
      <c r="I11" s="5"/>
      <c r="J11" s="5">
        <f t="shared" si="4"/>
        <v>112616.24192640001</v>
      </c>
      <c r="K11" s="10">
        <f t="shared" si="5"/>
        <v>0.2693757082790621</v>
      </c>
      <c r="L11" s="5"/>
      <c r="M11" s="128">
        <f t="shared" si="7"/>
        <v>29741.254835931588</v>
      </c>
    </row>
    <row r="12" spans="1:13" x14ac:dyDescent="0.55000000000000004">
      <c r="A12" s="114">
        <v>7</v>
      </c>
      <c r="B12" s="55">
        <v>34</v>
      </c>
      <c r="C12" s="55">
        <v>33</v>
      </c>
      <c r="D12" s="115">
        <f t="shared" si="0"/>
        <v>1765071.6408950088</v>
      </c>
      <c r="E12" s="141">
        <f t="shared" si="6"/>
        <v>169033.81331490228</v>
      </c>
      <c r="F12" s="115">
        <f t="shared" si="1"/>
        <v>30633.492481009507</v>
      </c>
      <c r="G12" s="119">
        <f t="shared" si="2"/>
        <v>30633.492481009445</v>
      </c>
      <c r="H12" s="120">
        <f t="shared" si="3"/>
        <v>199667.30579591179</v>
      </c>
      <c r="I12" s="5"/>
      <c r="J12" s="5">
        <f t="shared" si="4"/>
        <v>114868.56676492801</v>
      </c>
      <c r="K12" s="10">
        <f t="shared" si="5"/>
        <v>0.27201664659552333</v>
      </c>
      <c r="L12" s="5"/>
      <c r="M12" s="128">
        <f t="shared" si="7"/>
        <v>30633.492481009536</v>
      </c>
    </row>
    <row r="13" spans="1:13" x14ac:dyDescent="0.55000000000000004">
      <c r="A13" s="114">
        <v>8</v>
      </c>
      <c r="B13" s="55">
        <v>35</v>
      </c>
      <c r="C13" s="55">
        <v>32</v>
      </c>
      <c r="D13" s="115">
        <f t="shared" si="0"/>
        <v>1774603.0277558421</v>
      </c>
      <c r="E13" s="141">
        <f t="shared" si="6"/>
        <v>200745.50924720973</v>
      </c>
      <c r="F13" s="115">
        <f t="shared" si="1"/>
        <v>31552.497255439805</v>
      </c>
      <c r="G13" s="119">
        <f t="shared" si="2"/>
        <v>31552.497255439735</v>
      </c>
      <c r="H13" s="120">
        <f t="shared" si="3"/>
        <v>232298.00650264954</v>
      </c>
      <c r="I13" s="5"/>
      <c r="J13" s="5">
        <f t="shared" si="4"/>
        <v>117165.93810022657</v>
      </c>
      <c r="K13" s="10">
        <f t="shared" si="5"/>
        <v>0.27468347646410701</v>
      </c>
      <c r="L13" s="5"/>
      <c r="M13" s="128">
        <f t="shared" si="7"/>
        <v>31552.497255439823</v>
      </c>
    </row>
    <row r="14" spans="1:13" x14ac:dyDescent="0.55000000000000004">
      <c r="A14" s="114">
        <v>9</v>
      </c>
      <c r="B14" s="55">
        <v>36</v>
      </c>
      <c r="C14" s="55">
        <v>31</v>
      </c>
      <c r="D14" s="115">
        <f t="shared" si="0"/>
        <v>1784185.8841057238</v>
      </c>
      <c r="E14" s="141">
        <f t="shared" si="6"/>
        <v>233552.41573776386</v>
      </c>
      <c r="F14" s="115">
        <f t="shared" si="1"/>
        <v>32499.072173102992</v>
      </c>
      <c r="G14" s="119">
        <f t="shared" si="2"/>
        <v>32499.072173102926</v>
      </c>
      <c r="H14" s="120">
        <f t="shared" si="3"/>
        <v>266051.48791086685</v>
      </c>
      <c r="I14" s="5"/>
      <c r="J14" s="5">
        <f t="shared" si="4"/>
        <v>119509.25686223111</v>
      </c>
      <c r="K14" s="10">
        <f t="shared" si="5"/>
        <v>0.27737645172355896</v>
      </c>
      <c r="L14" s="5"/>
      <c r="M14" s="128">
        <f t="shared" si="7"/>
        <v>32499.072173103017</v>
      </c>
    </row>
    <row r="15" spans="1:13" x14ac:dyDescent="0.55000000000000004">
      <c r="A15" s="114">
        <v>10</v>
      </c>
      <c r="B15" s="55">
        <v>37</v>
      </c>
      <c r="C15" s="55">
        <v>30</v>
      </c>
      <c r="D15" s="115">
        <f t="shared" si="0"/>
        <v>1793820.4878798949</v>
      </c>
      <c r="E15" s="141">
        <f t="shared" si="6"/>
        <v>267488.16594558553</v>
      </c>
      <c r="F15" s="115">
        <f t="shared" si="1"/>
        <v>33474.044338296088</v>
      </c>
      <c r="G15" s="119">
        <f t="shared" si="2"/>
        <v>33474.044338296015</v>
      </c>
      <c r="H15" s="120">
        <f t="shared" si="3"/>
        <v>300962.21028388164</v>
      </c>
      <c r="I15" s="5"/>
      <c r="J15" s="5">
        <f t="shared" si="4"/>
        <v>121899.44199947573</v>
      </c>
      <c r="K15" s="10">
        <f t="shared" si="5"/>
        <v>0.28009582870124095</v>
      </c>
      <c r="L15" s="5"/>
      <c r="M15" s="128">
        <f t="shared" si="7"/>
        <v>33474.044338296109</v>
      </c>
    </row>
    <row r="16" spans="1:13" x14ac:dyDescent="0.55000000000000004">
      <c r="A16" s="114">
        <v>11</v>
      </c>
      <c r="B16" s="55">
        <v>38</v>
      </c>
      <c r="C16" s="55">
        <v>29</v>
      </c>
      <c r="D16" s="115">
        <f t="shared" si="0"/>
        <v>1803507.1185144465</v>
      </c>
      <c r="E16" s="141">
        <f t="shared" si="6"/>
        <v>302587.40621941461</v>
      </c>
      <c r="F16" s="115">
        <f t="shared" si="1"/>
        <v>34478.265668444968</v>
      </c>
      <c r="G16" s="119">
        <f t="shared" si="2"/>
        <v>34478.265668444903</v>
      </c>
      <c r="H16" s="120">
        <f t="shared" si="3"/>
        <v>337065.67188785959</v>
      </c>
      <c r="I16" s="5"/>
      <c r="J16" s="5">
        <f t="shared" si="4"/>
        <v>124337.43083946525</v>
      </c>
      <c r="K16" s="10">
        <f t="shared" si="5"/>
        <v>0.28284186623752761</v>
      </c>
      <c r="L16" s="5"/>
      <c r="M16" s="128">
        <f t="shared" si="7"/>
        <v>34478.26566844499</v>
      </c>
    </row>
    <row r="17" spans="1:13" x14ac:dyDescent="0.55000000000000004">
      <c r="A17" s="114">
        <v>12</v>
      </c>
      <c r="B17" s="55">
        <v>39</v>
      </c>
      <c r="C17" s="55">
        <v>28</v>
      </c>
      <c r="D17" s="115">
        <f t="shared" si="0"/>
        <v>1813246.0569544246</v>
      </c>
      <c r="E17" s="141">
        <f t="shared" si="6"/>
        <v>338885.82651605405</v>
      </c>
      <c r="F17" s="115">
        <f t="shared" si="1"/>
        <v>35512.613638498326</v>
      </c>
      <c r="G17" s="119">
        <f t="shared" si="2"/>
        <v>35512.613638498238</v>
      </c>
      <c r="H17" s="120">
        <f t="shared" si="3"/>
        <v>374398.44015455234</v>
      </c>
      <c r="I17" s="5"/>
      <c r="J17" s="5">
        <f t="shared" si="4"/>
        <v>126824.17945625455</v>
      </c>
      <c r="K17" s="10">
        <f t="shared" si="5"/>
        <v>0.28561482571044461</v>
      </c>
      <c r="L17" s="5"/>
      <c r="M17" s="128">
        <f t="shared" si="7"/>
        <v>35512.61363849834</v>
      </c>
    </row>
    <row r="18" spans="1:13" x14ac:dyDescent="0.55000000000000004">
      <c r="A18" s="114">
        <v>13</v>
      </c>
      <c r="B18" s="55">
        <v>40</v>
      </c>
      <c r="C18" s="55">
        <v>27</v>
      </c>
      <c r="D18" s="115">
        <f t="shared" si="0"/>
        <v>1823037.5856619785</v>
      </c>
      <c r="E18" s="141">
        <f t="shared" si="6"/>
        <v>376420.19173138693</v>
      </c>
      <c r="F18" s="115">
        <f t="shared" si="1"/>
        <v>36577.992047653272</v>
      </c>
      <c r="G18" s="119">
        <f t="shared" si="2"/>
        <v>36577.992047653192</v>
      </c>
      <c r="H18" s="120">
        <f t="shared" si="3"/>
        <v>412998.18377904024</v>
      </c>
      <c r="I18" s="5"/>
      <c r="J18" s="5">
        <f t="shared" si="4"/>
        <v>129360.66304537965</v>
      </c>
      <c r="K18" s="10">
        <f t="shared" si="5"/>
        <v>0.28841497106054698</v>
      </c>
      <c r="L18" s="5"/>
      <c r="M18" s="128">
        <f t="shared" si="7"/>
        <v>36577.992047653293</v>
      </c>
    </row>
    <row r="19" spans="1:13" x14ac:dyDescent="0.55000000000000004">
      <c r="A19" s="114">
        <v>14</v>
      </c>
      <c r="B19" s="55">
        <v>41</v>
      </c>
      <c r="C19" s="55">
        <v>26</v>
      </c>
      <c r="D19" s="115">
        <f t="shared" si="0"/>
        <v>1832881.9886245532</v>
      </c>
      <c r="E19" s="141">
        <f t="shared" si="6"/>
        <v>415228.37397144706</v>
      </c>
      <c r="F19" s="115">
        <f t="shared" si="1"/>
        <v>37675.331809082854</v>
      </c>
      <c r="G19" s="119">
        <f t="shared" si="2"/>
        <v>37675.331809082782</v>
      </c>
      <c r="H19" s="120">
        <f t="shared" si="3"/>
        <v>452903.70578052988</v>
      </c>
      <c r="I19" s="5"/>
      <c r="J19" s="5">
        <f t="shared" si="4"/>
        <v>131947.87630628725</v>
      </c>
      <c r="K19" s="10">
        <f t="shared" si="5"/>
        <v>0.29124256881604238</v>
      </c>
      <c r="L19" s="5"/>
      <c r="M19" s="128">
        <f t="shared" si="7"/>
        <v>37675.331809082891</v>
      </c>
    </row>
    <row r="20" spans="1:13" x14ac:dyDescent="0.55000000000000004">
      <c r="A20" s="114">
        <v>15</v>
      </c>
      <c r="B20" s="55">
        <v>42</v>
      </c>
      <c r="C20" s="55">
        <v>25</v>
      </c>
      <c r="D20" s="115">
        <f t="shared" si="0"/>
        <v>1842779.5513631261</v>
      </c>
      <c r="E20" s="141">
        <f t="shared" si="6"/>
        <v>455349.3857917448</v>
      </c>
      <c r="F20" s="115">
        <f t="shared" si="1"/>
        <v>38805.591763355362</v>
      </c>
      <c r="G20" s="119">
        <f t="shared" si="2"/>
        <v>38805.591763355282</v>
      </c>
      <c r="H20" s="120">
        <f t="shared" si="3"/>
        <v>494154.97755510017</v>
      </c>
      <c r="I20" s="5"/>
      <c r="J20" s="5">
        <f t="shared" si="4"/>
        <v>134586.83383241299</v>
      </c>
      <c r="K20" s="10">
        <f t="shared" si="5"/>
        <v>0.29409788811816062</v>
      </c>
      <c r="L20" s="5"/>
      <c r="M20" s="128">
        <f t="shared" si="7"/>
        <v>38805.591763355376</v>
      </c>
    </row>
    <row r="21" spans="1:13" x14ac:dyDescent="0.55000000000000004">
      <c r="A21" s="114">
        <v>16</v>
      </c>
      <c r="B21" s="55">
        <v>43</v>
      </c>
      <c r="C21" s="55">
        <v>24</v>
      </c>
      <c r="D21" s="115">
        <f t="shared" si="0"/>
        <v>1852730.5609404868</v>
      </c>
      <c r="E21" s="141">
        <f t="shared" si="6"/>
        <v>496823.41443389776</v>
      </c>
      <c r="F21" s="115">
        <f t="shared" si="1"/>
        <v>39969.759516256003</v>
      </c>
      <c r="G21" s="119">
        <f t="shared" si="2"/>
        <v>39969.759516255923</v>
      </c>
      <c r="H21" s="120">
        <f t="shared" si="3"/>
        <v>536793.17395015375</v>
      </c>
      <c r="I21" s="5"/>
      <c r="J21" s="5">
        <f t="shared" si="4"/>
        <v>137278.57050906125</v>
      </c>
      <c r="K21" s="10">
        <f t="shared" si="5"/>
        <v>0.29698120074676987</v>
      </c>
      <c r="L21" s="5"/>
      <c r="M21" s="128">
        <f t="shared" si="7"/>
        <v>39969.759516256039</v>
      </c>
    </row>
    <row r="22" spans="1:13" x14ac:dyDescent="0.55000000000000004">
      <c r="A22" s="114">
        <v>17</v>
      </c>
      <c r="B22" s="55">
        <v>44</v>
      </c>
      <c r="C22" s="55">
        <v>23</v>
      </c>
      <c r="D22" s="115">
        <f t="shared" si="0"/>
        <v>1862735.3059695656</v>
      </c>
      <c r="E22" s="141">
        <f t="shared" si="6"/>
        <v>539691.85708948458</v>
      </c>
      <c r="F22" s="115">
        <f t="shared" si="1"/>
        <v>41168.852301743682</v>
      </c>
      <c r="G22" s="119">
        <f t="shared" si="2"/>
        <v>41168.852301743595</v>
      </c>
      <c r="H22" s="120">
        <f t="shared" si="3"/>
        <v>580860.70939122827</v>
      </c>
      <c r="I22" s="5"/>
      <c r="J22" s="5">
        <f t="shared" si="4"/>
        <v>140024.14191924248</v>
      </c>
      <c r="K22" s="10">
        <f t="shared" si="5"/>
        <v>0.29989278114624801</v>
      </c>
      <c r="L22" s="5"/>
      <c r="M22" s="128">
        <f t="shared" si="7"/>
        <v>41168.852301743718</v>
      </c>
    </row>
    <row r="23" spans="1:13" x14ac:dyDescent="0.55000000000000004">
      <c r="A23" s="114">
        <v>18</v>
      </c>
      <c r="B23" s="55">
        <v>45</v>
      </c>
      <c r="C23" s="55">
        <v>22</v>
      </c>
      <c r="D23" s="115">
        <f t="shared" si="0"/>
        <v>1872794.0766218014</v>
      </c>
      <c r="E23" s="141">
        <f t="shared" si="6"/>
        <v>583997.357221941</v>
      </c>
      <c r="F23" s="115">
        <f t="shared" si="1"/>
        <v>42403.91787079598</v>
      </c>
      <c r="G23" s="119">
        <f t="shared" si="2"/>
        <v>42403.9178707959</v>
      </c>
      <c r="H23" s="120">
        <f t="shared" si="3"/>
        <v>626401.27509273693</v>
      </c>
      <c r="I23" s="5"/>
      <c r="J23" s="5">
        <f t="shared" si="4"/>
        <v>142824.62475762735</v>
      </c>
      <c r="K23" s="10">
        <f t="shared" si="5"/>
        <v>0.30283290645160327</v>
      </c>
      <c r="L23" s="5"/>
      <c r="M23" s="128">
        <f t="shared" si="7"/>
        <v>42403.917870796031</v>
      </c>
    </row>
    <row r="24" spans="1:13" x14ac:dyDescent="0.55000000000000004">
      <c r="A24" s="114">
        <v>19</v>
      </c>
      <c r="B24" s="55">
        <v>46</v>
      </c>
      <c r="C24" s="55">
        <v>21</v>
      </c>
      <c r="D24" s="115">
        <f t="shared" si="0"/>
        <v>1882907.1646355591</v>
      </c>
      <c r="E24" s="141">
        <f t="shared" si="6"/>
        <v>629783.84197823773</v>
      </c>
      <c r="F24" s="115">
        <f t="shared" si="1"/>
        <v>43676.035406919866</v>
      </c>
      <c r="G24" s="119">
        <f t="shared" si="2"/>
        <v>43676.035406919778</v>
      </c>
      <c r="H24" s="120">
        <f t="shared" si="3"/>
        <v>673459.87738515763</v>
      </c>
      <c r="I24" s="5"/>
      <c r="J24" s="5">
        <f t="shared" si="4"/>
        <v>145681.11725277989</v>
      </c>
      <c r="K24" s="10">
        <f t="shared" si="5"/>
        <v>0.30580185651485431</v>
      </c>
      <c r="L24" s="5"/>
      <c r="M24" s="128">
        <f t="shared" si="7"/>
        <v>43676.035406919917</v>
      </c>
    </row>
    <row r="25" spans="1:13" x14ac:dyDescent="0.55000000000000004">
      <c r="A25" s="114">
        <v>20</v>
      </c>
      <c r="B25" s="55">
        <v>47</v>
      </c>
      <c r="C25" s="55">
        <v>20</v>
      </c>
      <c r="D25" s="115">
        <f t="shared" si="0"/>
        <v>1893074.8633245914</v>
      </c>
      <c r="E25" s="141">
        <f t="shared" si="6"/>
        <v>677096.56072303758</v>
      </c>
      <c r="F25" s="115">
        <f t="shared" si="1"/>
        <v>44986.316469127458</v>
      </c>
      <c r="G25" s="119">
        <f t="shared" si="2"/>
        <v>44986.316469127371</v>
      </c>
      <c r="H25" s="120">
        <f t="shared" si="3"/>
        <v>722082.877192165</v>
      </c>
      <c r="I25" s="5"/>
      <c r="J25" s="5">
        <f t="shared" si="4"/>
        <v>148594.73959783549</v>
      </c>
      <c r="K25" s="10">
        <f t="shared" si="5"/>
        <v>0.30879991393166656</v>
      </c>
      <c r="L25" s="5"/>
      <c r="M25" s="128">
        <f t="shared" si="7"/>
        <v>44986.316469127516</v>
      </c>
    </row>
    <row r="26" spans="1:13" x14ac:dyDescent="0.55000000000000004">
      <c r="A26" s="114">
        <v>21</v>
      </c>
      <c r="B26" s="55">
        <v>48</v>
      </c>
      <c r="C26" s="55">
        <v>19</v>
      </c>
      <c r="D26" s="115">
        <f t="shared" si="0"/>
        <v>1903297.4675865441</v>
      </c>
      <c r="E26" s="141">
        <f t="shared" si="6"/>
        <v>725982.12472900271</v>
      </c>
      <c r="F26" s="115">
        <f t="shared" si="1"/>
        <v>46335.90596320128</v>
      </c>
      <c r="G26" s="119">
        <f t="shared" si="2"/>
        <v>46335.905963201185</v>
      </c>
      <c r="H26" s="120">
        <f t="shared" si="3"/>
        <v>772318.03069220402</v>
      </c>
      <c r="I26" s="5"/>
      <c r="J26" s="5">
        <f t="shared" si="4"/>
        <v>151566.63438979219</v>
      </c>
      <c r="K26" s="10">
        <f t="shared" si="5"/>
        <v>0.31182736406825151</v>
      </c>
      <c r="L26" s="5"/>
      <c r="M26" s="128">
        <f t="shared" si="7"/>
        <v>46335.905963201345</v>
      </c>
    </row>
    <row r="27" spans="1:13" x14ac:dyDescent="0.55000000000000004">
      <c r="A27" s="114">
        <v>22</v>
      </c>
      <c r="B27" s="55">
        <v>49</v>
      </c>
      <c r="C27" s="55">
        <v>18</v>
      </c>
      <c r="D27" s="115">
        <f t="shared" si="0"/>
        <v>1913575.2739115115</v>
      </c>
      <c r="E27" s="141">
        <f t="shared" si="6"/>
        <v>776488.54805794195</v>
      </c>
      <c r="F27" s="115">
        <f t="shared" si="1"/>
        <v>47725.983142097299</v>
      </c>
      <c r="G27" s="119">
        <f t="shared" si="2"/>
        <v>47725.983142097211</v>
      </c>
      <c r="H27" s="120">
        <f t="shared" si="3"/>
        <v>824214.5312000392</v>
      </c>
      <c r="I27" s="5"/>
      <c r="J27" s="5">
        <f t="shared" si="4"/>
        <v>154597.96707758805</v>
      </c>
      <c r="K27" s="10">
        <f t="shared" si="5"/>
        <v>0.31488449508852839</v>
      </c>
      <c r="L27" s="5"/>
      <c r="M27" s="128">
        <f t="shared" si="7"/>
        <v>47725.983142097386</v>
      </c>
    </row>
    <row r="28" spans="1:13" x14ac:dyDescent="0.55000000000000004">
      <c r="A28" s="114">
        <v>23</v>
      </c>
      <c r="B28" s="55">
        <v>50</v>
      </c>
      <c r="C28" s="55">
        <v>17</v>
      </c>
      <c r="D28" s="115">
        <f t="shared" si="0"/>
        <v>1923908.580390634</v>
      </c>
      <c r="E28" s="141">
        <f t="shared" si="6"/>
        <v>828665.28966851952</v>
      </c>
      <c r="F28" s="115">
        <f t="shared" si="1"/>
        <v>49157.762636360232</v>
      </c>
      <c r="G28" s="119">
        <f t="shared" si="2"/>
        <v>49157.762636360145</v>
      </c>
      <c r="H28" s="120">
        <f t="shared" si="3"/>
        <v>877823.05230487976</v>
      </c>
      <c r="I28" s="5"/>
      <c r="J28" s="5">
        <f t="shared" si="4"/>
        <v>157689.92641913981</v>
      </c>
      <c r="K28" s="10">
        <f t="shared" si="5"/>
        <v>0.31797159798155322</v>
      </c>
      <c r="L28" s="5"/>
      <c r="M28" s="128">
        <f t="shared" si="7"/>
        <v>49157.762636360312</v>
      </c>
    </row>
    <row r="29" spans="1:13" x14ac:dyDescent="0.55000000000000004">
      <c r="A29" s="114">
        <v>24</v>
      </c>
      <c r="B29" s="55">
        <v>51</v>
      </c>
      <c r="C29" s="55">
        <v>16</v>
      </c>
      <c r="D29" s="115">
        <f t="shared" si="0"/>
        <v>1934297.6867247433</v>
      </c>
      <c r="E29" s="141">
        <f t="shared" si="6"/>
        <v>882563.29678732622</v>
      </c>
      <c r="F29" s="115">
        <f t="shared" si="1"/>
        <v>50632.495515451017</v>
      </c>
      <c r="G29" s="119">
        <f t="shared" si="2"/>
        <v>50632.49551545093</v>
      </c>
      <c r="H29" s="120">
        <f t="shared" si="3"/>
        <v>933195.79230277729</v>
      </c>
      <c r="I29" s="5"/>
      <c r="J29" s="5">
        <f t="shared" si="4"/>
        <v>160843.7249475226</v>
      </c>
      <c r="K29" s="10">
        <f t="shared" si="5"/>
        <v>0.32108896658921537</v>
      </c>
      <c r="L29" s="5"/>
      <c r="M29" s="128">
        <f t="shared" si="7"/>
        <v>50632.495515451126</v>
      </c>
    </row>
    <row r="30" spans="1:13" x14ac:dyDescent="0.55000000000000004">
      <c r="A30" s="114">
        <v>25</v>
      </c>
      <c r="B30" s="55">
        <v>52</v>
      </c>
      <c r="C30" s="55">
        <v>15</v>
      </c>
      <c r="D30" s="115">
        <f t="shared" si="0"/>
        <v>1944742.894233057</v>
      </c>
      <c r="E30" s="141">
        <f t="shared" si="6"/>
        <v>938235.04958121234</v>
      </c>
      <c r="F30" s="115">
        <f t="shared" si="1"/>
        <v>52151.470380914536</v>
      </c>
      <c r="G30" s="119">
        <f t="shared" si="2"/>
        <v>52151.470380914441</v>
      </c>
      <c r="H30" s="120">
        <f t="shared" si="3"/>
        <v>990386.51996212685</v>
      </c>
      <c r="I30" s="5"/>
      <c r="J30" s="5">
        <f t="shared" si="4"/>
        <v>164060.59944647306</v>
      </c>
      <c r="K30" s="10">
        <f t="shared" si="5"/>
        <v>0.32423689763420765</v>
      </c>
      <c r="L30" s="5"/>
      <c r="M30" s="128">
        <f t="shared" si="7"/>
        <v>52151.470380914659</v>
      </c>
    </row>
    <row r="31" spans="1:13" x14ac:dyDescent="0.55000000000000004">
      <c r="A31" s="114">
        <v>26</v>
      </c>
      <c r="B31" s="55">
        <v>53</v>
      </c>
      <c r="C31" s="55">
        <v>14</v>
      </c>
      <c r="D31" s="115">
        <f t="shared" si="0"/>
        <v>1955244.5058619159</v>
      </c>
      <c r="E31" s="141">
        <f t="shared" si="6"/>
        <v>995734.60716992244</v>
      </c>
      <c r="F31" s="115">
        <f t="shared" si="1"/>
        <v>53716.014492341987</v>
      </c>
      <c r="G31" s="119">
        <f t="shared" si="2"/>
        <v>53716.014492341892</v>
      </c>
      <c r="H31" s="120">
        <f t="shared" si="3"/>
        <v>1049450.6216622645</v>
      </c>
      <c r="I31" s="5"/>
      <c r="J31" s="5">
        <f t="shared" si="4"/>
        <v>167341.81143540252</v>
      </c>
      <c r="K31" s="10">
        <f t="shared" si="5"/>
        <v>0.3274156907482686</v>
      </c>
      <c r="L31" s="5"/>
      <c r="M31" s="128">
        <f t="shared" si="7"/>
        <v>53716.014492342103</v>
      </c>
    </row>
    <row r="32" spans="1:13" x14ac:dyDescent="0.55000000000000004">
      <c r="A32" s="114">
        <v>27</v>
      </c>
      <c r="B32" s="55">
        <v>54</v>
      </c>
      <c r="C32" s="55">
        <v>13</v>
      </c>
      <c r="D32" s="115">
        <f t="shared" si="0"/>
        <v>1965802.8261935704</v>
      </c>
      <c r="E32" s="141">
        <f t="shared" si="6"/>
        <v>1055117.6550192407</v>
      </c>
      <c r="F32" s="115">
        <f t="shared" si="1"/>
        <v>55327.494927112268</v>
      </c>
      <c r="G32" s="119">
        <f t="shared" si="2"/>
        <v>55327.494927112137</v>
      </c>
      <c r="H32" s="120">
        <f t="shared" si="3"/>
        <v>1110445.1499463529</v>
      </c>
      <c r="I32" s="5"/>
      <c r="J32" s="5">
        <f t="shared" si="4"/>
        <v>170688.64766411058</v>
      </c>
      <c r="K32" s="10">
        <f t="shared" si="5"/>
        <v>0.3306256485007027</v>
      </c>
      <c r="L32" s="5"/>
      <c r="M32" s="128">
        <f t="shared" si="7"/>
        <v>55327.49492711237</v>
      </c>
    </row>
    <row r="33" spans="1:13" x14ac:dyDescent="0.55000000000000004">
      <c r="A33" s="114">
        <v>28</v>
      </c>
      <c r="B33" s="55">
        <v>55</v>
      </c>
      <c r="C33" s="55">
        <v>12</v>
      </c>
      <c r="D33" s="115">
        <f t="shared" si="0"/>
        <v>1976418.1614550157</v>
      </c>
      <c r="E33" s="141">
        <f t="shared" si="6"/>
        <v>1116441.5537560633</v>
      </c>
      <c r="F33" s="115">
        <f t="shared" si="1"/>
        <v>56987.3197749256</v>
      </c>
      <c r="G33" s="119">
        <f t="shared" si="2"/>
        <v>56987.319774925505</v>
      </c>
      <c r="H33" s="120">
        <f t="shared" si="3"/>
        <v>1173428.873530989</v>
      </c>
      <c r="I33" s="5"/>
      <c r="J33" s="5">
        <f t="shared" si="4"/>
        <v>174102.42061739281</v>
      </c>
      <c r="K33" s="10">
        <f t="shared" si="5"/>
        <v>0.33386707642717994</v>
      </c>
      <c r="L33" s="5"/>
      <c r="M33" s="128">
        <f t="shared" si="7"/>
        <v>56987.319774925745</v>
      </c>
    </row>
    <row r="34" spans="1:13" x14ac:dyDescent="0.55000000000000004">
      <c r="A34" s="114">
        <v>29</v>
      </c>
      <c r="B34" s="55">
        <v>56</v>
      </c>
      <c r="C34" s="55">
        <v>11</v>
      </c>
      <c r="D34" s="115">
        <f t="shared" si="0"/>
        <v>1987090.8195268728</v>
      </c>
      <c r="E34" s="141">
        <f t="shared" si="6"/>
        <v>1179765.3894480565</v>
      </c>
      <c r="F34" s="115">
        <f t="shared" si="1"/>
        <v>58696.939368173364</v>
      </c>
      <c r="G34" s="119">
        <f t="shared" si="2"/>
        <v>58696.939368173233</v>
      </c>
      <c r="H34" s="120">
        <f t="shared" si="3"/>
        <v>1238462.3288162299</v>
      </c>
      <c r="I34" s="5"/>
      <c r="J34" s="5">
        <f t="shared" si="4"/>
        <v>177584.46902974066</v>
      </c>
      <c r="K34" s="10">
        <f t="shared" si="5"/>
        <v>0.33714028305881893</v>
      </c>
      <c r="L34" s="5"/>
      <c r="M34" s="128">
        <f t="shared" si="7"/>
        <v>58696.939368173516</v>
      </c>
    </row>
    <row r="35" spans="1:13" x14ac:dyDescent="0.55000000000000004">
      <c r="A35" s="114">
        <v>30</v>
      </c>
      <c r="B35" s="55">
        <v>57</v>
      </c>
      <c r="C35" s="55">
        <v>10</v>
      </c>
      <c r="D35" s="115">
        <f t="shared" si="0"/>
        <v>1997821.109952318</v>
      </c>
      <c r="E35" s="141">
        <f t="shared" si="6"/>
        <v>1245150.0253918376</v>
      </c>
      <c r="F35" s="115">
        <f t="shared" si="1"/>
        <v>60457.847549218524</v>
      </c>
      <c r="G35" s="119">
        <f t="shared" si="2"/>
        <v>60457.847549218423</v>
      </c>
      <c r="H35" s="120">
        <f t="shared" si="3"/>
        <v>1305607.872941056</v>
      </c>
      <c r="I35" s="5"/>
      <c r="J35" s="5">
        <f t="shared" si="4"/>
        <v>181136.15841033548</v>
      </c>
      <c r="K35" s="10">
        <f t="shared" si="5"/>
        <v>0.34044557995155222</v>
      </c>
      <c r="L35" s="5"/>
      <c r="M35" s="128">
        <f t="shared" si="7"/>
        <v>60457.847549218721</v>
      </c>
    </row>
    <row r="36" spans="1:13" x14ac:dyDescent="0.55000000000000004">
      <c r="A36" s="114">
        <v>31</v>
      </c>
      <c r="B36" s="55">
        <v>58</v>
      </c>
      <c r="C36" s="55">
        <v>9</v>
      </c>
      <c r="D36" s="115">
        <f t="shared" si="0"/>
        <v>2008609.3439460609</v>
      </c>
      <c r="E36" s="141">
        <f t="shared" si="6"/>
        <v>1312658.1554549378</v>
      </c>
      <c r="F36" s="115">
        <f t="shared" si="1"/>
        <v>62271.582975695113</v>
      </c>
      <c r="G36" s="119">
        <f t="shared" si="2"/>
        <v>62271.582975694997</v>
      </c>
      <c r="H36" s="120">
        <f t="shared" si="3"/>
        <v>1374929.738430633</v>
      </c>
      <c r="I36" s="5"/>
      <c r="J36" s="5">
        <f t="shared" si="4"/>
        <v>184758.8815785422</v>
      </c>
      <c r="K36" s="10">
        <f t="shared" si="5"/>
        <v>0.34378328171578332</v>
      </c>
      <c r="L36" s="5"/>
      <c r="M36" s="128">
        <f t="shared" si="7"/>
        <v>62271.582975695281</v>
      </c>
    </row>
    <row r="37" spans="1:13" x14ac:dyDescent="0.55000000000000004">
      <c r="A37" s="114">
        <v>32</v>
      </c>
      <c r="B37" s="55">
        <v>59</v>
      </c>
      <c r="C37" s="55">
        <v>8</v>
      </c>
      <c r="D37" s="115">
        <f t="shared" si="0"/>
        <v>2019455.8344033696</v>
      </c>
      <c r="E37" s="141">
        <f t="shared" si="6"/>
        <v>1382354.3590181584</v>
      </c>
      <c r="F37" s="115">
        <f t="shared" si="1"/>
        <v>64139.730464965964</v>
      </c>
      <c r="G37" s="119">
        <f t="shared" si="2"/>
        <v>64139.730464965818</v>
      </c>
      <c r="H37" s="120">
        <f t="shared" si="3"/>
        <v>1446494.0894831244</v>
      </c>
      <c r="I37" s="5"/>
      <c r="J37" s="5">
        <f t="shared" si="4"/>
        <v>188454.05921011305</v>
      </c>
      <c r="K37" s="10">
        <f t="shared" si="5"/>
        <v>0.34715370604633017</v>
      </c>
      <c r="L37" s="5"/>
      <c r="M37" s="128">
        <f t="shared" si="7"/>
        <v>64139.730464966138</v>
      </c>
    </row>
    <row r="38" spans="1:13" x14ac:dyDescent="0.55000000000000004">
      <c r="A38" s="114">
        <v>33</v>
      </c>
      <c r="B38" s="55">
        <v>60</v>
      </c>
      <c r="C38" s="55">
        <v>7</v>
      </c>
      <c r="D38" s="115">
        <f t="shared" si="0"/>
        <v>2030360.8959091478</v>
      </c>
      <c r="E38" s="141">
        <f t="shared" si="6"/>
        <v>1454305.1575663334</v>
      </c>
      <c r="F38" s="115">
        <f t="shared" si="1"/>
        <v>66063.922378914882</v>
      </c>
      <c r="G38" s="119">
        <f t="shared" si="2"/>
        <v>66063.922378914751</v>
      </c>
      <c r="H38" s="120">
        <f t="shared" si="3"/>
        <v>1520369.0799452483</v>
      </c>
      <c r="I38" s="5"/>
      <c r="J38" s="5">
        <f t="shared" si="4"/>
        <v>192223.1403943153</v>
      </c>
      <c r="K38" s="10">
        <f t="shared" si="5"/>
        <v>0.35055717375266643</v>
      </c>
      <c r="L38" s="5"/>
      <c r="M38" s="128">
        <f t="shared" si="7"/>
        <v>66063.922378915129</v>
      </c>
    </row>
    <row r="39" spans="1:13" x14ac:dyDescent="0.55000000000000004">
      <c r="A39" s="114">
        <v>34</v>
      </c>
      <c r="B39" s="55">
        <v>61</v>
      </c>
      <c r="C39" s="55">
        <v>6</v>
      </c>
      <c r="D39" s="115">
        <f t="shared" si="0"/>
        <v>2041324.8447470572</v>
      </c>
      <c r="E39" s="141">
        <f t="shared" si="6"/>
        <v>1528579.0729769529</v>
      </c>
      <c r="F39" s="115">
        <f t="shared" si="1"/>
        <v>68045.840050282306</v>
      </c>
      <c r="G39" s="119">
        <f t="shared" si="2"/>
        <v>68045.840050282146</v>
      </c>
      <c r="H39" s="120">
        <f t="shared" si="3"/>
        <v>1596624.9130272353</v>
      </c>
      <c r="I39" s="5"/>
      <c r="J39" s="5">
        <f t="shared" si="4"/>
        <v>196067.6032022016</v>
      </c>
      <c r="K39" s="10">
        <f t="shared" si="5"/>
        <v>0.35399400878945714</v>
      </c>
      <c r="L39" s="5"/>
      <c r="M39" s="128">
        <f t="shared" si="7"/>
        <v>68045.840050282583</v>
      </c>
    </row>
    <row r="40" spans="1:13" x14ac:dyDescent="0.55000000000000004">
      <c r="A40" s="114">
        <v>35</v>
      </c>
      <c r="B40" s="55">
        <v>62</v>
      </c>
      <c r="C40" s="55">
        <v>5</v>
      </c>
      <c r="D40" s="115">
        <f t="shared" si="0"/>
        <v>2052347.9989086913</v>
      </c>
      <c r="E40" s="141">
        <f t="shared" si="6"/>
        <v>1605246.6875575825</v>
      </c>
      <c r="F40" s="115">
        <f t="shared" si="1"/>
        <v>70087.215251790723</v>
      </c>
      <c r="G40" s="119">
        <f t="shared" si="2"/>
        <v>70087.215251790549</v>
      </c>
      <c r="H40" s="120">
        <f t="shared" si="3"/>
        <v>1675333.9028093733</v>
      </c>
      <c r="I40" s="5"/>
      <c r="J40" s="5">
        <f t="shared" si="4"/>
        <v>199988.95526624564</v>
      </c>
      <c r="K40" s="10">
        <f t="shared" si="5"/>
        <v>0.35746453828739277</v>
      </c>
      <c r="L40" s="5"/>
      <c r="M40" s="128">
        <f t="shared" si="7"/>
        <v>70087.215251791058</v>
      </c>
    </row>
    <row r="41" spans="1:13" x14ac:dyDescent="0.55000000000000004">
      <c r="A41" s="114">
        <v>36</v>
      </c>
      <c r="B41" s="55">
        <v>63</v>
      </c>
      <c r="C41" s="55">
        <v>4</v>
      </c>
      <c r="D41" s="115">
        <f t="shared" si="0"/>
        <v>2063430.6781027985</v>
      </c>
      <c r="E41" s="141">
        <f t="shared" si="6"/>
        <v>1684380.7058845442</v>
      </c>
      <c r="F41" s="115">
        <f t="shared" si="1"/>
        <v>72189.831709344362</v>
      </c>
      <c r="G41" s="119">
        <f t="shared" si="2"/>
        <v>72189.831709344202</v>
      </c>
      <c r="H41" s="120">
        <f t="shared" si="3"/>
        <v>1756570.5375938886</v>
      </c>
      <c r="I41" s="5"/>
      <c r="J41" s="5">
        <f t="shared" si="4"/>
        <v>203988.73437157055</v>
      </c>
      <c r="K41" s="10">
        <f t="shared" si="5"/>
        <v>0.36096909258432752</v>
      </c>
      <c r="L41" s="5"/>
      <c r="M41" s="128">
        <f t="shared" si="7"/>
        <v>72189.831709344799</v>
      </c>
    </row>
    <row r="42" spans="1:13" x14ac:dyDescent="0.55000000000000004">
      <c r="A42" s="114">
        <v>37</v>
      </c>
      <c r="B42" s="55">
        <v>64</v>
      </c>
      <c r="C42" s="55">
        <v>3</v>
      </c>
      <c r="D42" s="115">
        <f t="shared" si="0"/>
        <v>2074573.2037645536</v>
      </c>
      <c r="E42" s="141">
        <f t="shared" si="6"/>
        <v>1766056.0184968957</v>
      </c>
      <c r="F42" s="115">
        <f t="shared" si="1"/>
        <v>74355.526660624586</v>
      </c>
      <c r="G42" s="119">
        <f t="shared" si="2"/>
        <v>74355.52666062447</v>
      </c>
      <c r="H42" s="120">
        <f t="shared" si="3"/>
        <v>1840411.5451575203</v>
      </c>
      <c r="I42" s="5"/>
      <c r="J42" s="5">
        <f t="shared" si="4"/>
        <v>208068.50905900195</v>
      </c>
      <c r="K42" s="10">
        <f t="shared" si="5"/>
        <v>0.36450800525672239</v>
      </c>
      <c r="L42" s="5"/>
      <c r="M42" s="128">
        <f t="shared" si="7"/>
        <v>74355.526660625139</v>
      </c>
    </row>
    <row r="43" spans="1:13" x14ac:dyDescent="0.55000000000000004">
      <c r="A43" s="114">
        <v>38</v>
      </c>
      <c r="B43" s="55">
        <v>65</v>
      </c>
      <c r="C43" s="55">
        <v>2</v>
      </c>
      <c r="D43" s="115">
        <f t="shared" si="0"/>
        <v>2085775.8990648824</v>
      </c>
      <c r="E43" s="141">
        <f t="shared" si="6"/>
        <v>1850349.767501371</v>
      </c>
      <c r="F43" s="115">
        <f t="shared" si="1"/>
        <v>76586.19246044333</v>
      </c>
      <c r="G43" s="119">
        <f t="shared" si="2"/>
        <v>76586.192460443199</v>
      </c>
      <c r="H43" s="120">
        <f t="shared" si="3"/>
        <v>1926935.9599618143</v>
      </c>
      <c r="I43" s="5"/>
      <c r="J43" s="5">
        <f t="shared" si="4"/>
        <v>212229.879240182</v>
      </c>
      <c r="K43" s="10">
        <f t="shared" si="5"/>
        <v>0.3680816131513962</v>
      </c>
      <c r="L43" s="5"/>
      <c r="M43" s="128">
        <f t="shared" si="7"/>
        <v>76586.192460443897</v>
      </c>
    </row>
    <row r="44" spans="1:13" x14ac:dyDescent="0.55000000000000004">
      <c r="A44" s="114">
        <v>39</v>
      </c>
      <c r="B44" s="55">
        <v>66</v>
      </c>
      <c r="C44" s="55">
        <v>1</v>
      </c>
      <c r="D44" s="115">
        <f t="shared" si="0"/>
        <v>2097039.0889198328</v>
      </c>
      <c r="E44" s="141">
        <f t="shared" si="6"/>
        <v>1937341.4141456082</v>
      </c>
      <c r="F44" s="115">
        <f t="shared" si="1"/>
        <v>78883.778234256592</v>
      </c>
      <c r="G44" s="119">
        <f t="shared" si="2"/>
        <v>78883.778234256388</v>
      </c>
      <c r="H44" s="120">
        <f t="shared" si="3"/>
        <v>2016225.1923798649</v>
      </c>
      <c r="I44" s="5"/>
      <c r="J44" s="5">
        <f t="shared" si="4"/>
        <v>216474.47682498564</v>
      </c>
      <c r="K44" s="10">
        <f t="shared" si="5"/>
        <v>0.37169025641758618</v>
      </c>
      <c r="L44" s="5"/>
      <c r="M44" s="128">
        <f t="shared" si="7"/>
        <v>78883.778234257217</v>
      </c>
    </row>
    <row r="45" spans="1:13" x14ac:dyDescent="0.55000000000000004">
      <c r="A45" s="121">
        <v>40</v>
      </c>
      <c r="B45" s="62">
        <v>67</v>
      </c>
      <c r="C45" s="62">
        <v>0</v>
      </c>
      <c r="D45" s="122">
        <f t="shared" si="0"/>
        <v>2108363.1</v>
      </c>
      <c r="E45" s="141">
        <f t="shared" si="6"/>
        <v>2027112.8084187163</v>
      </c>
      <c r="F45" s="123">
        <f t="shared" si="1"/>
        <v>81250.291581284066</v>
      </c>
      <c r="G45" s="124">
        <f t="shared" si="2"/>
        <v>81250.291581283789</v>
      </c>
      <c r="H45" s="125">
        <f t="shared" si="3"/>
        <v>2108363.1000000006</v>
      </c>
      <c r="I45" s="5"/>
      <c r="J45" s="5">
        <f t="shared" si="4"/>
        <v>220803.96636148536</v>
      </c>
      <c r="K45" s="10">
        <f t="shared" si="5"/>
        <v>0.37533427853932616</v>
      </c>
      <c r="L45" s="5"/>
      <c r="M45" s="128">
        <f t="shared" si="7"/>
        <v>81250.291581284939</v>
      </c>
    </row>
    <row r="46" spans="1:13" x14ac:dyDescent="0.55000000000000004">
      <c r="G46"/>
      <c r="H46"/>
    </row>
    <row r="48" spans="1:13" x14ac:dyDescent="0.55000000000000004">
      <c r="K48" s="8"/>
      <c r="L48" s="8"/>
    </row>
  </sheetData>
  <sheetProtection sheet="1" objects="1" scenarios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showGridLines="0" workbookViewId="0">
      <selection activeCell="D12" sqref="D12"/>
    </sheetView>
  </sheetViews>
  <sheetFormatPr defaultRowHeight="14.4" x14ac:dyDescent="0.55000000000000004"/>
  <cols>
    <col min="1" max="1" width="6.20703125" customWidth="1"/>
    <col min="2" max="2" width="9.3125" bestFit="1" customWidth="1"/>
    <col min="5" max="5" width="11.89453125" customWidth="1"/>
    <col min="6" max="6" width="2" customWidth="1"/>
    <col min="7" max="7" width="2.20703125" customWidth="1"/>
    <col min="8" max="8" width="4.7890625" customWidth="1"/>
    <col min="9" max="9" width="9.3125" bestFit="1" customWidth="1"/>
    <col min="12" max="12" width="12.68359375" customWidth="1"/>
  </cols>
  <sheetData>
    <row r="2" spans="1:12" ht="15.6" x14ac:dyDescent="0.6">
      <c r="A2" s="19"/>
      <c r="B2" s="19"/>
      <c r="C2" s="19"/>
      <c r="D2" s="159" t="s">
        <v>23</v>
      </c>
      <c r="E2" s="160"/>
      <c r="F2" s="160"/>
      <c r="G2" s="160"/>
      <c r="H2" s="160"/>
      <c r="I2" s="160"/>
      <c r="J2" s="63"/>
      <c r="K2" s="19"/>
      <c r="L2" s="19"/>
    </row>
    <row r="3" spans="1:12" ht="15.6" x14ac:dyDescent="0.6">
      <c r="A3" s="19"/>
      <c r="B3" s="19"/>
      <c r="C3" s="19"/>
      <c r="D3" s="23" t="s">
        <v>24</v>
      </c>
      <c r="E3" s="24"/>
      <c r="F3" s="24"/>
      <c r="G3" s="37"/>
      <c r="H3" s="24"/>
      <c r="J3" s="25">
        <f>SG</f>
        <v>0.02</v>
      </c>
      <c r="K3" s="19"/>
      <c r="L3" s="19"/>
    </row>
    <row r="4" spans="1:12" ht="15.6" x14ac:dyDescent="0.6">
      <c r="A4" s="19"/>
      <c r="B4" s="19"/>
      <c r="C4" s="19"/>
      <c r="D4" s="23" t="s">
        <v>25</v>
      </c>
      <c r="E4" s="24"/>
      <c r="F4" s="24"/>
      <c r="G4" s="37"/>
      <c r="H4" s="29"/>
      <c r="J4" s="25">
        <f>G</f>
        <v>0.03</v>
      </c>
      <c r="K4" s="19"/>
      <c r="L4" s="19"/>
    </row>
    <row r="5" spans="1:12" ht="15.6" x14ac:dyDescent="0.6">
      <c r="A5" s="19"/>
      <c r="B5" s="19"/>
      <c r="C5" s="19"/>
      <c r="D5" s="26" t="s">
        <v>26</v>
      </c>
      <c r="E5" s="27"/>
      <c r="F5" s="27"/>
      <c r="G5" s="40"/>
      <c r="H5" s="30"/>
      <c r="I5" s="62"/>
      <c r="J5" s="28">
        <f>R_</f>
        <v>5.4000000000000003E-3</v>
      </c>
      <c r="K5" s="22"/>
      <c r="L5" s="19"/>
    </row>
    <row r="6" spans="1:12" s="100" customFormat="1" ht="15.6" x14ac:dyDescent="0.6">
      <c r="A6" s="33"/>
      <c r="B6" s="33"/>
      <c r="C6" s="33"/>
      <c r="D6" s="37"/>
      <c r="E6" s="37"/>
      <c r="F6" s="37"/>
      <c r="G6" s="37"/>
      <c r="H6" s="134"/>
      <c r="I6" s="55"/>
      <c r="J6" s="134"/>
      <c r="K6" s="22"/>
      <c r="L6" s="33"/>
    </row>
    <row r="7" spans="1:12" ht="15.6" customHeight="1" x14ac:dyDescent="0.6">
      <c r="A7" s="19"/>
      <c r="B7" s="17"/>
      <c r="C7" s="17"/>
      <c r="D7" s="154" t="s">
        <v>63</v>
      </c>
      <c r="F7" s="17"/>
      <c r="G7" s="17"/>
      <c r="H7" s="33"/>
      <c r="I7" s="17"/>
      <c r="J7" s="17"/>
      <c r="K7" s="154" t="s">
        <v>63</v>
      </c>
    </row>
    <row r="8" spans="1:12" ht="15.6" customHeight="1" x14ac:dyDescent="0.6">
      <c r="A8" s="19"/>
      <c r="B8" s="17"/>
      <c r="C8" s="17"/>
      <c r="D8" s="155"/>
      <c r="E8" s="7"/>
      <c r="F8" s="17"/>
      <c r="G8" s="17"/>
      <c r="H8" s="33"/>
      <c r="I8" s="17"/>
      <c r="J8" s="17"/>
      <c r="K8" s="155"/>
      <c r="L8" s="7"/>
    </row>
    <row r="9" spans="1:12" ht="15.6" customHeight="1" x14ac:dyDescent="0.6">
      <c r="A9" s="156" t="s">
        <v>12</v>
      </c>
      <c r="B9" s="154" t="s">
        <v>16</v>
      </c>
      <c r="C9" s="158" t="s">
        <v>33</v>
      </c>
      <c r="D9" s="155"/>
      <c r="E9" s="155" t="s">
        <v>54</v>
      </c>
      <c r="F9" s="17"/>
      <c r="G9" s="64"/>
      <c r="H9" s="156" t="s">
        <v>12</v>
      </c>
      <c r="I9" s="161" t="s">
        <v>16</v>
      </c>
      <c r="J9" s="158" t="s">
        <v>33</v>
      </c>
      <c r="K9" s="155"/>
      <c r="L9" s="155" t="s">
        <v>54</v>
      </c>
    </row>
    <row r="10" spans="1:12" ht="15.6" x14ac:dyDescent="0.6">
      <c r="A10" s="157"/>
      <c r="B10" s="155"/>
      <c r="C10" s="155"/>
      <c r="D10" s="155"/>
      <c r="E10" s="155"/>
      <c r="F10" s="17"/>
      <c r="G10" s="64"/>
      <c r="H10" s="157"/>
      <c r="I10" s="162"/>
      <c r="J10" s="155"/>
      <c r="K10" s="155"/>
      <c r="L10" s="155"/>
    </row>
    <row r="11" spans="1:12" ht="15.6" x14ac:dyDescent="0.6">
      <c r="A11" s="157"/>
      <c r="B11" s="155"/>
      <c r="C11" s="155"/>
      <c r="D11" s="155"/>
      <c r="E11" s="155"/>
      <c r="F11" s="31"/>
      <c r="G11" s="64"/>
      <c r="H11" s="157"/>
      <c r="I11" s="162"/>
      <c r="J11" s="155"/>
      <c r="K11" s="155"/>
      <c r="L11" s="155"/>
    </row>
    <row r="12" spans="1:12" ht="15.6" x14ac:dyDescent="0.6">
      <c r="A12" s="68">
        <v>27</v>
      </c>
      <c r="B12" s="20">
        <f>'Riskless, for Ex 1'!J5</f>
        <v>100000</v>
      </c>
      <c r="C12" s="21">
        <f>'Riskless, for Ex 1'!K6</f>
        <v>0.25655067680082583</v>
      </c>
      <c r="D12" s="20">
        <f>'Riskless, for Ex 1'!F6</f>
        <v>25655.067680082582</v>
      </c>
      <c r="E12" s="101">
        <f>'Riskless, for Ex 1'!H6</f>
        <v>25655.067680082582</v>
      </c>
      <c r="F12" s="37"/>
      <c r="G12" s="65"/>
      <c r="H12" s="68">
        <v>47</v>
      </c>
      <c r="I12" s="20">
        <f>'Riskless, for Ex 1'!J25</f>
        <v>148594.73959783549</v>
      </c>
      <c r="J12" s="21">
        <f>'Riskless, for Ex 1'!K26</f>
        <v>0.31182736406825151</v>
      </c>
      <c r="K12" s="20">
        <f>'Riskless, for Ex 1'!F26</f>
        <v>46335.90596320128</v>
      </c>
      <c r="L12" s="101">
        <f>'Riskless, for Ex 1'!H26</f>
        <v>772318.03069220402</v>
      </c>
    </row>
    <row r="13" spans="1:12" ht="15.6" x14ac:dyDescent="0.6">
      <c r="A13" s="68">
        <v>28</v>
      </c>
      <c r="B13" s="20">
        <f>'Riskless, for Ex 1'!J6</f>
        <v>102000</v>
      </c>
      <c r="C13" s="21">
        <f>'Riskless, for Ex 1'!K7</f>
        <v>0.25906587951455939</v>
      </c>
      <c r="D13" s="20">
        <f>'Riskless, for Ex 1'!F7</f>
        <v>26424.719710485057</v>
      </c>
      <c r="E13" s="101">
        <f>'Riskless, for Ex 1'!H7</f>
        <v>52218.324756040085</v>
      </c>
      <c r="F13" s="37"/>
      <c r="G13" s="65"/>
      <c r="H13" s="68">
        <v>48</v>
      </c>
      <c r="I13" s="20">
        <f>'Riskless, for Ex 1'!J26</f>
        <v>151566.63438979219</v>
      </c>
      <c r="J13" s="18">
        <f>'Riskless, for Ex 1'!K27</f>
        <v>0.31488449508852839</v>
      </c>
      <c r="K13" s="20">
        <f>'Riskless, for Ex 1'!F27</f>
        <v>47725.983142097299</v>
      </c>
      <c r="L13" s="20">
        <f>'Riskless, for Ex 1'!H27</f>
        <v>824214.5312000392</v>
      </c>
    </row>
    <row r="14" spans="1:12" ht="15.6" x14ac:dyDescent="0.6">
      <c r="A14" s="68">
        <v>29</v>
      </c>
      <c r="B14" s="20">
        <f>'Riskless, for Ex 1'!J7</f>
        <v>104040</v>
      </c>
      <c r="C14" s="21">
        <f>'Riskless, for Ex 1'!K8</f>
        <v>0.26160574107842766</v>
      </c>
      <c r="D14" s="20">
        <f>'Riskless, for Ex 1'!F8</f>
        <v>27217.461301799613</v>
      </c>
      <c r="E14" s="101">
        <f>'Riskless, for Ex 1'!H8</f>
        <v>79717.765011522322</v>
      </c>
      <c r="F14" s="37"/>
      <c r="G14" s="65"/>
      <c r="H14" s="68">
        <v>49</v>
      </c>
      <c r="I14" s="20">
        <f>'Riskless, for Ex 1'!J27</f>
        <v>154597.96707758805</v>
      </c>
      <c r="J14" s="18">
        <f>'Riskless, for Ex 1'!K28</f>
        <v>0.31797159798155322</v>
      </c>
      <c r="K14" s="20">
        <f>'Riskless, for Ex 1'!F28</f>
        <v>49157.762636360232</v>
      </c>
      <c r="L14" s="20">
        <f>'Riskless, for Ex 1'!H28</f>
        <v>877823.05230487976</v>
      </c>
    </row>
    <row r="15" spans="1:12" ht="15.6" x14ac:dyDescent="0.6">
      <c r="A15" s="68">
        <v>30</v>
      </c>
      <c r="B15" s="20">
        <f>'Riskless, for Ex 1'!J8</f>
        <v>106120.8</v>
      </c>
      <c r="C15" s="21">
        <f>'Riskless, for Ex 1'!K9</f>
        <v>0.264170503245863</v>
      </c>
      <c r="D15" s="20">
        <f>'Riskless, for Ex 1'!F9</f>
        <v>28033.98514085358</v>
      </c>
      <c r="E15" s="101">
        <f>'Riskless, for Ex 1'!H9</f>
        <v>108182.22608343813</v>
      </c>
      <c r="F15" s="37"/>
      <c r="G15" s="65"/>
      <c r="H15" s="68">
        <v>50</v>
      </c>
      <c r="I15" s="20">
        <f>'Riskless, for Ex 1'!J28</f>
        <v>157689.92641913981</v>
      </c>
      <c r="J15" s="18">
        <f>'Riskless, for Ex 1'!K29</f>
        <v>0.32108896658921537</v>
      </c>
      <c r="K15" s="20">
        <f>'Riskless, for Ex 1'!F29</f>
        <v>50632.495515451017</v>
      </c>
      <c r="L15" s="20">
        <f>'Riskless, for Ex 1'!H29</f>
        <v>933195.79230277729</v>
      </c>
    </row>
    <row r="16" spans="1:12" ht="15.6" x14ac:dyDescent="0.6">
      <c r="A16" s="68">
        <v>31</v>
      </c>
      <c r="B16" s="20">
        <f>'Riskless, for Ex 1'!J9</f>
        <v>108243.216</v>
      </c>
      <c r="C16" s="21">
        <f>'Riskless, for Ex 1'!K10</f>
        <v>0.26676041014043028</v>
      </c>
      <c r="D16" s="20">
        <f>'Riskless, for Ex 1'!F10</f>
        <v>28875.004695079188</v>
      </c>
      <c r="E16" s="101">
        <f>'Riskless, for Ex 1'!H10</f>
        <v>137641.41479936789</v>
      </c>
      <c r="F16" s="37"/>
      <c r="G16" s="65"/>
      <c r="H16" s="68">
        <v>51</v>
      </c>
      <c r="I16" s="20">
        <f>'Riskless, for Ex 1'!J29</f>
        <v>160843.7249475226</v>
      </c>
      <c r="J16" s="18">
        <f>'Riskless, for Ex 1'!K30</f>
        <v>0.32423689763420765</v>
      </c>
      <c r="K16" s="20">
        <f>'Riskless, for Ex 1'!F30</f>
        <v>52151.470380914536</v>
      </c>
      <c r="L16" s="20">
        <f>'Riskless, for Ex 1'!H30</f>
        <v>990386.51996212685</v>
      </c>
    </row>
    <row r="17" spans="1:12" ht="15.6" x14ac:dyDescent="0.6">
      <c r="A17" s="68">
        <v>32</v>
      </c>
      <c r="B17" s="20">
        <f>'Riskless, for Ex 1'!J10</f>
        <v>110408.08032000001</v>
      </c>
      <c r="C17" s="21">
        <f>'Riskless, for Ex 1'!K11</f>
        <v>0.2693757082790621</v>
      </c>
      <c r="D17" s="20">
        <f>'Riskless, for Ex 1'!F11</f>
        <v>29741.254835931577</v>
      </c>
      <c r="E17" s="101">
        <f>'Riskless, for Ex 1'!H11</f>
        <v>168125.93327521608</v>
      </c>
      <c r="F17" s="37"/>
      <c r="G17" s="65"/>
      <c r="H17" s="68">
        <v>52</v>
      </c>
      <c r="I17" s="20">
        <f>'Riskless, for Ex 1'!J30</f>
        <v>164060.59944647306</v>
      </c>
      <c r="J17" s="18">
        <f>'Riskless, for Ex 1'!K31</f>
        <v>0.3274156907482686</v>
      </c>
      <c r="K17" s="20">
        <f>'Riskless, for Ex 1'!F31</f>
        <v>53716.014492341987</v>
      </c>
      <c r="L17" s="20">
        <f>'Riskless, for Ex 1'!H31</f>
        <v>1049450.6216622645</v>
      </c>
    </row>
    <row r="18" spans="1:12" ht="15.6" x14ac:dyDescent="0.6">
      <c r="A18" s="68">
        <v>33</v>
      </c>
      <c r="B18" s="20">
        <f>'Riskless, for Ex 1'!J11</f>
        <v>112616.24192640001</v>
      </c>
      <c r="C18" s="21">
        <f>'Riskless, for Ex 1'!K12</f>
        <v>0.27201664659552333</v>
      </c>
      <c r="D18" s="20">
        <f>'Riskless, for Ex 1'!F12</f>
        <v>30633.492481009507</v>
      </c>
      <c r="E18" s="101">
        <f>'Riskless, for Ex 1'!H12</f>
        <v>199667.30579591179</v>
      </c>
      <c r="F18" s="37"/>
      <c r="G18" s="65"/>
      <c r="H18" s="68">
        <v>53</v>
      </c>
      <c r="I18" s="20">
        <f>'Riskless, for Ex 1'!J31</f>
        <v>167341.81143540252</v>
      </c>
      <c r="J18" s="18">
        <f>'Riskless, for Ex 1'!K32</f>
        <v>0.3306256485007027</v>
      </c>
      <c r="K18" s="20">
        <f>'Riskless, for Ex 1'!F32</f>
        <v>55327.494927112268</v>
      </c>
      <c r="L18" s="20">
        <f>'Riskless, for Ex 1'!H32</f>
        <v>1110445.1499463529</v>
      </c>
    </row>
    <row r="19" spans="1:12" ht="15.6" x14ac:dyDescent="0.6">
      <c r="A19" s="68">
        <v>34</v>
      </c>
      <c r="B19" s="20">
        <f>'Riskless, for Ex 1'!J12</f>
        <v>114868.56676492801</v>
      </c>
      <c r="C19" s="21">
        <f>'Riskless, for Ex 1'!K13</f>
        <v>0.27468347646410701</v>
      </c>
      <c r="D19" s="20">
        <f>'Riskless, for Ex 1'!F13</f>
        <v>31552.497255439805</v>
      </c>
      <c r="E19" s="101">
        <f>'Riskless, for Ex 1'!H13</f>
        <v>232298.00650264954</v>
      </c>
      <c r="F19" s="37"/>
      <c r="G19" s="65"/>
      <c r="H19" s="68">
        <v>54</v>
      </c>
      <c r="I19" s="20">
        <f>'Riskless, for Ex 1'!J32</f>
        <v>170688.64766411058</v>
      </c>
      <c r="J19" s="18">
        <f>'Riskless, for Ex 1'!K33</f>
        <v>0.33386707642717994</v>
      </c>
      <c r="K19" s="20">
        <f>'Riskless, for Ex 1'!F33</f>
        <v>56987.3197749256</v>
      </c>
      <c r="L19" s="20">
        <f>'Riskless, for Ex 1'!H33</f>
        <v>1173428.873530989</v>
      </c>
    </row>
    <row r="20" spans="1:12" ht="15.6" x14ac:dyDescent="0.6">
      <c r="A20" s="68">
        <v>35</v>
      </c>
      <c r="B20" s="20">
        <f>'Riskless, for Ex 1'!J13</f>
        <v>117165.93810022657</v>
      </c>
      <c r="C20" s="21">
        <f>'Riskless, for Ex 1'!K14</f>
        <v>0.27737645172355896</v>
      </c>
      <c r="D20" s="20">
        <f>'Riskless, for Ex 1'!F14</f>
        <v>32499.072173102992</v>
      </c>
      <c r="E20" s="101">
        <f>'Riskless, for Ex 1'!H14</f>
        <v>266051.48791086685</v>
      </c>
      <c r="F20" s="37"/>
      <c r="G20" s="65"/>
      <c r="H20" s="68">
        <v>55</v>
      </c>
      <c r="I20" s="20">
        <f>'Riskless, for Ex 1'!J33</f>
        <v>174102.42061739281</v>
      </c>
      <c r="J20" s="18">
        <f>'Riskless, for Ex 1'!K34</f>
        <v>0.33714028305881893</v>
      </c>
      <c r="K20" s="20">
        <f>'Riskless, for Ex 1'!F34</f>
        <v>58696.939368173364</v>
      </c>
      <c r="L20" s="20">
        <f>'Riskless, for Ex 1'!H34</f>
        <v>1238462.3288162299</v>
      </c>
    </row>
    <row r="21" spans="1:12" ht="15.6" x14ac:dyDescent="0.6">
      <c r="A21" s="68">
        <v>36</v>
      </c>
      <c r="B21" s="20">
        <f>'Riskless, for Ex 1'!J14</f>
        <v>119509.25686223111</v>
      </c>
      <c r="C21" s="21">
        <f>'Riskless, for Ex 1'!K15</f>
        <v>0.28009582870124095</v>
      </c>
      <c r="D21" s="20">
        <f>'Riskless, for Ex 1'!F15</f>
        <v>33474.044338296088</v>
      </c>
      <c r="E21" s="101">
        <f>'Riskless, for Ex 1'!H15</f>
        <v>300962.21028388164</v>
      </c>
      <c r="F21" s="37"/>
      <c r="G21" s="65"/>
      <c r="H21" s="68">
        <v>56</v>
      </c>
      <c r="I21" s="20">
        <f>'Riskless, for Ex 1'!J34</f>
        <v>177584.46902974066</v>
      </c>
      <c r="J21" s="18">
        <f>'Riskless, for Ex 1'!K35</f>
        <v>0.34044557995155222</v>
      </c>
      <c r="K21" s="20">
        <f>'Riskless, for Ex 1'!F35</f>
        <v>60457.847549218524</v>
      </c>
      <c r="L21" s="20">
        <f>'Riskless, for Ex 1'!H35</f>
        <v>1305607.872941056</v>
      </c>
    </row>
    <row r="22" spans="1:12" ht="15.6" x14ac:dyDescent="0.6">
      <c r="A22" s="68">
        <v>37</v>
      </c>
      <c r="B22" s="20">
        <f>'Riskless, for Ex 1'!J15</f>
        <v>121899.44199947573</v>
      </c>
      <c r="C22" s="21">
        <f>'Riskless, for Ex 1'!K16</f>
        <v>0.28284186623752761</v>
      </c>
      <c r="D22" s="20">
        <f>'Riskless, for Ex 1'!F16</f>
        <v>34478.265668444968</v>
      </c>
      <c r="E22" s="101">
        <f>'Riskless, for Ex 1'!H16</f>
        <v>337065.67188785959</v>
      </c>
      <c r="F22" s="37"/>
      <c r="G22" s="65"/>
      <c r="H22" s="68">
        <v>57</v>
      </c>
      <c r="I22" s="20">
        <f>'Riskless, for Ex 1'!J35</f>
        <v>181136.15841033548</v>
      </c>
      <c r="J22" s="18">
        <f>'Riskless, for Ex 1'!K36</f>
        <v>0.34378328171578332</v>
      </c>
      <c r="K22" s="20">
        <f>'Riskless, for Ex 1'!F36</f>
        <v>62271.582975695113</v>
      </c>
      <c r="L22" s="20">
        <f>'Riskless, for Ex 1'!H36</f>
        <v>1374929.738430633</v>
      </c>
    </row>
    <row r="23" spans="1:12" ht="15.6" x14ac:dyDescent="0.6">
      <c r="A23" s="68">
        <v>38</v>
      </c>
      <c r="B23" s="20">
        <f>'Riskless, for Ex 1'!J16</f>
        <v>124337.43083946525</v>
      </c>
      <c r="C23" s="21">
        <f>'Riskless, for Ex 1'!K17</f>
        <v>0.28561482571044461</v>
      </c>
      <c r="D23" s="20">
        <f>'Riskless, for Ex 1'!F17</f>
        <v>35512.613638498326</v>
      </c>
      <c r="E23" s="101">
        <f>'Riskless, for Ex 1'!H17</f>
        <v>374398.44015455234</v>
      </c>
      <c r="F23" s="37"/>
      <c r="G23" s="65"/>
      <c r="H23" s="68">
        <v>58</v>
      </c>
      <c r="I23" s="20">
        <f>'Riskless, for Ex 1'!J36</f>
        <v>184758.8815785422</v>
      </c>
      <c r="J23" s="18">
        <f>'Riskless, for Ex 1'!K37</f>
        <v>0.34715370604633017</v>
      </c>
      <c r="K23" s="20">
        <f>'Riskless, for Ex 1'!F37</f>
        <v>64139.730464965964</v>
      </c>
      <c r="L23" s="20">
        <f>'Riskless, for Ex 1'!H37</f>
        <v>1446494.0894831244</v>
      </c>
    </row>
    <row r="24" spans="1:12" ht="15.6" x14ac:dyDescent="0.6">
      <c r="A24" s="68">
        <v>39</v>
      </c>
      <c r="B24" s="20">
        <f>'Riskless, for Ex 1'!J17</f>
        <v>126824.17945625455</v>
      </c>
      <c r="C24" s="21">
        <f>'Riskless, for Ex 1'!K18</f>
        <v>0.28841497106054698</v>
      </c>
      <c r="D24" s="20">
        <f>'Riskless, for Ex 1'!F18</f>
        <v>36577.992047653272</v>
      </c>
      <c r="E24" s="101">
        <f>'Riskless, for Ex 1'!H18</f>
        <v>412998.18377904024</v>
      </c>
      <c r="F24" s="37"/>
      <c r="G24" s="65"/>
      <c r="H24" s="68">
        <v>59</v>
      </c>
      <c r="I24" s="20">
        <f>'Riskless, for Ex 1'!J37</f>
        <v>188454.05921011305</v>
      </c>
      <c r="J24" s="18">
        <f>'Riskless, for Ex 1'!K38</f>
        <v>0.35055717375266643</v>
      </c>
      <c r="K24" s="20">
        <f>'Riskless, for Ex 1'!F38</f>
        <v>66063.922378914882</v>
      </c>
      <c r="L24" s="20">
        <f>'Riskless, for Ex 1'!H38</f>
        <v>1520369.0799452483</v>
      </c>
    </row>
    <row r="25" spans="1:12" ht="15.6" x14ac:dyDescent="0.6">
      <c r="A25" s="68">
        <v>40</v>
      </c>
      <c r="B25" s="20">
        <f>'Riskless, for Ex 1'!J18</f>
        <v>129360.66304537965</v>
      </c>
      <c r="C25" s="21">
        <f>'Riskless, for Ex 1'!K19</f>
        <v>0.29124256881604238</v>
      </c>
      <c r="D25" s="20">
        <f>'Riskless, for Ex 1'!F19</f>
        <v>37675.331809082854</v>
      </c>
      <c r="E25" s="101">
        <f>'Riskless, for Ex 1'!H19</f>
        <v>452903.70578052988</v>
      </c>
      <c r="F25" s="37"/>
      <c r="G25" s="65"/>
      <c r="H25" s="68">
        <v>60</v>
      </c>
      <c r="I25" s="20">
        <f>'Riskless, for Ex 1'!J38</f>
        <v>192223.1403943153</v>
      </c>
      <c r="J25" s="18">
        <f>'Riskless, for Ex 1'!K39</f>
        <v>0.35399400878945714</v>
      </c>
      <c r="K25" s="20">
        <f>'Riskless, for Ex 1'!F39</f>
        <v>68045.840050282306</v>
      </c>
      <c r="L25" s="20">
        <f>'Riskless, for Ex 1'!H39</f>
        <v>1596624.9130272353</v>
      </c>
    </row>
    <row r="26" spans="1:12" ht="15.6" x14ac:dyDescent="0.6">
      <c r="A26" s="68">
        <v>41</v>
      </c>
      <c r="B26" s="20">
        <f>'Riskless, for Ex 1'!J19</f>
        <v>131947.87630628725</v>
      </c>
      <c r="C26" s="21">
        <f>'Riskless, for Ex 1'!K20</f>
        <v>0.29409788811816062</v>
      </c>
      <c r="D26" s="20">
        <f>'Riskless, for Ex 1'!F20</f>
        <v>38805.591763355362</v>
      </c>
      <c r="E26" s="101">
        <f>'Riskless, for Ex 1'!H20</f>
        <v>494154.97755510017</v>
      </c>
      <c r="F26" s="37"/>
      <c r="G26" s="65"/>
      <c r="H26" s="68">
        <v>61</v>
      </c>
      <c r="I26" s="20">
        <f>'Riskless, for Ex 1'!J39</f>
        <v>196067.6032022016</v>
      </c>
      <c r="J26" s="18">
        <f>'Riskless, for Ex 1'!K40</f>
        <v>0.35746453828739277</v>
      </c>
      <c r="K26" s="20">
        <f>'Riskless, for Ex 1'!F40</f>
        <v>70087.215251790723</v>
      </c>
      <c r="L26" s="20">
        <f>'Riskless, for Ex 1'!H40</f>
        <v>1675333.9028093733</v>
      </c>
    </row>
    <row r="27" spans="1:12" ht="15.6" x14ac:dyDescent="0.6">
      <c r="A27" s="68">
        <v>42</v>
      </c>
      <c r="B27" s="20">
        <f>'Riskless, for Ex 1'!J20</f>
        <v>134586.83383241299</v>
      </c>
      <c r="C27" s="21">
        <f>'Riskless, for Ex 1'!K21</f>
        <v>0.29698120074676987</v>
      </c>
      <c r="D27" s="20">
        <f>'Riskless, for Ex 1'!F21</f>
        <v>39969.759516256003</v>
      </c>
      <c r="E27" s="101">
        <f>'Riskless, for Ex 1'!H21</f>
        <v>536793.17395015375</v>
      </c>
      <c r="F27" s="37"/>
      <c r="G27" s="65"/>
      <c r="H27" s="68">
        <v>62</v>
      </c>
      <c r="I27" s="20">
        <f>'Riskless, for Ex 1'!J40</f>
        <v>199988.95526624564</v>
      </c>
      <c r="J27" s="18">
        <f>'Riskless, for Ex 1'!K41</f>
        <v>0.36096909258432752</v>
      </c>
      <c r="K27" s="20">
        <f>'Riskless, for Ex 1'!F41</f>
        <v>72189.831709344362</v>
      </c>
      <c r="L27" s="20">
        <f>'Riskless, for Ex 1'!H41</f>
        <v>1756570.5375938886</v>
      </c>
    </row>
    <row r="28" spans="1:12" ht="15.6" x14ac:dyDescent="0.6">
      <c r="A28" s="68">
        <v>43</v>
      </c>
      <c r="B28" s="20">
        <f>'Riskless, for Ex 1'!J21</f>
        <v>137278.57050906125</v>
      </c>
      <c r="C28" s="21">
        <f>'Riskless, for Ex 1'!K22</f>
        <v>0.29989278114624801</v>
      </c>
      <c r="D28" s="20">
        <f>'Riskless, for Ex 1'!F22</f>
        <v>41168.852301743682</v>
      </c>
      <c r="E28" s="101">
        <f>'Riskless, for Ex 1'!H22</f>
        <v>580860.70939122827</v>
      </c>
      <c r="F28" s="37"/>
      <c r="G28" s="65"/>
      <c r="H28" s="68">
        <v>63</v>
      </c>
      <c r="I28" s="20">
        <f>'Riskless, for Ex 1'!J41</f>
        <v>203988.73437157055</v>
      </c>
      <c r="J28" s="18">
        <f>'Riskless, for Ex 1'!K42</f>
        <v>0.36450800525672239</v>
      </c>
      <c r="K28" s="20">
        <f>'Riskless, for Ex 1'!F42</f>
        <v>74355.526660624586</v>
      </c>
      <c r="L28" s="20">
        <f>'Riskless, for Ex 1'!H42</f>
        <v>1840411.5451575203</v>
      </c>
    </row>
    <row r="29" spans="1:12" ht="15.6" x14ac:dyDescent="0.6">
      <c r="A29" s="68">
        <v>44</v>
      </c>
      <c r="B29" s="20">
        <f>'Riskless, for Ex 1'!J22</f>
        <v>140024.14191924248</v>
      </c>
      <c r="C29" s="21">
        <f>'Riskless, for Ex 1'!K23</f>
        <v>0.30283290645160327</v>
      </c>
      <c r="D29" s="20">
        <f>'Riskless, for Ex 1'!F23</f>
        <v>42403.91787079598</v>
      </c>
      <c r="E29" s="101">
        <f>'Riskless, for Ex 1'!H23</f>
        <v>626401.27509273693</v>
      </c>
      <c r="F29" s="37"/>
      <c r="G29" s="65"/>
      <c r="H29" s="68">
        <v>64</v>
      </c>
      <c r="I29" s="20">
        <f>'Riskless, for Ex 1'!J42</f>
        <v>208068.50905900195</v>
      </c>
      <c r="J29" s="18">
        <f>'Riskless, for Ex 1'!K43</f>
        <v>0.3680816131513962</v>
      </c>
      <c r="K29" s="20">
        <f>'Riskless, for Ex 1'!F43</f>
        <v>76586.19246044333</v>
      </c>
      <c r="L29" s="20">
        <f>'Riskless, for Ex 1'!H43</f>
        <v>1926935.9599618143</v>
      </c>
    </row>
    <row r="30" spans="1:12" ht="15.6" x14ac:dyDescent="0.6">
      <c r="A30" s="68">
        <v>45</v>
      </c>
      <c r="B30" s="20">
        <f>'Riskless, for Ex 1'!J23</f>
        <v>142824.62475762735</v>
      </c>
      <c r="C30" s="21">
        <f>'Riskless, for Ex 1'!K24</f>
        <v>0.30580185651485431</v>
      </c>
      <c r="D30" s="20">
        <f>'Riskless, for Ex 1'!F24</f>
        <v>43676.035406919866</v>
      </c>
      <c r="E30" s="101">
        <f>'Riskless, for Ex 1'!H24</f>
        <v>673459.87738515763</v>
      </c>
      <c r="F30" s="37"/>
      <c r="G30" s="65"/>
      <c r="H30" s="68">
        <v>65</v>
      </c>
      <c r="I30" s="20">
        <f>'Riskless, for Ex 1'!J43</f>
        <v>212229.879240182</v>
      </c>
      <c r="J30" s="18">
        <f>'Riskless, for Ex 1'!K44</f>
        <v>0.37169025641758618</v>
      </c>
      <c r="K30" s="20">
        <f>'Riskless, for Ex 1'!F44</f>
        <v>78883.778234256592</v>
      </c>
      <c r="L30" s="20">
        <f>'Riskless, for Ex 1'!H44</f>
        <v>2016225.1923798649</v>
      </c>
    </row>
    <row r="31" spans="1:12" ht="15.6" x14ac:dyDescent="0.6">
      <c r="A31" s="68">
        <v>46</v>
      </c>
      <c r="B31" s="20">
        <f>'Riskless, for Ex 1'!J24</f>
        <v>145681.11725277989</v>
      </c>
      <c r="C31" s="21">
        <f>'Riskless, for Ex 1'!K25</f>
        <v>0.30879991393166656</v>
      </c>
      <c r="D31" s="20">
        <f>'Riskless, for Ex 1'!F25</f>
        <v>44986.316469127458</v>
      </c>
      <c r="E31" s="101">
        <f>'Riskless, for Ex 1'!H25</f>
        <v>722082.877192165</v>
      </c>
      <c r="F31" s="37"/>
      <c r="G31" s="65"/>
      <c r="H31" s="68">
        <v>66</v>
      </c>
      <c r="I31" s="20">
        <f>'Riskless, for Ex 1'!J44</f>
        <v>216474.47682498564</v>
      </c>
      <c r="J31" s="18">
        <f>'Riskless, for Ex 1'!K45</f>
        <v>0.37533427853932616</v>
      </c>
      <c r="K31" s="20">
        <f>'Riskless, for Ex 1'!F45</f>
        <v>81250.291581284066</v>
      </c>
      <c r="L31" s="56">
        <f>'Riskless, for Ex 1'!H45</f>
        <v>2108363.1000000006</v>
      </c>
    </row>
    <row r="32" spans="1:12" ht="15.6" x14ac:dyDescent="0.6">
      <c r="F32" s="37"/>
      <c r="G32" s="65"/>
      <c r="H32" s="55" t="s">
        <v>60</v>
      </c>
    </row>
    <row r="33" spans="7:8" x14ac:dyDescent="0.55000000000000004">
      <c r="G33" s="66"/>
      <c r="H33" t="s">
        <v>61</v>
      </c>
    </row>
    <row r="34" spans="7:8" x14ac:dyDescent="0.55000000000000004">
      <c r="G34" s="66"/>
      <c r="H34" t="s">
        <v>62</v>
      </c>
    </row>
  </sheetData>
  <sheetProtection sheet="1" objects="1" scenarios="1"/>
  <mergeCells count="11">
    <mergeCell ref="J9:J11"/>
    <mergeCell ref="L9:L11"/>
    <mergeCell ref="K7:K11"/>
    <mergeCell ref="D2:I2"/>
    <mergeCell ref="C9:C11"/>
    <mergeCell ref="I9:I11"/>
    <mergeCell ref="B9:B11"/>
    <mergeCell ref="A9:A11"/>
    <mergeCell ref="E9:E11"/>
    <mergeCell ref="D7:D11"/>
    <mergeCell ref="H9:H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workbookViewId="0">
      <selection activeCell="O19" sqref="O19"/>
    </sheetView>
  </sheetViews>
  <sheetFormatPr defaultColWidth="8.7890625" defaultRowHeight="14.4" x14ac:dyDescent="0.55000000000000004"/>
  <cols>
    <col min="1" max="1" width="11.68359375" customWidth="1"/>
    <col min="4" max="4" width="12.1015625" customWidth="1"/>
    <col min="5" max="5" width="11.41796875" style="14" customWidth="1"/>
    <col min="6" max="6" width="10" customWidth="1"/>
    <col min="7" max="7" width="9.89453125" style="15" customWidth="1"/>
    <col min="8" max="8" width="8.89453125" customWidth="1"/>
    <col min="9" max="9" width="12.68359375" customWidth="1"/>
    <col min="10" max="10" width="23.89453125" customWidth="1"/>
    <col min="11" max="11" width="10.68359375" customWidth="1"/>
    <col min="14" max="14" width="8.7890625" style="52"/>
    <col min="15" max="15" width="8.7890625" style="53"/>
    <col min="17" max="17" width="17.20703125" bestFit="1" customWidth="1"/>
  </cols>
  <sheetData>
    <row r="1" spans="1:16" x14ac:dyDescent="0.55000000000000004">
      <c r="A1" s="67" t="s">
        <v>75</v>
      </c>
    </row>
    <row r="4" spans="1:16" ht="72" x14ac:dyDescent="0.55000000000000004">
      <c r="A4" s="70" t="s">
        <v>42</v>
      </c>
      <c r="B4" s="70" t="s">
        <v>35</v>
      </c>
      <c r="C4" s="70" t="s">
        <v>53</v>
      </c>
      <c r="D4" s="106" t="s">
        <v>81</v>
      </c>
      <c r="E4" s="137" t="s">
        <v>17</v>
      </c>
      <c r="F4" s="70" t="s">
        <v>52</v>
      </c>
      <c r="G4" s="71" t="s">
        <v>51</v>
      </c>
      <c r="H4" s="70" t="s">
        <v>79</v>
      </c>
      <c r="I4" s="70" t="s">
        <v>41</v>
      </c>
      <c r="J4" s="7"/>
      <c r="K4" s="7" t="s">
        <v>16</v>
      </c>
      <c r="L4" s="7" t="s">
        <v>56</v>
      </c>
      <c r="M4" s="7"/>
      <c r="N4" s="54" t="s">
        <v>22</v>
      </c>
      <c r="O4" s="129" t="s">
        <v>77</v>
      </c>
      <c r="P4" s="108"/>
    </row>
    <row r="5" spans="1:16" x14ac:dyDescent="0.55000000000000004">
      <c r="A5" s="76">
        <v>1976</v>
      </c>
      <c r="B5" s="72">
        <v>0</v>
      </c>
      <c r="C5" s="72">
        <v>27</v>
      </c>
      <c r="D5" s="73">
        <f t="shared" ref="D5:D45" si="0">FV/(1+R_)^(67-C5)</f>
        <v>1699770.0434765813</v>
      </c>
      <c r="E5" s="138" t="s">
        <v>9</v>
      </c>
      <c r="F5" s="73" t="s">
        <v>9</v>
      </c>
      <c r="G5" s="74"/>
      <c r="H5" s="74"/>
      <c r="I5" s="73" t="s">
        <v>9</v>
      </c>
      <c r="J5" s="12"/>
      <c r="K5" s="1">
        <f>Assumptions!B9</f>
        <v>100000</v>
      </c>
      <c r="L5" s="10" t="s">
        <v>9</v>
      </c>
      <c r="M5" s="10"/>
      <c r="N5" s="52">
        <v>1975</v>
      </c>
      <c r="O5" s="136">
        <v>0.17245784</v>
      </c>
    </row>
    <row r="6" spans="1:16" x14ac:dyDescent="0.55000000000000004">
      <c r="A6" s="76">
        <v>1977</v>
      </c>
      <c r="B6" s="72">
        <v>1</v>
      </c>
      <c r="C6" s="72">
        <v>28</v>
      </c>
      <c r="D6" s="73">
        <f t="shared" si="0"/>
        <v>1708948.8017113551</v>
      </c>
      <c r="E6" s="138">
        <v>0</v>
      </c>
      <c r="F6" s="73">
        <f>MAX(0,(D6-E6)*(R_-G)/(1-((1+G)/(1+R_))^(40-B5))/(1+R_))</f>
        <v>25655.067680082582</v>
      </c>
      <c r="G6" s="74">
        <f t="shared" ref="G6:G45" si="1">MAX(0,-PMT(netG,40-B5,D6-E6,,1))</f>
        <v>25655.067680082524</v>
      </c>
      <c r="H6" s="77">
        <f t="shared" ref="H6:H43" si="2">O7</f>
        <v>-9.8363219999999987E-2</v>
      </c>
      <c r="I6" s="73">
        <f t="shared" ref="I6:I45" si="3">E6+F6</f>
        <v>25655.067680082582</v>
      </c>
      <c r="J6" s="5"/>
      <c r="K6" s="5">
        <f t="shared" ref="K6:K45" si="4">K5*(1+SG)</f>
        <v>102000</v>
      </c>
      <c r="L6" s="10">
        <f t="shared" ref="L6:L45" si="5">F6/K5</f>
        <v>0.25655067680082583</v>
      </c>
      <c r="M6" s="10"/>
      <c r="N6" s="52">
        <v>1976</v>
      </c>
      <c r="O6" s="136">
        <v>0.14019044</v>
      </c>
    </row>
    <row r="7" spans="1:16" x14ac:dyDescent="0.55000000000000004">
      <c r="A7" s="76">
        <v>1978</v>
      </c>
      <c r="B7" s="72">
        <v>2</v>
      </c>
      <c r="C7" s="72">
        <v>29</v>
      </c>
      <c r="D7" s="73">
        <f t="shared" si="0"/>
        <v>1718177.1252405962</v>
      </c>
      <c r="E7" s="138">
        <f>I6*(1+H6)</f>
        <v>23131.55261375173</v>
      </c>
      <c r="F7" s="73">
        <f t="shared" ref="F7:F45" si="6">MAX(0,(D7-E7)*(R_-G)/(1-((1+G)/(1+R_))^(40-B6))/(1+R_))</f>
        <v>26466.284750870764</v>
      </c>
      <c r="G7" s="74">
        <f t="shared" si="1"/>
        <v>26466.284750870702</v>
      </c>
      <c r="H7" s="77">
        <f t="shared" si="2"/>
        <v>-3.3845459999999994E-2</v>
      </c>
      <c r="I7" s="73">
        <f t="shared" si="3"/>
        <v>49597.837364622494</v>
      </c>
      <c r="J7" s="5"/>
      <c r="K7" s="5">
        <f t="shared" si="4"/>
        <v>104040</v>
      </c>
      <c r="L7" s="10">
        <f t="shared" si="5"/>
        <v>0.25947337991049768</v>
      </c>
      <c r="M7" s="10"/>
      <c r="N7" s="52">
        <v>1977</v>
      </c>
      <c r="O7" s="136">
        <v>-9.8363219999999987E-2</v>
      </c>
    </row>
    <row r="8" spans="1:16" x14ac:dyDescent="0.55000000000000004">
      <c r="A8" s="76">
        <v>1979</v>
      </c>
      <c r="B8" s="72">
        <v>3</v>
      </c>
      <c r="C8" s="72">
        <v>30</v>
      </c>
      <c r="D8" s="73">
        <f t="shared" si="0"/>
        <v>1727455.2817168958</v>
      </c>
      <c r="E8" s="138">
        <f t="shared" ref="E8:E45" si="7">I7*(1+H7)</f>
        <v>47919.175744011656</v>
      </c>
      <c r="F8" s="73">
        <f t="shared" si="6"/>
        <v>27291.903107557082</v>
      </c>
      <c r="G8" s="74">
        <f t="shared" si="1"/>
        <v>27291.90310755702</v>
      </c>
      <c r="H8" s="77">
        <f t="shared" si="2"/>
        <v>-4.44518E-3</v>
      </c>
      <c r="I8" s="73">
        <f t="shared" si="3"/>
        <v>75211.078851568745</v>
      </c>
      <c r="J8" s="5"/>
      <c r="K8" s="5">
        <f t="shared" si="4"/>
        <v>106120.8</v>
      </c>
      <c r="L8" s="10">
        <f t="shared" si="5"/>
        <v>0.26232125247555826</v>
      </c>
      <c r="M8" s="10"/>
      <c r="N8" s="52">
        <v>1978</v>
      </c>
      <c r="O8" s="136">
        <v>-3.3845459999999994E-2</v>
      </c>
    </row>
    <row r="9" spans="1:16" x14ac:dyDescent="0.55000000000000004">
      <c r="A9" s="76">
        <v>1980</v>
      </c>
      <c r="B9" s="72">
        <v>4</v>
      </c>
      <c r="C9" s="72">
        <v>31</v>
      </c>
      <c r="D9" s="73">
        <f t="shared" si="0"/>
        <v>1736783.5402381669</v>
      </c>
      <c r="E9" s="138">
        <f t="shared" si="7"/>
        <v>74876.752068079324</v>
      </c>
      <c r="F9" s="73">
        <f t="shared" si="6"/>
        <v>28123.190556699119</v>
      </c>
      <c r="G9" s="74">
        <f t="shared" si="1"/>
        <v>28123.190556699068</v>
      </c>
      <c r="H9" s="77">
        <f t="shared" si="2"/>
        <v>7.7132039999999999E-2</v>
      </c>
      <c r="I9" s="73">
        <f t="shared" si="3"/>
        <v>102999.94262477844</v>
      </c>
      <c r="J9" s="5"/>
      <c r="K9" s="5">
        <f t="shared" si="4"/>
        <v>108243.216</v>
      </c>
      <c r="L9" s="10">
        <f t="shared" si="5"/>
        <v>0.26501110580300108</v>
      </c>
      <c r="M9" s="10"/>
      <c r="N9" s="52">
        <v>1979</v>
      </c>
      <c r="O9" s="136">
        <v>-4.44518E-3</v>
      </c>
    </row>
    <row r="10" spans="1:16" x14ac:dyDescent="0.55000000000000004">
      <c r="A10" s="76">
        <v>1981</v>
      </c>
      <c r="B10" s="72">
        <v>5</v>
      </c>
      <c r="C10" s="72">
        <v>32</v>
      </c>
      <c r="D10" s="73">
        <f t="shared" si="0"/>
        <v>1746162.1713554531</v>
      </c>
      <c r="E10" s="138">
        <f t="shared" si="7"/>
        <v>110944.53831931055</v>
      </c>
      <c r="F10" s="73">
        <f t="shared" si="6"/>
        <v>28836.594028627249</v>
      </c>
      <c r="G10" s="74">
        <f t="shared" si="1"/>
        <v>28836.594028627194</v>
      </c>
      <c r="H10" s="77">
        <f t="shared" si="2"/>
        <v>-7.4460760000000001E-2</v>
      </c>
      <c r="I10" s="73">
        <f t="shared" si="3"/>
        <v>139781.13234793779</v>
      </c>
      <c r="J10" s="5"/>
      <c r="K10" s="5">
        <f t="shared" si="4"/>
        <v>110408.08032000001</v>
      </c>
      <c r="L10" s="10">
        <f t="shared" si="5"/>
        <v>0.26640555495530777</v>
      </c>
      <c r="M10" s="10"/>
      <c r="N10" s="52">
        <v>1980</v>
      </c>
      <c r="O10" s="136">
        <v>7.7132039999999999E-2</v>
      </c>
    </row>
    <row r="11" spans="1:16" x14ac:dyDescent="0.55000000000000004">
      <c r="A11" s="76">
        <v>1982</v>
      </c>
      <c r="B11" s="72">
        <v>6</v>
      </c>
      <c r="C11" s="72">
        <v>33</v>
      </c>
      <c r="D11" s="73">
        <f t="shared" si="0"/>
        <v>1755591.4470807728</v>
      </c>
      <c r="E11" s="138">
        <f t="shared" si="7"/>
        <v>129372.92299964976</v>
      </c>
      <c r="F11" s="73">
        <f t="shared" si="6"/>
        <v>29906.985601005246</v>
      </c>
      <c r="G11" s="74">
        <f t="shared" si="1"/>
        <v>29906.985601005181</v>
      </c>
      <c r="H11" s="77">
        <f t="shared" si="2"/>
        <v>0.1992313</v>
      </c>
      <c r="I11" s="73">
        <f t="shared" si="3"/>
        <v>159279.90860065501</v>
      </c>
      <c r="J11" s="5"/>
      <c r="K11" s="5">
        <f t="shared" si="4"/>
        <v>112616.24192640001</v>
      </c>
      <c r="L11" s="10">
        <f t="shared" si="5"/>
        <v>0.27087678287970113</v>
      </c>
      <c r="M11" s="10"/>
      <c r="N11" s="52">
        <v>1981</v>
      </c>
      <c r="O11" s="136">
        <v>-7.4460760000000001E-2</v>
      </c>
    </row>
    <row r="12" spans="1:16" x14ac:dyDescent="0.55000000000000004">
      <c r="A12" s="76">
        <v>1983</v>
      </c>
      <c r="B12" s="72">
        <v>7</v>
      </c>
      <c r="C12" s="72">
        <v>34</v>
      </c>
      <c r="D12" s="73">
        <f t="shared" si="0"/>
        <v>1765071.6408950088</v>
      </c>
      <c r="E12" s="138">
        <f t="shared" si="7"/>
        <v>191013.4518550447</v>
      </c>
      <c r="F12" s="73">
        <f t="shared" si="6"/>
        <v>30211.627108948986</v>
      </c>
      <c r="G12" s="74">
        <f t="shared" si="1"/>
        <v>30211.627108948924</v>
      </c>
      <c r="H12" s="77">
        <f t="shared" si="2"/>
        <v>0.12235071999999998</v>
      </c>
      <c r="I12" s="73">
        <f t="shared" si="3"/>
        <v>221225.07896399367</v>
      </c>
      <c r="J12" s="5"/>
      <c r="K12" s="5">
        <f t="shared" si="4"/>
        <v>114868.56676492801</v>
      </c>
      <c r="L12" s="10">
        <f t="shared" si="5"/>
        <v>0.2682706028202726</v>
      </c>
      <c r="M12" s="10"/>
      <c r="N12" s="52">
        <v>1982</v>
      </c>
      <c r="O12" s="136">
        <v>0.1992313</v>
      </c>
    </row>
    <row r="13" spans="1:16" x14ac:dyDescent="0.55000000000000004">
      <c r="A13" s="76">
        <v>1984</v>
      </c>
      <c r="B13" s="72">
        <v>8</v>
      </c>
      <c r="C13" s="72">
        <v>35</v>
      </c>
      <c r="D13" s="73">
        <f t="shared" si="0"/>
        <v>1774603.0277558421</v>
      </c>
      <c r="E13" s="138">
        <f t="shared" si="7"/>
        <v>248292.12665729516</v>
      </c>
      <c r="F13" s="73">
        <f t="shared" si="6"/>
        <v>30599.288659557027</v>
      </c>
      <c r="G13" s="74">
        <f t="shared" si="1"/>
        <v>30599.288659556954</v>
      </c>
      <c r="H13" s="77">
        <f t="shared" si="2"/>
        <v>5.2116540000000003E-2</v>
      </c>
      <c r="I13" s="73">
        <f t="shared" si="3"/>
        <v>278891.41531685216</v>
      </c>
      <c r="J13" s="5"/>
      <c r="K13" s="5">
        <f t="shared" si="4"/>
        <v>117165.93810022657</v>
      </c>
      <c r="L13" s="10">
        <f t="shared" si="5"/>
        <v>0.26638522200922671</v>
      </c>
      <c r="M13" s="10"/>
      <c r="N13" s="52">
        <v>1983</v>
      </c>
      <c r="O13" s="136">
        <v>0.12235071999999998</v>
      </c>
    </row>
    <row r="14" spans="1:16" x14ac:dyDescent="0.55000000000000004">
      <c r="A14" s="76">
        <v>1985</v>
      </c>
      <c r="B14" s="72">
        <v>9</v>
      </c>
      <c r="C14" s="72">
        <v>36</v>
      </c>
      <c r="D14" s="73">
        <f t="shared" si="0"/>
        <v>1784185.8841057238</v>
      </c>
      <c r="E14" s="138">
        <f t="shared" si="7"/>
        <v>293426.27091886953</v>
      </c>
      <c r="F14" s="73">
        <f t="shared" si="6"/>
        <v>31244.201321604687</v>
      </c>
      <c r="G14" s="74">
        <f t="shared" si="1"/>
        <v>31244.201321604625</v>
      </c>
      <c r="H14" s="77">
        <f t="shared" si="2"/>
        <v>0.22547747999999998</v>
      </c>
      <c r="I14" s="73">
        <f t="shared" si="3"/>
        <v>324670.47224047419</v>
      </c>
      <c r="J14" s="5"/>
      <c r="K14" s="5">
        <f t="shared" si="4"/>
        <v>119509.25686223111</v>
      </c>
      <c r="L14" s="10">
        <f t="shared" si="5"/>
        <v>0.26666624983514953</v>
      </c>
      <c r="M14" s="10"/>
      <c r="N14" s="52">
        <v>1984</v>
      </c>
      <c r="O14" s="136">
        <v>5.2116540000000003E-2</v>
      </c>
    </row>
    <row r="15" spans="1:16" x14ac:dyDescent="0.55000000000000004">
      <c r="A15" s="76">
        <v>1986</v>
      </c>
      <c r="B15" s="72">
        <v>10</v>
      </c>
      <c r="C15" s="72">
        <v>37</v>
      </c>
      <c r="D15" s="73">
        <f t="shared" si="0"/>
        <v>1793820.4878798949</v>
      </c>
      <c r="E15" s="138">
        <f t="shared" si="7"/>
        <v>397876.35215166624</v>
      </c>
      <c r="F15" s="73">
        <f t="shared" si="6"/>
        <v>30614.496739434322</v>
      </c>
      <c r="G15" s="74">
        <f t="shared" si="1"/>
        <v>30614.49673943426</v>
      </c>
      <c r="H15" s="77">
        <f t="shared" si="2"/>
        <v>0.1594478</v>
      </c>
      <c r="I15" s="73">
        <f t="shared" si="3"/>
        <v>428490.84889110056</v>
      </c>
      <c r="J15" s="5"/>
      <c r="K15" s="5">
        <f t="shared" si="4"/>
        <v>121899.44199947573</v>
      </c>
      <c r="L15" s="10">
        <f t="shared" si="5"/>
        <v>0.25616841358762998</v>
      </c>
      <c r="M15" s="10"/>
      <c r="N15" s="52">
        <v>1985</v>
      </c>
      <c r="O15" s="136">
        <v>0.22547747999999998</v>
      </c>
    </row>
    <row r="16" spans="1:16" x14ac:dyDescent="0.55000000000000004">
      <c r="A16" s="76">
        <v>1987</v>
      </c>
      <c r="B16" s="72">
        <v>11</v>
      </c>
      <c r="C16" s="72">
        <v>38</v>
      </c>
      <c r="D16" s="73">
        <f t="shared" si="0"/>
        <v>1803507.1185144465</v>
      </c>
      <c r="E16" s="138">
        <f t="shared" si="7"/>
        <v>496812.77206691896</v>
      </c>
      <c r="F16" s="73">
        <f t="shared" si="6"/>
        <v>30016.632105779863</v>
      </c>
      <c r="G16" s="74">
        <f t="shared" si="1"/>
        <v>30016.632105779801</v>
      </c>
      <c r="H16" s="77">
        <f t="shared" si="2"/>
        <v>-9.3444000000000133E-4</v>
      </c>
      <c r="I16" s="73">
        <f t="shared" si="3"/>
        <v>526829.40417269885</v>
      </c>
      <c r="J16" s="5"/>
      <c r="K16" s="5">
        <f t="shared" si="4"/>
        <v>124337.43083946525</v>
      </c>
      <c r="L16" s="10">
        <f t="shared" si="5"/>
        <v>0.2462409311595451</v>
      </c>
      <c r="M16" s="10"/>
      <c r="N16" s="52">
        <v>1986</v>
      </c>
      <c r="O16" s="136">
        <v>0.1594478</v>
      </c>
    </row>
    <row r="17" spans="1:18" x14ac:dyDescent="0.55000000000000004">
      <c r="A17" s="76">
        <v>1988</v>
      </c>
      <c r="B17" s="72">
        <v>12</v>
      </c>
      <c r="C17" s="72">
        <v>39</v>
      </c>
      <c r="D17" s="73">
        <f t="shared" si="0"/>
        <v>1813246.0569544246</v>
      </c>
      <c r="E17" s="138">
        <f t="shared" si="7"/>
        <v>526337.1137042637</v>
      </c>
      <c r="F17" s="73">
        <f t="shared" si="6"/>
        <v>30997.512782871749</v>
      </c>
      <c r="G17" s="74">
        <f t="shared" si="1"/>
        <v>30997.512782871676</v>
      </c>
      <c r="H17" s="77">
        <f t="shared" si="2"/>
        <v>7.6483599999999999E-2</v>
      </c>
      <c r="I17" s="73">
        <f t="shared" si="3"/>
        <v>557334.62648713542</v>
      </c>
      <c r="J17" s="5"/>
      <c r="K17" s="5">
        <f t="shared" si="4"/>
        <v>126824.17945625455</v>
      </c>
      <c r="L17" s="10">
        <f t="shared" si="5"/>
        <v>0.24930153835085517</v>
      </c>
      <c r="M17" s="10"/>
      <c r="N17" s="52">
        <v>1987</v>
      </c>
      <c r="O17" s="136">
        <v>-9.3444000000000133E-4</v>
      </c>
    </row>
    <row r="18" spans="1:18" x14ac:dyDescent="0.55000000000000004">
      <c r="A18" s="76">
        <v>1989</v>
      </c>
      <c r="B18" s="72">
        <v>13</v>
      </c>
      <c r="C18" s="72">
        <v>40</v>
      </c>
      <c r="D18" s="73">
        <f t="shared" si="0"/>
        <v>1823037.5856619785</v>
      </c>
      <c r="E18" s="138">
        <f t="shared" si="7"/>
        <v>599961.58512552688</v>
      </c>
      <c r="F18" s="73">
        <f t="shared" si="6"/>
        <v>30925.706001461502</v>
      </c>
      <c r="G18" s="74">
        <f t="shared" si="1"/>
        <v>30925.706001461433</v>
      </c>
      <c r="H18" s="77">
        <f t="shared" si="2"/>
        <v>0.18805502000000002</v>
      </c>
      <c r="I18" s="73">
        <f t="shared" si="3"/>
        <v>630887.29112698836</v>
      </c>
      <c r="J18" s="5"/>
      <c r="K18" s="5">
        <f t="shared" si="4"/>
        <v>129360.66304537965</v>
      </c>
      <c r="L18" s="10">
        <f t="shared" si="5"/>
        <v>0.24384708132197064</v>
      </c>
      <c r="M18" s="10"/>
      <c r="N18" s="52">
        <v>1988</v>
      </c>
      <c r="O18" s="136">
        <v>7.6483599999999999E-2</v>
      </c>
    </row>
    <row r="19" spans="1:18" x14ac:dyDescent="0.55000000000000004">
      <c r="A19" s="76">
        <v>1990</v>
      </c>
      <c r="B19" s="72">
        <v>14</v>
      </c>
      <c r="C19" s="72">
        <v>41</v>
      </c>
      <c r="D19" s="73">
        <f t="shared" si="0"/>
        <v>1832881.9886245532</v>
      </c>
      <c r="E19" s="138">
        <f t="shared" si="7"/>
        <v>749528.81327762001</v>
      </c>
      <c r="F19" s="73">
        <f>MAX(0,(D19-E19)*(R_-G)/(1-((1+G)/(1+R_))^(40-B18))/(1+R_))</f>
        <v>28791.017725163179</v>
      </c>
      <c r="G19" s="74">
        <f t="shared" si="1"/>
        <v>28791.017725163125</v>
      </c>
      <c r="H19" s="77">
        <f t="shared" si="2"/>
        <v>-3.8421600000000007E-2</v>
      </c>
      <c r="I19" s="73">
        <f t="shared" si="3"/>
        <v>778319.83100278315</v>
      </c>
      <c r="J19" s="5"/>
      <c r="K19" s="5">
        <f t="shared" si="4"/>
        <v>131947.87630628725</v>
      </c>
      <c r="L19" s="10">
        <f t="shared" si="5"/>
        <v>0.22256393131707516</v>
      </c>
      <c r="M19" s="10"/>
      <c r="N19" s="52">
        <v>1989</v>
      </c>
      <c r="O19" s="136">
        <v>0.18805502000000002</v>
      </c>
    </row>
    <row r="20" spans="1:18" x14ac:dyDescent="0.55000000000000004">
      <c r="A20" s="76">
        <v>1991</v>
      </c>
      <c r="B20" s="72">
        <v>15</v>
      </c>
      <c r="C20" s="72">
        <v>42</v>
      </c>
      <c r="D20" s="73">
        <f t="shared" si="0"/>
        <v>1842779.5513631261</v>
      </c>
      <c r="E20" s="138">
        <f t="shared" si="7"/>
        <v>748415.53778392659</v>
      </c>
      <c r="F20" s="73">
        <f>MAX(0,(D20-E20)*(R_-G)/(1-((1+G)/(1+R_))^(40-B19))/(1+R_))</f>
        <v>30608.70680577444</v>
      </c>
      <c r="G20" s="74">
        <f t="shared" si="1"/>
        <v>30608.706805774382</v>
      </c>
      <c r="H20" s="77">
        <f t="shared" si="2"/>
        <v>0.20763792000000003</v>
      </c>
      <c r="I20" s="73">
        <f t="shared" si="3"/>
        <v>779024.24458970106</v>
      </c>
      <c r="J20" s="5"/>
      <c r="K20" s="5">
        <f t="shared" si="4"/>
        <v>134586.83383241299</v>
      </c>
      <c r="L20" s="10">
        <f t="shared" si="5"/>
        <v>0.23197574423042042</v>
      </c>
      <c r="M20" s="10"/>
      <c r="N20" s="52">
        <v>1990</v>
      </c>
      <c r="O20" s="136">
        <v>-3.8421600000000007E-2</v>
      </c>
      <c r="R20" s="107"/>
    </row>
    <row r="21" spans="1:18" x14ac:dyDescent="0.55000000000000004">
      <c r="A21" s="76">
        <v>1992</v>
      </c>
      <c r="B21" s="72">
        <v>16</v>
      </c>
      <c r="C21" s="72">
        <v>43</v>
      </c>
      <c r="D21" s="73">
        <f t="shared" si="0"/>
        <v>1852730.5609404868</v>
      </c>
      <c r="E21" s="138">
        <f t="shared" si="7"/>
        <v>940779.21836587787</v>
      </c>
      <c r="F21" s="73">
        <f t="shared" si="6"/>
        <v>26882.722719727753</v>
      </c>
      <c r="G21" s="74">
        <f t="shared" si="1"/>
        <v>26882.722719727702</v>
      </c>
      <c r="H21" s="77">
        <f t="shared" si="2"/>
        <v>4.4188560000000002E-2</v>
      </c>
      <c r="I21" s="73">
        <f t="shared" si="3"/>
        <v>967661.94108560565</v>
      </c>
      <c r="J21" s="5"/>
      <c r="K21" s="5">
        <f t="shared" si="4"/>
        <v>137278.57050906125</v>
      </c>
      <c r="L21" s="10">
        <f t="shared" si="5"/>
        <v>0.19974258962954741</v>
      </c>
      <c r="M21" s="10"/>
      <c r="N21" s="52">
        <v>1991</v>
      </c>
      <c r="O21" s="136">
        <v>0.20763792000000003</v>
      </c>
    </row>
    <row r="22" spans="1:18" x14ac:dyDescent="0.55000000000000004">
      <c r="A22" s="76">
        <v>1993</v>
      </c>
      <c r="B22" s="72">
        <v>17</v>
      </c>
      <c r="C22" s="72">
        <v>44</v>
      </c>
      <c r="D22" s="73">
        <f t="shared" si="0"/>
        <v>1862735.3059695656</v>
      </c>
      <c r="E22" s="138">
        <f t="shared" si="7"/>
        <v>1010421.5288289834</v>
      </c>
      <c r="F22" s="73">
        <f t="shared" si="6"/>
        <v>26521.260534220226</v>
      </c>
      <c r="G22" s="74">
        <f t="shared" si="1"/>
        <v>26521.260534220171</v>
      </c>
      <c r="H22" s="77">
        <f t="shared" si="2"/>
        <v>7.5861960000000006E-2</v>
      </c>
      <c r="I22" s="73">
        <f t="shared" si="3"/>
        <v>1036942.7893632037</v>
      </c>
      <c r="J22" s="5"/>
      <c r="K22" s="5">
        <f t="shared" si="4"/>
        <v>140024.14191924248</v>
      </c>
      <c r="L22" s="10">
        <f t="shared" si="5"/>
        <v>0.19319301210577258</v>
      </c>
      <c r="M22" s="10"/>
      <c r="N22" s="52">
        <v>1992</v>
      </c>
      <c r="O22" s="136">
        <v>4.4188560000000002E-2</v>
      </c>
    </row>
    <row r="23" spans="1:18" x14ac:dyDescent="0.55000000000000004">
      <c r="A23" s="76">
        <v>1994</v>
      </c>
      <c r="B23" s="72">
        <v>18</v>
      </c>
      <c r="C23" s="72">
        <v>45</v>
      </c>
      <c r="D23" s="73">
        <f t="shared" si="0"/>
        <v>1872794.0766218014</v>
      </c>
      <c r="E23" s="138">
        <f t="shared" si="7"/>
        <v>1115607.3017721635</v>
      </c>
      <c r="F23" s="73">
        <f t="shared" si="6"/>
        <v>24912.917087908299</v>
      </c>
      <c r="G23" s="74">
        <f t="shared" si="1"/>
        <v>24912.917087908245</v>
      </c>
      <c r="H23" s="77">
        <f t="shared" si="2"/>
        <v>-3.8375300000000001E-2</v>
      </c>
      <c r="I23" s="73">
        <f t="shared" si="3"/>
        <v>1140520.2188600719</v>
      </c>
      <c r="J23" s="5"/>
      <c r="K23" s="5">
        <f t="shared" si="4"/>
        <v>142824.62475762735</v>
      </c>
      <c r="L23" s="10">
        <f t="shared" si="5"/>
        <v>0.17791872705977069</v>
      </c>
      <c r="M23" s="10"/>
      <c r="N23" s="52">
        <v>1993</v>
      </c>
      <c r="O23" s="136">
        <v>7.5861960000000006E-2</v>
      </c>
    </row>
    <row r="24" spans="1:18" x14ac:dyDescent="0.55000000000000004">
      <c r="A24" s="76">
        <v>1995</v>
      </c>
      <c r="B24" s="72">
        <v>19</v>
      </c>
      <c r="C24" s="72">
        <v>46</v>
      </c>
      <c r="D24" s="73">
        <f t="shared" si="0"/>
        <v>1882907.1646355591</v>
      </c>
      <c r="E24" s="138">
        <f t="shared" si="7"/>
        <v>1096752.4133052509</v>
      </c>
      <c r="F24" s="73">
        <f t="shared" si="6"/>
        <v>27400.433886753512</v>
      </c>
      <c r="G24" s="74">
        <f t="shared" si="1"/>
        <v>27400.433886753461</v>
      </c>
      <c r="H24" s="77">
        <f t="shared" si="2"/>
        <v>0.26067148000000001</v>
      </c>
      <c r="I24" s="73">
        <f t="shared" si="3"/>
        <v>1124152.8471920043</v>
      </c>
      <c r="J24" s="5"/>
      <c r="K24" s="5">
        <f t="shared" si="4"/>
        <v>145681.11725277989</v>
      </c>
      <c r="L24" s="10">
        <f t="shared" si="5"/>
        <v>0.19184670663936212</v>
      </c>
      <c r="M24" s="10"/>
      <c r="N24" s="52">
        <v>1994</v>
      </c>
      <c r="O24" s="136">
        <v>-3.8375300000000001E-2</v>
      </c>
    </row>
    <row r="25" spans="1:18" x14ac:dyDescent="0.55000000000000004">
      <c r="A25" s="76">
        <v>1996</v>
      </c>
      <c r="B25" s="72">
        <v>20</v>
      </c>
      <c r="C25" s="72">
        <v>47</v>
      </c>
      <c r="D25" s="73">
        <f t="shared" si="0"/>
        <v>1893074.8633245914</v>
      </c>
      <c r="E25" s="138">
        <f t="shared" si="7"/>
        <v>1417187.4336157581</v>
      </c>
      <c r="F25" s="73">
        <f t="shared" si="6"/>
        <v>17605.924769182529</v>
      </c>
      <c r="G25" s="74">
        <f t="shared" si="1"/>
        <v>17605.924769182497</v>
      </c>
      <c r="H25" s="77">
        <f t="shared" si="2"/>
        <v>0.10930221999999999</v>
      </c>
      <c r="I25" s="73">
        <f t="shared" si="3"/>
        <v>1434793.3583849405</v>
      </c>
      <c r="J25" s="5"/>
      <c r="K25" s="5">
        <f t="shared" si="4"/>
        <v>148594.73959783549</v>
      </c>
      <c r="L25" s="10">
        <f t="shared" si="5"/>
        <v>0.12085248315767273</v>
      </c>
      <c r="M25" s="10"/>
      <c r="N25" s="52">
        <v>1995</v>
      </c>
      <c r="O25" s="136">
        <v>0.26067148000000001</v>
      </c>
    </row>
    <row r="26" spans="1:18" x14ac:dyDescent="0.55000000000000004">
      <c r="A26" s="76">
        <v>1997</v>
      </c>
      <c r="B26" s="72">
        <v>21</v>
      </c>
      <c r="C26" s="72">
        <v>48</v>
      </c>
      <c r="D26" s="73">
        <f t="shared" si="0"/>
        <v>1903297.4675865441</v>
      </c>
      <c r="E26" s="138">
        <f t="shared" si="7"/>
        <v>1591619.4576976702</v>
      </c>
      <c r="F26" s="73">
        <f t="shared" si="6"/>
        <v>12266.792448279582</v>
      </c>
      <c r="G26" s="74">
        <f t="shared" si="1"/>
        <v>12266.792448279561</v>
      </c>
      <c r="H26" s="77">
        <f t="shared" si="2"/>
        <v>0.21305353999999999</v>
      </c>
      <c r="I26" s="73">
        <f t="shared" si="3"/>
        <v>1603886.2501459499</v>
      </c>
      <c r="J26" s="5"/>
      <c r="K26" s="5">
        <f t="shared" si="4"/>
        <v>151566.63438979219</v>
      </c>
      <c r="L26" s="10">
        <f t="shared" si="5"/>
        <v>8.2551996668785627E-2</v>
      </c>
      <c r="M26" s="10"/>
      <c r="N26" s="52">
        <v>1996</v>
      </c>
      <c r="O26" s="136">
        <v>0.10930221999999999</v>
      </c>
    </row>
    <row r="27" spans="1:18" x14ac:dyDescent="0.55000000000000004">
      <c r="A27" s="76">
        <v>1998</v>
      </c>
      <c r="B27" s="72">
        <v>22</v>
      </c>
      <c r="C27" s="72">
        <v>49</v>
      </c>
      <c r="D27" s="73">
        <f t="shared" si="0"/>
        <v>1913575.2739115115</v>
      </c>
      <c r="E27" s="138">
        <f t="shared" si="7"/>
        <v>1945599.8934968701</v>
      </c>
      <c r="F27" s="73">
        <f t="shared" si="6"/>
        <v>0</v>
      </c>
      <c r="G27" s="74">
        <f t="shared" si="1"/>
        <v>0</v>
      </c>
      <c r="H27" s="77">
        <f t="shared" si="2"/>
        <v>0.19306165999999997</v>
      </c>
      <c r="I27" s="73">
        <f t="shared" si="3"/>
        <v>1945599.8934968701</v>
      </c>
      <c r="J27" s="5"/>
      <c r="K27" s="5">
        <f t="shared" si="4"/>
        <v>154597.96707758805</v>
      </c>
      <c r="L27" s="10">
        <f t="shared" si="5"/>
        <v>0</v>
      </c>
      <c r="M27" s="10"/>
      <c r="N27" s="52">
        <v>1997</v>
      </c>
      <c r="O27" s="136">
        <v>0.21305353999999999</v>
      </c>
    </row>
    <row r="28" spans="1:18" x14ac:dyDescent="0.55000000000000004">
      <c r="A28" s="76">
        <v>1999</v>
      </c>
      <c r="B28" s="72">
        <v>23</v>
      </c>
      <c r="C28" s="72">
        <v>50</v>
      </c>
      <c r="D28" s="73">
        <f t="shared" si="0"/>
        <v>1923908.580390634</v>
      </c>
      <c r="E28" s="138">
        <f t="shared" si="7"/>
        <v>2321220.638631199</v>
      </c>
      <c r="F28" s="73">
        <f t="shared" si="6"/>
        <v>0</v>
      </c>
      <c r="G28" s="74">
        <f t="shared" si="1"/>
        <v>0</v>
      </c>
      <c r="H28" s="77">
        <f t="shared" si="2"/>
        <v>8.9907459999999995E-2</v>
      </c>
      <c r="I28" s="73">
        <f t="shared" si="3"/>
        <v>2321220.638631199</v>
      </c>
      <c r="J28" s="5"/>
      <c r="K28" s="5">
        <f t="shared" si="4"/>
        <v>157689.92641913981</v>
      </c>
      <c r="L28" s="10">
        <f t="shared" si="5"/>
        <v>0</v>
      </c>
      <c r="M28" s="10"/>
      <c r="N28" s="52">
        <v>1998</v>
      </c>
      <c r="O28" s="136">
        <v>0.19306165999999997</v>
      </c>
    </row>
    <row r="29" spans="1:18" x14ac:dyDescent="0.55000000000000004">
      <c r="A29" s="76">
        <v>2000</v>
      </c>
      <c r="B29" s="72">
        <v>24</v>
      </c>
      <c r="C29" s="72">
        <v>51</v>
      </c>
      <c r="D29" s="73">
        <f t="shared" si="0"/>
        <v>1934297.6867247433</v>
      </c>
      <c r="E29" s="138">
        <f t="shared" si="7"/>
        <v>2529915.6903501083</v>
      </c>
      <c r="F29" s="73">
        <f t="shared" si="6"/>
        <v>0</v>
      </c>
      <c r="G29" s="74">
        <f t="shared" si="1"/>
        <v>0</v>
      </c>
      <c r="H29" s="77">
        <f t="shared" si="2"/>
        <v>-3.6876939999999997E-2</v>
      </c>
      <c r="I29" s="73">
        <f t="shared" si="3"/>
        <v>2529915.6903501083</v>
      </c>
      <c r="J29" s="5"/>
      <c r="K29" s="5">
        <f t="shared" si="4"/>
        <v>160843.7249475226</v>
      </c>
      <c r="L29" s="10">
        <f t="shared" si="5"/>
        <v>0</v>
      </c>
      <c r="M29" s="10"/>
      <c r="N29" s="52">
        <v>1999</v>
      </c>
      <c r="O29" s="136">
        <v>8.9907459999999995E-2</v>
      </c>
    </row>
    <row r="30" spans="1:18" x14ac:dyDescent="0.55000000000000004">
      <c r="A30" s="76">
        <v>2001</v>
      </c>
      <c r="B30" s="72">
        <v>25</v>
      </c>
      <c r="C30" s="72">
        <v>52</v>
      </c>
      <c r="D30" s="73">
        <f t="shared" si="0"/>
        <v>1944742.894233057</v>
      </c>
      <c r="E30" s="138">
        <f t="shared" si="7"/>
        <v>2436620.141232009</v>
      </c>
      <c r="F30" s="73">
        <f t="shared" si="6"/>
        <v>0</v>
      </c>
      <c r="G30" s="74">
        <f t="shared" si="1"/>
        <v>0</v>
      </c>
      <c r="H30" s="77">
        <f t="shared" si="2"/>
        <v>-5.5493979999999998E-2</v>
      </c>
      <c r="I30" s="73">
        <f t="shared" si="3"/>
        <v>2436620.141232009</v>
      </c>
      <c r="J30" s="5"/>
      <c r="K30" s="5">
        <f t="shared" si="4"/>
        <v>164060.59944647306</v>
      </c>
      <c r="L30" s="10">
        <f t="shared" si="5"/>
        <v>0</v>
      </c>
      <c r="M30" s="10"/>
      <c r="N30" s="52">
        <v>2000</v>
      </c>
      <c r="O30" s="136">
        <v>-3.6876939999999997E-2</v>
      </c>
    </row>
    <row r="31" spans="1:18" x14ac:dyDescent="0.55000000000000004">
      <c r="A31" s="76">
        <v>2002</v>
      </c>
      <c r="B31" s="72">
        <v>26</v>
      </c>
      <c r="C31" s="72">
        <v>53</v>
      </c>
      <c r="D31" s="73">
        <f t="shared" si="0"/>
        <v>1955244.5058619159</v>
      </c>
      <c r="E31" s="138">
        <f t="shared" si="7"/>
        <v>2301402.3918468826</v>
      </c>
      <c r="F31" s="73">
        <f t="shared" si="6"/>
        <v>0</v>
      </c>
      <c r="G31" s="74">
        <f t="shared" si="1"/>
        <v>0</v>
      </c>
      <c r="H31" s="77">
        <f t="shared" si="2"/>
        <v>-0.10220861999999997</v>
      </c>
      <c r="I31" s="73">
        <f t="shared" si="3"/>
        <v>2301402.3918468826</v>
      </c>
      <c r="J31" s="5"/>
      <c r="K31" s="5">
        <f t="shared" si="4"/>
        <v>167341.81143540252</v>
      </c>
      <c r="L31" s="10">
        <f t="shared" si="5"/>
        <v>0</v>
      </c>
      <c r="M31" s="10"/>
      <c r="N31" s="52">
        <v>2001</v>
      </c>
      <c r="O31" s="136">
        <v>-5.5493979999999998E-2</v>
      </c>
    </row>
    <row r="32" spans="1:18" x14ac:dyDescent="0.55000000000000004">
      <c r="A32" s="76">
        <v>2003</v>
      </c>
      <c r="B32" s="72">
        <v>27</v>
      </c>
      <c r="C32" s="72">
        <v>54</v>
      </c>
      <c r="D32" s="73">
        <f t="shared" si="0"/>
        <v>1965802.8261935704</v>
      </c>
      <c r="E32" s="138">
        <f t="shared" si="7"/>
        <v>2066179.2293115135</v>
      </c>
      <c r="F32" s="73">
        <f t="shared" si="6"/>
        <v>0</v>
      </c>
      <c r="G32" s="74">
        <f t="shared" si="1"/>
        <v>0</v>
      </c>
      <c r="H32" s="77">
        <f t="shared" si="2"/>
        <v>0.15989033999999999</v>
      </c>
      <c r="I32" s="73">
        <f t="shared" si="3"/>
        <v>2066179.2293115135</v>
      </c>
      <c r="J32" s="5"/>
      <c r="K32" s="5">
        <f t="shared" si="4"/>
        <v>170688.64766411058</v>
      </c>
      <c r="L32" s="10">
        <f t="shared" si="5"/>
        <v>0</v>
      </c>
      <c r="M32" s="10"/>
      <c r="N32" s="52">
        <v>2002</v>
      </c>
      <c r="O32" s="136">
        <v>-0.10220861999999997</v>
      </c>
    </row>
    <row r="33" spans="1:15" x14ac:dyDescent="0.55000000000000004">
      <c r="A33" s="76">
        <v>2004</v>
      </c>
      <c r="B33" s="72">
        <v>28</v>
      </c>
      <c r="C33" s="72">
        <v>55</v>
      </c>
      <c r="D33" s="73">
        <f t="shared" si="0"/>
        <v>1976418.1614550157</v>
      </c>
      <c r="E33" s="138">
        <f t="shared" si="7"/>
        <v>2396541.3287870693</v>
      </c>
      <c r="F33" s="73">
        <f t="shared" si="6"/>
        <v>0</v>
      </c>
      <c r="G33" s="74">
        <f t="shared" si="1"/>
        <v>0</v>
      </c>
      <c r="H33" s="77">
        <f t="shared" si="2"/>
        <v>4.0434279999999996E-2</v>
      </c>
      <c r="I33" s="73">
        <f t="shared" si="3"/>
        <v>2396541.3287870693</v>
      </c>
      <c r="J33" s="5"/>
      <c r="K33" s="5">
        <f t="shared" si="4"/>
        <v>174102.42061739281</v>
      </c>
      <c r="L33" s="10">
        <f t="shared" si="5"/>
        <v>0</v>
      </c>
      <c r="M33" s="10"/>
      <c r="N33" s="52">
        <v>2003</v>
      </c>
      <c r="O33" s="136">
        <v>0.15989033999999999</v>
      </c>
    </row>
    <row r="34" spans="1:15" x14ac:dyDescent="0.55000000000000004">
      <c r="A34" s="76">
        <v>2005</v>
      </c>
      <c r="B34" s="72">
        <v>29</v>
      </c>
      <c r="C34" s="72">
        <v>56</v>
      </c>
      <c r="D34" s="73">
        <f t="shared" si="0"/>
        <v>1987090.8195268728</v>
      </c>
      <c r="E34" s="138">
        <f t="shared" si="7"/>
        <v>2493443.7519068178</v>
      </c>
      <c r="F34" s="73">
        <f t="shared" si="6"/>
        <v>0</v>
      </c>
      <c r="G34" s="74">
        <f t="shared" si="1"/>
        <v>0</v>
      </c>
      <c r="H34" s="77">
        <f t="shared" si="2"/>
        <v>7.3775999999999952E-4</v>
      </c>
      <c r="I34" s="73">
        <f t="shared" si="3"/>
        <v>2493443.7519068178</v>
      </c>
      <c r="J34" s="5"/>
      <c r="K34" s="5">
        <f t="shared" si="4"/>
        <v>177584.46902974066</v>
      </c>
      <c r="L34" s="10">
        <f t="shared" si="5"/>
        <v>0</v>
      </c>
      <c r="M34" s="10"/>
      <c r="N34" s="52">
        <v>2004</v>
      </c>
      <c r="O34" s="136">
        <v>4.0434279999999996E-2</v>
      </c>
    </row>
    <row r="35" spans="1:15" x14ac:dyDescent="0.55000000000000004">
      <c r="A35" s="76">
        <v>2006</v>
      </c>
      <c r="B35" s="72">
        <v>30</v>
      </c>
      <c r="C35" s="72">
        <v>57</v>
      </c>
      <c r="D35" s="73">
        <f t="shared" si="0"/>
        <v>1997821.109952318</v>
      </c>
      <c r="E35" s="138">
        <f t="shared" si="7"/>
        <v>2495283.3149692249</v>
      </c>
      <c r="F35" s="73">
        <f t="shared" si="6"/>
        <v>0</v>
      </c>
      <c r="G35" s="74">
        <f t="shared" si="1"/>
        <v>0</v>
      </c>
      <c r="H35" s="77">
        <f t="shared" si="2"/>
        <v>7.9900460000000006E-2</v>
      </c>
      <c r="I35" s="73">
        <f t="shared" si="3"/>
        <v>2495283.3149692249</v>
      </c>
      <c r="J35" s="5"/>
      <c r="K35" s="5">
        <f t="shared" si="4"/>
        <v>181136.15841033548</v>
      </c>
      <c r="L35" s="10">
        <f t="shared" si="5"/>
        <v>0</v>
      </c>
      <c r="M35" s="10"/>
      <c r="N35" s="52">
        <v>2005</v>
      </c>
      <c r="O35" s="136">
        <v>7.3775999999999952E-4</v>
      </c>
    </row>
    <row r="36" spans="1:15" x14ac:dyDescent="0.55000000000000004">
      <c r="A36" s="76">
        <v>2007</v>
      </c>
      <c r="B36" s="72">
        <v>31</v>
      </c>
      <c r="C36" s="72">
        <v>58</v>
      </c>
      <c r="D36" s="73">
        <f t="shared" si="0"/>
        <v>2008609.3439460609</v>
      </c>
      <c r="E36" s="138">
        <f t="shared" si="7"/>
        <v>2694657.5996655906</v>
      </c>
      <c r="F36" s="73">
        <f t="shared" si="6"/>
        <v>0</v>
      </c>
      <c r="G36" s="74">
        <f t="shared" si="1"/>
        <v>0</v>
      </c>
      <c r="H36" s="77">
        <f t="shared" si="2"/>
        <v>3.1093159999999998E-2</v>
      </c>
      <c r="I36" s="73">
        <f t="shared" si="3"/>
        <v>2694657.5996655906</v>
      </c>
      <c r="J36" s="5"/>
      <c r="K36" s="5">
        <f t="shared" si="4"/>
        <v>184758.8815785422</v>
      </c>
      <c r="L36" s="10">
        <f t="shared" si="5"/>
        <v>0</v>
      </c>
      <c r="M36" s="10"/>
      <c r="N36" s="52">
        <v>2006</v>
      </c>
      <c r="O36" s="136">
        <v>7.9900460000000006E-2</v>
      </c>
    </row>
    <row r="37" spans="1:15" x14ac:dyDescent="0.55000000000000004">
      <c r="A37" s="76">
        <v>2008</v>
      </c>
      <c r="B37" s="72">
        <v>32</v>
      </c>
      <c r="C37" s="72">
        <v>59</v>
      </c>
      <c r="D37" s="73">
        <f t="shared" si="0"/>
        <v>2019455.8344033696</v>
      </c>
      <c r="E37" s="138">
        <f t="shared" si="7"/>
        <v>2778443.0195572088</v>
      </c>
      <c r="F37" s="73">
        <f t="shared" si="6"/>
        <v>0</v>
      </c>
      <c r="G37" s="74">
        <f t="shared" si="1"/>
        <v>0</v>
      </c>
      <c r="H37" s="77">
        <f t="shared" si="2"/>
        <v>-0.1703189</v>
      </c>
      <c r="I37" s="73">
        <f t="shared" si="3"/>
        <v>2778443.0195572088</v>
      </c>
      <c r="J37" s="5"/>
      <c r="K37" s="5">
        <f t="shared" si="4"/>
        <v>188454.05921011305</v>
      </c>
      <c r="L37" s="10">
        <f t="shared" si="5"/>
        <v>0</v>
      </c>
      <c r="M37" s="10"/>
      <c r="N37" s="52">
        <v>2007</v>
      </c>
      <c r="O37" s="136">
        <v>3.1093159999999998E-2</v>
      </c>
    </row>
    <row r="38" spans="1:15" x14ac:dyDescent="0.55000000000000004">
      <c r="A38" s="76">
        <v>2009</v>
      </c>
      <c r="B38" s="72">
        <v>33</v>
      </c>
      <c r="C38" s="72">
        <v>60</v>
      </c>
      <c r="D38" s="73">
        <f t="shared" si="0"/>
        <v>2030360.8959091478</v>
      </c>
      <c r="E38" s="138">
        <f t="shared" si="7"/>
        <v>2305221.6607535463</v>
      </c>
      <c r="F38" s="73">
        <f t="shared" si="6"/>
        <v>0</v>
      </c>
      <c r="G38" s="74">
        <f t="shared" si="1"/>
        <v>0</v>
      </c>
      <c r="H38" s="77">
        <f t="shared" si="2"/>
        <v>0.11863106</v>
      </c>
      <c r="I38" s="73">
        <f t="shared" si="3"/>
        <v>2305221.6607535463</v>
      </c>
      <c r="J38" s="5"/>
      <c r="K38" s="5">
        <f t="shared" si="4"/>
        <v>192223.1403943153</v>
      </c>
      <c r="L38" s="10">
        <f t="shared" si="5"/>
        <v>0</v>
      </c>
      <c r="M38" s="10"/>
      <c r="N38" s="52">
        <v>2008</v>
      </c>
      <c r="O38" s="136">
        <v>-0.1703189</v>
      </c>
    </row>
    <row r="39" spans="1:15" x14ac:dyDescent="0.55000000000000004">
      <c r="A39" s="76">
        <v>2010</v>
      </c>
      <c r="B39" s="72">
        <v>34</v>
      </c>
      <c r="C39" s="72">
        <v>61</v>
      </c>
      <c r="D39" s="73">
        <f t="shared" si="0"/>
        <v>2041324.8447470572</v>
      </c>
      <c r="E39" s="138">
        <f t="shared" si="7"/>
        <v>2578692.5499037001</v>
      </c>
      <c r="F39" s="73">
        <f t="shared" si="6"/>
        <v>0</v>
      </c>
      <c r="G39" s="74">
        <f t="shared" si="1"/>
        <v>0</v>
      </c>
      <c r="H39" s="77">
        <f t="shared" si="2"/>
        <v>0.1023607</v>
      </c>
      <c r="I39" s="73">
        <f t="shared" si="3"/>
        <v>2578692.5499037001</v>
      </c>
      <c r="J39" s="5"/>
      <c r="K39" s="5">
        <f t="shared" si="4"/>
        <v>196067.6032022016</v>
      </c>
      <c r="L39" s="10">
        <f t="shared" si="5"/>
        <v>0</v>
      </c>
      <c r="M39" s="10"/>
      <c r="N39" s="52">
        <v>2009</v>
      </c>
      <c r="O39" s="136">
        <v>0.11863106</v>
      </c>
    </row>
    <row r="40" spans="1:15" x14ac:dyDescent="0.55000000000000004">
      <c r="A40" s="76">
        <v>2011</v>
      </c>
      <c r="B40" s="72">
        <v>35</v>
      </c>
      <c r="C40" s="72">
        <v>62</v>
      </c>
      <c r="D40" s="73">
        <f t="shared" si="0"/>
        <v>2052347.9989086913</v>
      </c>
      <c r="E40" s="138">
        <f t="shared" si="7"/>
        <v>2842649.324396628</v>
      </c>
      <c r="F40" s="73">
        <f t="shared" si="6"/>
        <v>0</v>
      </c>
      <c r="G40" s="74">
        <f t="shared" si="1"/>
        <v>0</v>
      </c>
      <c r="H40" s="77">
        <f t="shared" si="2"/>
        <v>1.9960439999999999E-2</v>
      </c>
      <c r="I40" s="73">
        <f t="shared" si="3"/>
        <v>2842649.324396628</v>
      </c>
      <c r="J40" s="5"/>
      <c r="K40" s="5">
        <f t="shared" si="4"/>
        <v>199988.95526624564</v>
      </c>
      <c r="L40" s="10">
        <f t="shared" si="5"/>
        <v>0</v>
      </c>
      <c r="M40" s="10"/>
      <c r="N40" s="52">
        <v>2010</v>
      </c>
      <c r="O40" s="136">
        <v>0.1023607</v>
      </c>
    </row>
    <row r="41" spans="1:15" x14ac:dyDescent="0.55000000000000004">
      <c r="A41" s="76">
        <v>2012</v>
      </c>
      <c r="B41" s="72">
        <v>36</v>
      </c>
      <c r="C41" s="72">
        <v>63</v>
      </c>
      <c r="D41" s="73">
        <f t="shared" si="0"/>
        <v>2063430.6781027985</v>
      </c>
      <c r="E41" s="138">
        <f t="shared" si="7"/>
        <v>2899389.8556772871</v>
      </c>
      <c r="F41" s="73">
        <f t="shared" si="6"/>
        <v>0</v>
      </c>
      <c r="G41" s="74">
        <f t="shared" si="1"/>
        <v>0</v>
      </c>
      <c r="H41" s="77">
        <f t="shared" si="2"/>
        <v>8.379629999999999E-2</v>
      </c>
      <c r="I41" s="73">
        <f t="shared" si="3"/>
        <v>2899389.8556772871</v>
      </c>
      <c r="J41" s="5"/>
      <c r="K41" s="5">
        <f t="shared" si="4"/>
        <v>203988.73437157055</v>
      </c>
      <c r="L41" s="10">
        <f t="shared" si="5"/>
        <v>0</v>
      </c>
      <c r="M41" s="10"/>
      <c r="N41" s="52">
        <v>2011</v>
      </c>
      <c r="O41" s="136">
        <v>1.9960439999999999E-2</v>
      </c>
    </row>
    <row r="42" spans="1:15" x14ac:dyDescent="0.55000000000000004">
      <c r="A42" s="76">
        <v>2013</v>
      </c>
      <c r="B42" s="72">
        <v>37</v>
      </c>
      <c r="C42" s="72">
        <v>64</v>
      </c>
      <c r="D42" s="73">
        <f t="shared" si="0"/>
        <v>2074573.2037645536</v>
      </c>
      <c r="E42" s="138">
        <f t="shared" si="7"/>
        <v>3142347.9978405777</v>
      </c>
      <c r="F42" s="73">
        <f t="shared" si="6"/>
        <v>0</v>
      </c>
      <c r="G42" s="74">
        <f t="shared" si="1"/>
        <v>0</v>
      </c>
      <c r="H42" s="77">
        <f t="shared" si="2"/>
        <v>0.16222742000000001</v>
      </c>
      <c r="I42" s="73">
        <f t="shared" si="3"/>
        <v>3142347.9978405777</v>
      </c>
      <c r="J42" s="5"/>
      <c r="K42" s="5">
        <f t="shared" si="4"/>
        <v>208068.50905900195</v>
      </c>
      <c r="L42" s="10">
        <f t="shared" si="5"/>
        <v>0</v>
      </c>
      <c r="M42" s="10"/>
      <c r="N42" s="52">
        <v>2012</v>
      </c>
      <c r="O42" s="136">
        <v>8.379629999999999E-2</v>
      </c>
    </row>
    <row r="43" spans="1:15" x14ac:dyDescent="0.55000000000000004">
      <c r="A43" s="76">
        <v>2014</v>
      </c>
      <c r="B43" s="72">
        <v>38</v>
      </c>
      <c r="C43" s="72">
        <v>65</v>
      </c>
      <c r="D43" s="73">
        <f t="shared" si="0"/>
        <v>2085775.8990648824</v>
      </c>
      <c r="E43" s="138">
        <f t="shared" si="7"/>
        <v>3652123.0062724203</v>
      </c>
      <c r="F43" s="73">
        <f t="shared" si="6"/>
        <v>0</v>
      </c>
      <c r="G43" s="74">
        <f t="shared" si="1"/>
        <v>0</v>
      </c>
      <c r="H43" s="77">
        <f t="shared" si="2"/>
        <v>8.5900739999999989E-2</v>
      </c>
      <c r="I43" s="73">
        <f t="shared" si="3"/>
        <v>3652123.0062724203</v>
      </c>
      <c r="J43" s="5"/>
      <c r="K43" s="5">
        <f t="shared" si="4"/>
        <v>212229.879240182</v>
      </c>
      <c r="L43" s="10">
        <f t="shared" si="5"/>
        <v>0</v>
      </c>
      <c r="M43" s="10"/>
      <c r="N43" s="52">
        <v>2013</v>
      </c>
      <c r="O43" s="136">
        <v>0.16222742000000001</v>
      </c>
    </row>
    <row r="44" spans="1:15" x14ac:dyDescent="0.55000000000000004">
      <c r="A44" s="76">
        <v>2015</v>
      </c>
      <c r="B44" s="72">
        <v>39</v>
      </c>
      <c r="C44" s="72">
        <v>66</v>
      </c>
      <c r="D44" s="73">
        <f t="shared" si="0"/>
        <v>2097039.0889198328</v>
      </c>
      <c r="E44" s="138">
        <f t="shared" si="7"/>
        <v>3965843.0750822457</v>
      </c>
      <c r="F44" s="73">
        <f t="shared" si="6"/>
        <v>0</v>
      </c>
      <c r="G44" s="74">
        <f t="shared" si="1"/>
        <v>0</v>
      </c>
      <c r="H44" s="77">
        <f>O45</f>
        <v>8.1152199999999994E-3</v>
      </c>
      <c r="I44" s="73">
        <f t="shared" si="3"/>
        <v>3965843.0750822457</v>
      </c>
      <c r="J44" s="5"/>
      <c r="K44" s="5">
        <f t="shared" si="4"/>
        <v>216474.47682498564</v>
      </c>
      <c r="L44" s="10">
        <f t="shared" si="5"/>
        <v>0</v>
      </c>
      <c r="M44" s="10"/>
      <c r="N44" s="52">
        <v>2014</v>
      </c>
      <c r="O44" s="136">
        <v>8.5900739999999989E-2</v>
      </c>
    </row>
    <row r="45" spans="1:15" x14ac:dyDescent="0.55000000000000004">
      <c r="A45" s="76">
        <v>2016</v>
      </c>
      <c r="B45" s="72">
        <v>40</v>
      </c>
      <c r="C45" s="72">
        <v>67</v>
      </c>
      <c r="D45" s="75">
        <f t="shared" si="0"/>
        <v>2108363.1</v>
      </c>
      <c r="E45" s="138">
        <f t="shared" si="7"/>
        <v>3998026.7641220149</v>
      </c>
      <c r="F45" s="73">
        <f t="shared" si="6"/>
        <v>0</v>
      </c>
      <c r="G45" s="74">
        <f t="shared" si="1"/>
        <v>0</v>
      </c>
      <c r="H45" s="72"/>
      <c r="I45" s="75">
        <f t="shared" si="3"/>
        <v>3998026.7641220149</v>
      </c>
      <c r="J45" s="5"/>
      <c r="K45" s="5">
        <f t="shared" si="4"/>
        <v>220803.96636148536</v>
      </c>
      <c r="L45" s="10">
        <f t="shared" si="5"/>
        <v>0</v>
      </c>
      <c r="M45" s="10"/>
      <c r="N45" s="52">
        <v>2015</v>
      </c>
      <c r="O45" s="136">
        <v>8.1152199999999994E-3</v>
      </c>
    </row>
    <row r="47" spans="1:15" x14ac:dyDescent="0.55000000000000004">
      <c r="G47"/>
    </row>
    <row r="48" spans="1:15" x14ac:dyDescent="0.55000000000000004">
      <c r="D48" s="8" t="s">
        <v>9</v>
      </c>
      <c r="G48"/>
    </row>
    <row r="49" spans="7:7" x14ac:dyDescent="0.55000000000000004">
      <c r="G49"/>
    </row>
    <row r="50" spans="7:7" x14ac:dyDescent="0.55000000000000004">
      <c r="G50"/>
    </row>
  </sheetData>
  <sheetProtection sheet="1" objects="1" scenarios="1"/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5"/>
  <sheetViews>
    <sheetView showGridLines="0" workbookViewId="0">
      <selection activeCell="S27" sqref="S27"/>
    </sheetView>
  </sheetViews>
  <sheetFormatPr defaultRowHeight="14.4" x14ac:dyDescent="0.55000000000000004"/>
  <cols>
    <col min="1" max="1" width="6.20703125" customWidth="1"/>
    <col min="2" max="2" width="5.89453125" customWidth="1"/>
    <col min="3" max="3" width="9.3125" bestFit="1" customWidth="1"/>
    <col min="4" max="4" width="10" customWidth="1"/>
    <col min="5" max="5" width="8.89453125" customWidth="1"/>
    <col min="6" max="6" width="9.5234375" bestFit="1" customWidth="1"/>
    <col min="7" max="7" width="12.20703125" customWidth="1"/>
    <col min="8" max="9" width="2.5234375" customWidth="1"/>
    <col min="10" max="10" width="5.89453125" customWidth="1"/>
    <col min="11" max="11" width="6.20703125" customWidth="1"/>
    <col min="12" max="12" width="9.3125" bestFit="1" customWidth="1"/>
    <col min="14" max="14" width="7.1015625" customWidth="1"/>
    <col min="15" max="15" width="9.5234375" bestFit="1" customWidth="1"/>
    <col min="16" max="16" width="13" customWidth="1"/>
  </cols>
  <sheetData>
    <row r="2" spans="1:19" ht="15.6" x14ac:dyDescent="0.6">
      <c r="B2" s="33"/>
      <c r="C2" s="33"/>
      <c r="D2" s="33"/>
      <c r="E2" s="159" t="s">
        <v>23</v>
      </c>
      <c r="F2" s="160"/>
      <c r="G2" s="160"/>
      <c r="H2" s="160"/>
      <c r="I2" s="160"/>
      <c r="J2" s="160"/>
      <c r="K2" s="160"/>
      <c r="L2" s="160"/>
      <c r="M2" s="160"/>
      <c r="N2" s="47"/>
      <c r="O2" s="33"/>
      <c r="P2" s="33"/>
    </row>
    <row r="3" spans="1:19" ht="15.6" x14ac:dyDescent="0.6">
      <c r="B3" s="33"/>
      <c r="C3" s="33"/>
      <c r="D3" s="33"/>
      <c r="E3" s="36" t="s">
        <v>28</v>
      </c>
      <c r="F3" s="41"/>
      <c r="G3" s="37"/>
      <c r="H3" s="37"/>
      <c r="I3" s="37"/>
      <c r="J3" s="37"/>
      <c r="K3" s="37"/>
      <c r="L3" s="37"/>
      <c r="N3" s="38">
        <f>SG</f>
        <v>0.02</v>
      </c>
      <c r="O3" s="44"/>
      <c r="P3" s="33"/>
    </row>
    <row r="4" spans="1:19" ht="15.6" x14ac:dyDescent="0.6">
      <c r="B4" s="33"/>
      <c r="C4" s="33"/>
      <c r="D4" s="33"/>
      <c r="E4" s="39" t="s">
        <v>29</v>
      </c>
      <c r="F4" s="42"/>
      <c r="G4" s="40"/>
      <c r="H4" s="40"/>
      <c r="I4" s="40"/>
      <c r="J4" s="45"/>
      <c r="K4" s="40"/>
      <c r="L4" s="40"/>
      <c r="M4" s="62"/>
      <c r="N4" s="46">
        <f>G</f>
        <v>0.03</v>
      </c>
      <c r="O4" s="44"/>
      <c r="P4" s="33"/>
    </row>
    <row r="5" spans="1:19" s="100" customFormat="1" ht="15.6" x14ac:dyDescent="0.6">
      <c r="B5" s="33"/>
      <c r="C5" s="33"/>
      <c r="D5" s="33"/>
      <c r="E5" s="37"/>
      <c r="F5" s="41"/>
      <c r="G5" s="37"/>
      <c r="H5" s="37"/>
      <c r="I5" s="37"/>
      <c r="J5" s="29"/>
      <c r="K5" s="37"/>
      <c r="L5" s="37"/>
      <c r="M5" s="55"/>
      <c r="N5" s="29"/>
      <c r="O5" s="103"/>
      <c r="P5" s="33"/>
    </row>
    <row r="6" spans="1:19" ht="15.6" x14ac:dyDescent="0.6">
      <c r="B6" s="33"/>
      <c r="C6" s="17"/>
      <c r="D6" s="17"/>
      <c r="E6" s="17"/>
      <c r="F6" s="163" t="s">
        <v>63</v>
      </c>
      <c r="G6" s="32"/>
      <c r="H6" s="32"/>
      <c r="I6" s="17"/>
      <c r="J6" s="17"/>
      <c r="K6" s="17"/>
      <c r="L6" s="16"/>
      <c r="M6" s="16"/>
      <c r="N6" s="17"/>
      <c r="O6" s="163" t="s">
        <v>63</v>
      </c>
      <c r="S6" t="s">
        <v>66</v>
      </c>
    </row>
    <row r="7" spans="1:19" ht="15.6" customHeight="1" x14ac:dyDescent="0.6">
      <c r="B7" s="33"/>
      <c r="C7" s="17"/>
      <c r="D7" s="154" t="s">
        <v>34</v>
      </c>
      <c r="E7" s="17"/>
      <c r="F7" s="164"/>
      <c r="G7" s="32"/>
      <c r="H7" s="32"/>
      <c r="I7" s="64"/>
      <c r="J7" s="17"/>
      <c r="K7" s="33"/>
      <c r="L7" s="17"/>
      <c r="M7" s="154" t="s">
        <v>34</v>
      </c>
      <c r="N7" s="17"/>
      <c r="O7" s="164"/>
      <c r="P7" s="32"/>
      <c r="S7" t="s">
        <v>67</v>
      </c>
    </row>
    <row r="8" spans="1:19" ht="15.6" customHeight="1" x14ac:dyDescent="0.6">
      <c r="A8" s="165" t="s">
        <v>12</v>
      </c>
      <c r="B8" s="167" t="s">
        <v>27</v>
      </c>
      <c r="C8" s="154" t="s">
        <v>16</v>
      </c>
      <c r="D8" s="155"/>
      <c r="E8" s="158" t="s">
        <v>33</v>
      </c>
      <c r="F8" s="164"/>
      <c r="G8" s="155" t="s">
        <v>54</v>
      </c>
      <c r="H8" s="57"/>
      <c r="I8" s="64"/>
      <c r="J8" s="165" t="s">
        <v>74</v>
      </c>
      <c r="K8" s="167" t="s">
        <v>27</v>
      </c>
      <c r="L8" s="154" t="s">
        <v>16</v>
      </c>
      <c r="M8" s="155"/>
      <c r="N8" s="158" t="s">
        <v>33</v>
      </c>
      <c r="O8" s="164"/>
      <c r="P8" s="155" t="s">
        <v>54</v>
      </c>
      <c r="S8" t="s">
        <v>68</v>
      </c>
    </row>
    <row r="9" spans="1:19" ht="15.6" x14ac:dyDescent="0.6">
      <c r="A9" s="164"/>
      <c r="B9" s="168"/>
      <c r="C9" s="155"/>
      <c r="D9" s="155"/>
      <c r="E9" s="155"/>
      <c r="F9" s="164"/>
      <c r="G9" s="155"/>
      <c r="H9" s="7"/>
      <c r="I9" s="64"/>
      <c r="J9" s="166"/>
      <c r="K9" s="168"/>
      <c r="L9" s="155"/>
      <c r="M9" s="155"/>
      <c r="N9" s="155"/>
      <c r="O9" s="164"/>
      <c r="P9" s="155"/>
      <c r="S9" t="s">
        <v>69</v>
      </c>
    </row>
    <row r="10" spans="1:19" ht="15.6" x14ac:dyDescent="0.6">
      <c r="A10" s="164"/>
      <c r="B10" s="168"/>
      <c r="C10" s="155"/>
      <c r="D10" s="155"/>
      <c r="E10" s="155"/>
      <c r="F10" s="164"/>
      <c r="G10" s="155"/>
      <c r="H10" s="7"/>
      <c r="I10" s="64"/>
      <c r="J10" s="166"/>
      <c r="K10" s="168"/>
      <c r="L10" s="155"/>
      <c r="M10" s="155"/>
      <c r="N10" s="155"/>
      <c r="O10" s="164"/>
      <c r="P10" s="155"/>
      <c r="S10" t="s">
        <v>70</v>
      </c>
    </row>
    <row r="11" spans="1:19" ht="15.6" x14ac:dyDescent="0.6">
      <c r="A11" s="60">
        <v>27</v>
      </c>
      <c r="B11" s="44">
        <f>'W Historic Rets, for Ex 3'!A5</f>
        <v>1976</v>
      </c>
      <c r="C11" s="34">
        <f>'W Historic Rets, for Ex 3'!K5</f>
        <v>100000</v>
      </c>
      <c r="D11" s="58" t="s">
        <v>9</v>
      </c>
      <c r="E11" s="35">
        <f>'W Historic Rets, for Ex 3'!L6</f>
        <v>0.25655067680082583</v>
      </c>
      <c r="F11" s="109">
        <f>'W Historic Rets, for Ex 3'!F6</f>
        <v>25655.067680082582</v>
      </c>
      <c r="G11" s="101">
        <f>'W Historic Rets, for Ex 3'!I6</f>
        <v>25655.067680082582</v>
      </c>
      <c r="H11" s="43"/>
      <c r="I11" s="65"/>
      <c r="J11" s="60">
        <v>47</v>
      </c>
      <c r="K11" s="44">
        <f>'W Historic Rets, for Ex 3'!A25</f>
        <v>1996</v>
      </c>
      <c r="L11" s="34">
        <f>'W Historic Rets, for Ex 3'!K25</f>
        <v>148594.73959783549</v>
      </c>
      <c r="M11" s="58">
        <f>'W Historic Rets, for Ex 3'!H25</f>
        <v>0.10930221999999999</v>
      </c>
      <c r="N11" s="35">
        <f>'W Historic Rets, for Ex 3'!L26</f>
        <v>8.2551996668785627E-2</v>
      </c>
      <c r="O11" s="109">
        <f>'W Historic Rets, for Ex 3'!F26</f>
        <v>12266.792448279582</v>
      </c>
      <c r="P11" s="101">
        <f>'W Historic Rets, for Ex 3'!I26</f>
        <v>1603886.2501459499</v>
      </c>
      <c r="S11" t="s">
        <v>71</v>
      </c>
    </row>
    <row r="12" spans="1:19" ht="15.6" x14ac:dyDescent="0.6">
      <c r="A12" s="60">
        <v>28</v>
      </c>
      <c r="B12" s="44">
        <f>'W Historic Rets, for Ex 3'!A6</f>
        <v>1977</v>
      </c>
      <c r="C12" s="34">
        <f>'W Historic Rets, for Ex 3'!K6</f>
        <v>102000</v>
      </c>
      <c r="D12" s="58">
        <f>'W Historic Rets, for Ex 3'!H6</f>
        <v>-9.8363219999999987E-2</v>
      </c>
      <c r="E12" s="35">
        <f>'W Historic Rets, for Ex 3'!L7</f>
        <v>0.25947337991049768</v>
      </c>
      <c r="F12" s="109">
        <f>'W Historic Rets, for Ex 3'!F7</f>
        <v>26466.284750870764</v>
      </c>
      <c r="G12" s="101">
        <f>'W Historic Rets, for Ex 3'!I7</f>
        <v>49597.837364622494</v>
      </c>
      <c r="H12" s="43"/>
      <c r="I12" s="65"/>
      <c r="J12" s="61">
        <v>48</v>
      </c>
      <c r="K12" s="44">
        <f>'W Historic Rets, for Ex 3'!A26</f>
        <v>1997</v>
      </c>
      <c r="L12" s="34">
        <f>'W Historic Rets, for Ex 3'!K26</f>
        <v>151566.63438979219</v>
      </c>
      <c r="M12" s="58">
        <f>'W Historic Rets, for Ex 3'!H26</f>
        <v>0.21305353999999999</v>
      </c>
      <c r="N12" s="35">
        <f>'W Historic Rets, for Ex 3'!L27</f>
        <v>0</v>
      </c>
      <c r="O12" s="109">
        <f>'W Historic Rets, for Ex 3'!F27</f>
        <v>0</v>
      </c>
      <c r="P12" s="101">
        <f>'W Historic Rets, for Ex 3'!I27</f>
        <v>1945599.8934968701</v>
      </c>
      <c r="S12" t="s">
        <v>72</v>
      </c>
    </row>
    <row r="13" spans="1:19" ht="15.6" x14ac:dyDescent="0.6">
      <c r="A13" s="60">
        <v>29</v>
      </c>
      <c r="B13" s="44">
        <f>'W Historic Rets, for Ex 3'!A7</f>
        <v>1978</v>
      </c>
      <c r="C13" s="34">
        <f>'W Historic Rets, for Ex 3'!K7</f>
        <v>104040</v>
      </c>
      <c r="D13" s="58">
        <f>'W Historic Rets, for Ex 3'!H7</f>
        <v>-3.3845459999999994E-2</v>
      </c>
      <c r="E13" s="35">
        <f>'W Historic Rets, for Ex 3'!L8</f>
        <v>0.26232125247555826</v>
      </c>
      <c r="F13" s="109">
        <f>'W Historic Rets, for Ex 3'!F8</f>
        <v>27291.903107557082</v>
      </c>
      <c r="G13" s="101">
        <f>'W Historic Rets, for Ex 3'!I8</f>
        <v>75211.078851568745</v>
      </c>
      <c r="H13" s="43"/>
      <c r="I13" s="65"/>
      <c r="J13" s="61">
        <v>49</v>
      </c>
      <c r="K13" s="44">
        <f>'W Historic Rets, for Ex 3'!A27</f>
        <v>1998</v>
      </c>
      <c r="L13" s="34">
        <f>'W Historic Rets, for Ex 3'!K27</f>
        <v>154597.96707758805</v>
      </c>
      <c r="M13" s="58">
        <f>'W Historic Rets, for Ex 3'!H27</f>
        <v>0.19306165999999997</v>
      </c>
      <c r="N13" s="35">
        <f>'W Historic Rets, for Ex 3'!L28</f>
        <v>0</v>
      </c>
      <c r="O13" s="109">
        <f>'W Historic Rets, for Ex 3'!F28</f>
        <v>0</v>
      </c>
      <c r="P13" s="101">
        <f>'W Historic Rets, for Ex 3'!I28</f>
        <v>2321220.638631199</v>
      </c>
      <c r="S13" t="s">
        <v>73</v>
      </c>
    </row>
    <row r="14" spans="1:19" ht="15.6" x14ac:dyDescent="0.6">
      <c r="A14" s="60">
        <v>30</v>
      </c>
      <c r="B14" s="44">
        <f>'W Historic Rets, for Ex 3'!A8</f>
        <v>1979</v>
      </c>
      <c r="C14" s="34">
        <f>'W Historic Rets, for Ex 3'!K8</f>
        <v>106120.8</v>
      </c>
      <c r="D14" s="58">
        <f>'W Historic Rets, for Ex 3'!H8</f>
        <v>-4.44518E-3</v>
      </c>
      <c r="E14" s="35">
        <f>'W Historic Rets, for Ex 3'!L9</f>
        <v>0.26501110580300108</v>
      </c>
      <c r="F14" s="109">
        <f>'W Historic Rets, for Ex 3'!F9</f>
        <v>28123.190556699119</v>
      </c>
      <c r="G14" s="101">
        <f>'W Historic Rets, for Ex 3'!I9</f>
        <v>102999.94262477844</v>
      </c>
      <c r="H14" s="43"/>
      <c r="I14" s="65"/>
      <c r="J14" s="61">
        <v>50</v>
      </c>
      <c r="K14" s="44">
        <f>'W Historic Rets, for Ex 3'!A28</f>
        <v>1999</v>
      </c>
      <c r="L14" s="34">
        <f>'W Historic Rets, for Ex 3'!K28</f>
        <v>157689.92641913981</v>
      </c>
      <c r="M14" s="58">
        <f>'W Historic Rets, for Ex 3'!H28</f>
        <v>8.9907459999999995E-2</v>
      </c>
      <c r="N14" s="35">
        <f>'W Historic Rets, for Ex 3'!L29</f>
        <v>0</v>
      </c>
      <c r="O14" s="109">
        <f>'W Historic Rets, for Ex 3'!F29</f>
        <v>0</v>
      </c>
      <c r="P14" s="101">
        <f>'W Historic Rets, for Ex 3'!I29</f>
        <v>2529915.6903501083</v>
      </c>
    </row>
    <row r="15" spans="1:19" ht="15.6" x14ac:dyDescent="0.6">
      <c r="A15" s="60">
        <v>31</v>
      </c>
      <c r="B15" s="44">
        <f>'W Historic Rets, for Ex 3'!A9</f>
        <v>1980</v>
      </c>
      <c r="C15" s="34">
        <f>'W Historic Rets, for Ex 3'!K9</f>
        <v>108243.216</v>
      </c>
      <c r="D15" s="58">
        <f>'W Historic Rets, for Ex 3'!H9</f>
        <v>7.7132039999999999E-2</v>
      </c>
      <c r="E15" s="35">
        <f>'W Historic Rets, for Ex 3'!L10</f>
        <v>0.26640555495530777</v>
      </c>
      <c r="F15" s="109">
        <f>'W Historic Rets, for Ex 3'!F10</f>
        <v>28836.594028627249</v>
      </c>
      <c r="G15" s="101">
        <f>'W Historic Rets, for Ex 3'!I10</f>
        <v>139781.13234793779</v>
      </c>
      <c r="H15" s="43"/>
      <c r="I15" s="65"/>
      <c r="J15" s="61">
        <v>51</v>
      </c>
      <c r="K15" s="44">
        <f>'W Historic Rets, for Ex 3'!A29</f>
        <v>2000</v>
      </c>
      <c r="L15" s="34">
        <f>'W Historic Rets, for Ex 3'!K29</f>
        <v>160843.7249475226</v>
      </c>
      <c r="M15" s="58">
        <f>'W Historic Rets, for Ex 3'!H29</f>
        <v>-3.6876939999999997E-2</v>
      </c>
      <c r="N15" s="35">
        <f>'W Historic Rets, for Ex 3'!L30</f>
        <v>0</v>
      </c>
      <c r="O15" s="109">
        <f>'W Historic Rets, for Ex 3'!F30</f>
        <v>0</v>
      </c>
      <c r="P15" s="101">
        <f>'W Historic Rets, for Ex 3'!I30</f>
        <v>2436620.141232009</v>
      </c>
      <c r="S15" t="s">
        <v>64</v>
      </c>
    </row>
    <row r="16" spans="1:19" ht="15.6" x14ac:dyDescent="0.6">
      <c r="A16" s="60">
        <v>32</v>
      </c>
      <c r="B16" s="44">
        <f>'W Historic Rets, for Ex 3'!A10</f>
        <v>1981</v>
      </c>
      <c r="C16" s="34">
        <f>'W Historic Rets, for Ex 3'!K10</f>
        <v>110408.08032000001</v>
      </c>
      <c r="D16" s="58">
        <f>'W Historic Rets, for Ex 3'!H10</f>
        <v>-7.4460760000000001E-2</v>
      </c>
      <c r="E16" s="35">
        <f>'W Historic Rets, for Ex 3'!L11</f>
        <v>0.27087678287970113</v>
      </c>
      <c r="F16" s="109">
        <f>'W Historic Rets, for Ex 3'!F11</f>
        <v>29906.985601005246</v>
      </c>
      <c r="G16" s="101">
        <f>'W Historic Rets, for Ex 3'!I11</f>
        <v>159279.90860065501</v>
      </c>
      <c r="H16" s="43"/>
      <c r="I16" s="65"/>
      <c r="J16" s="61">
        <v>52</v>
      </c>
      <c r="K16" s="44">
        <f>'W Historic Rets, for Ex 3'!A30</f>
        <v>2001</v>
      </c>
      <c r="L16" s="34">
        <f>'W Historic Rets, for Ex 3'!K30</f>
        <v>164060.59944647306</v>
      </c>
      <c r="M16" s="58">
        <f>'W Historic Rets, for Ex 3'!H30</f>
        <v>-5.5493979999999998E-2</v>
      </c>
      <c r="N16" s="35">
        <f>'W Historic Rets, for Ex 3'!L31</f>
        <v>0</v>
      </c>
      <c r="O16" s="109">
        <f>'W Historic Rets, for Ex 3'!F31</f>
        <v>0</v>
      </c>
      <c r="P16" s="101">
        <f>'W Historic Rets, for Ex 3'!I31</f>
        <v>2301402.3918468826</v>
      </c>
    </row>
    <row r="17" spans="1:16" ht="15.6" x14ac:dyDescent="0.6">
      <c r="A17" s="60">
        <v>33</v>
      </c>
      <c r="B17" s="44">
        <f>'W Historic Rets, for Ex 3'!A11</f>
        <v>1982</v>
      </c>
      <c r="C17" s="34">
        <f>'W Historic Rets, for Ex 3'!K11</f>
        <v>112616.24192640001</v>
      </c>
      <c r="D17" s="58">
        <f>'W Historic Rets, for Ex 3'!H11</f>
        <v>0.1992313</v>
      </c>
      <c r="E17" s="35">
        <f>'W Historic Rets, for Ex 3'!L12</f>
        <v>0.2682706028202726</v>
      </c>
      <c r="F17" s="109">
        <f>'W Historic Rets, for Ex 3'!F12</f>
        <v>30211.627108948986</v>
      </c>
      <c r="G17" s="101">
        <f>'W Historic Rets, for Ex 3'!I12</f>
        <v>221225.07896399367</v>
      </c>
      <c r="H17" s="43"/>
      <c r="I17" s="65"/>
      <c r="J17" s="61">
        <v>53</v>
      </c>
      <c r="K17" s="44">
        <f>'W Historic Rets, for Ex 3'!A31</f>
        <v>2002</v>
      </c>
      <c r="L17" s="34">
        <f>'W Historic Rets, for Ex 3'!K31</f>
        <v>167341.81143540252</v>
      </c>
      <c r="M17" s="58">
        <f>'W Historic Rets, for Ex 3'!H31</f>
        <v>-0.10220861999999997</v>
      </c>
      <c r="N17" s="35">
        <f>'W Historic Rets, for Ex 3'!L32</f>
        <v>0</v>
      </c>
      <c r="O17" s="109">
        <f>'W Historic Rets, for Ex 3'!F32</f>
        <v>0</v>
      </c>
      <c r="P17" s="101">
        <f>'W Historic Rets, for Ex 3'!I32</f>
        <v>2066179.2293115135</v>
      </c>
    </row>
    <row r="18" spans="1:16" ht="15.6" x14ac:dyDescent="0.6">
      <c r="A18" s="60">
        <v>34</v>
      </c>
      <c r="B18" s="44">
        <f>'W Historic Rets, for Ex 3'!A12</f>
        <v>1983</v>
      </c>
      <c r="C18" s="34">
        <f>'W Historic Rets, for Ex 3'!K12</f>
        <v>114868.56676492801</v>
      </c>
      <c r="D18" s="58">
        <f>'W Historic Rets, for Ex 3'!H12</f>
        <v>0.12235071999999998</v>
      </c>
      <c r="E18" s="35">
        <f>'W Historic Rets, for Ex 3'!L13</f>
        <v>0.26638522200922671</v>
      </c>
      <c r="F18" s="109">
        <f>'W Historic Rets, for Ex 3'!F13</f>
        <v>30599.288659557027</v>
      </c>
      <c r="G18" s="101">
        <f>'W Historic Rets, for Ex 3'!I13</f>
        <v>278891.41531685216</v>
      </c>
      <c r="H18" s="43"/>
      <c r="I18" s="65"/>
      <c r="J18" s="61">
        <v>54</v>
      </c>
      <c r="K18" s="44">
        <f>'W Historic Rets, for Ex 3'!A32</f>
        <v>2003</v>
      </c>
      <c r="L18" s="34">
        <f>'W Historic Rets, for Ex 3'!K32</f>
        <v>170688.64766411058</v>
      </c>
      <c r="M18" s="58">
        <f>'W Historic Rets, for Ex 3'!H32</f>
        <v>0.15989033999999999</v>
      </c>
      <c r="N18" s="35">
        <f>'W Historic Rets, for Ex 3'!L33</f>
        <v>0</v>
      </c>
      <c r="O18" s="109">
        <f>'W Historic Rets, for Ex 3'!F33</f>
        <v>0</v>
      </c>
      <c r="P18" s="101">
        <f>'W Historic Rets, for Ex 3'!I33</f>
        <v>2396541.3287870693</v>
      </c>
    </row>
    <row r="19" spans="1:16" ht="15.6" x14ac:dyDescent="0.6">
      <c r="A19" s="60">
        <v>35</v>
      </c>
      <c r="B19" s="44">
        <f>'W Historic Rets, for Ex 3'!A13</f>
        <v>1984</v>
      </c>
      <c r="C19" s="34">
        <f>'W Historic Rets, for Ex 3'!K13</f>
        <v>117165.93810022657</v>
      </c>
      <c r="D19" s="58">
        <f>'W Historic Rets, for Ex 3'!H13</f>
        <v>5.2116540000000003E-2</v>
      </c>
      <c r="E19" s="35">
        <f>'W Historic Rets, for Ex 3'!L14</f>
        <v>0.26666624983514953</v>
      </c>
      <c r="F19" s="109">
        <f>'W Historic Rets, for Ex 3'!F14</f>
        <v>31244.201321604687</v>
      </c>
      <c r="G19" s="101">
        <f>'W Historic Rets, for Ex 3'!I14</f>
        <v>324670.47224047419</v>
      </c>
      <c r="H19" s="43"/>
      <c r="I19" s="65"/>
      <c r="J19" s="61">
        <v>55</v>
      </c>
      <c r="K19" s="44">
        <f>'W Historic Rets, for Ex 3'!A33</f>
        <v>2004</v>
      </c>
      <c r="L19" s="34">
        <f>'W Historic Rets, for Ex 3'!K33</f>
        <v>174102.42061739281</v>
      </c>
      <c r="M19" s="58">
        <f>'W Historic Rets, for Ex 3'!H33</f>
        <v>4.0434279999999996E-2</v>
      </c>
      <c r="N19" s="35">
        <f>'W Historic Rets, for Ex 3'!L34</f>
        <v>0</v>
      </c>
      <c r="O19" s="109">
        <f>'W Historic Rets, for Ex 3'!F34</f>
        <v>0</v>
      </c>
      <c r="P19" s="101">
        <f>'W Historic Rets, for Ex 3'!I34</f>
        <v>2493443.7519068178</v>
      </c>
    </row>
    <row r="20" spans="1:16" ht="15.6" x14ac:dyDescent="0.6">
      <c r="A20" s="60">
        <v>36</v>
      </c>
      <c r="B20" s="44">
        <f>'W Historic Rets, for Ex 3'!A14</f>
        <v>1985</v>
      </c>
      <c r="C20" s="34">
        <f>'W Historic Rets, for Ex 3'!K14</f>
        <v>119509.25686223111</v>
      </c>
      <c r="D20" s="58">
        <f>'W Historic Rets, for Ex 3'!H14</f>
        <v>0.22547747999999998</v>
      </c>
      <c r="E20" s="35">
        <f>'W Historic Rets, for Ex 3'!L15</f>
        <v>0.25616841358762998</v>
      </c>
      <c r="F20" s="109">
        <f>'W Historic Rets, for Ex 3'!F15</f>
        <v>30614.496739434322</v>
      </c>
      <c r="G20" s="101">
        <f>'W Historic Rets, for Ex 3'!I15</f>
        <v>428490.84889110056</v>
      </c>
      <c r="H20" s="43"/>
      <c r="I20" s="65"/>
      <c r="J20" s="61">
        <v>56</v>
      </c>
      <c r="K20" s="44">
        <f>'W Historic Rets, for Ex 3'!A34</f>
        <v>2005</v>
      </c>
      <c r="L20" s="34">
        <f>'W Historic Rets, for Ex 3'!K34</f>
        <v>177584.46902974066</v>
      </c>
      <c r="M20" s="58">
        <f>'W Historic Rets, for Ex 3'!H34</f>
        <v>7.3775999999999952E-4</v>
      </c>
      <c r="N20" s="35">
        <f>'W Historic Rets, for Ex 3'!L35</f>
        <v>0</v>
      </c>
      <c r="O20" s="109">
        <f>'W Historic Rets, for Ex 3'!F35</f>
        <v>0</v>
      </c>
      <c r="P20" s="101">
        <f>'W Historic Rets, for Ex 3'!I35</f>
        <v>2495283.3149692249</v>
      </c>
    </row>
    <row r="21" spans="1:16" ht="15.6" x14ac:dyDescent="0.6">
      <c r="A21" s="60">
        <v>37</v>
      </c>
      <c r="B21" s="44">
        <f>'W Historic Rets, for Ex 3'!A15</f>
        <v>1986</v>
      </c>
      <c r="C21" s="34">
        <f>'W Historic Rets, for Ex 3'!K15</f>
        <v>121899.44199947573</v>
      </c>
      <c r="D21" s="58">
        <f>'W Historic Rets, for Ex 3'!H15</f>
        <v>0.1594478</v>
      </c>
      <c r="E21" s="35">
        <f>'W Historic Rets, for Ex 3'!L16</f>
        <v>0.2462409311595451</v>
      </c>
      <c r="F21" s="109">
        <f>'W Historic Rets, for Ex 3'!F16</f>
        <v>30016.632105779863</v>
      </c>
      <c r="G21" s="101">
        <f>'W Historic Rets, for Ex 3'!I16</f>
        <v>526829.40417269885</v>
      </c>
      <c r="H21" s="43"/>
      <c r="I21" s="65"/>
      <c r="J21" s="61">
        <v>57</v>
      </c>
      <c r="K21" s="44">
        <f>'W Historic Rets, for Ex 3'!A35</f>
        <v>2006</v>
      </c>
      <c r="L21" s="34">
        <f>'W Historic Rets, for Ex 3'!K35</f>
        <v>181136.15841033548</v>
      </c>
      <c r="M21" s="58">
        <f>'W Historic Rets, for Ex 3'!H35</f>
        <v>7.9900460000000006E-2</v>
      </c>
      <c r="N21" s="35">
        <f>'W Historic Rets, for Ex 3'!L36</f>
        <v>0</v>
      </c>
      <c r="O21" s="109">
        <f>'W Historic Rets, for Ex 3'!F36</f>
        <v>0</v>
      </c>
      <c r="P21" s="101">
        <f>'W Historic Rets, for Ex 3'!I36</f>
        <v>2694657.5996655906</v>
      </c>
    </row>
    <row r="22" spans="1:16" ht="15.6" x14ac:dyDescent="0.6">
      <c r="A22" s="60">
        <v>38</v>
      </c>
      <c r="B22" s="44">
        <f>'W Historic Rets, for Ex 3'!A16</f>
        <v>1987</v>
      </c>
      <c r="C22" s="34">
        <f>'W Historic Rets, for Ex 3'!K16</f>
        <v>124337.43083946525</v>
      </c>
      <c r="D22" s="58">
        <f>'W Historic Rets, for Ex 3'!H16</f>
        <v>-9.3444000000000133E-4</v>
      </c>
      <c r="E22" s="35">
        <f>'W Historic Rets, for Ex 3'!L17</f>
        <v>0.24930153835085517</v>
      </c>
      <c r="F22" s="109">
        <f>'W Historic Rets, for Ex 3'!F17</f>
        <v>30997.512782871749</v>
      </c>
      <c r="G22" s="101">
        <f>'W Historic Rets, for Ex 3'!I17</f>
        <v>557334.62648713542</v>
      </c>
      <c r="H22" s="43"/>
      <c r="I22" s="65"/>
      <c r="J22" s="61">
        <v>58</v>
      </c>
      <c r="K22" s="44">
        <f>'W Historic Rets, for Ex 3'!A36</f>
        <v>2007</v>
      </c>
      <c r="L22" s="34">
        <f>'W Historic Rets, for Ex 3'!K36</f>
        <v>184758.8815785422</v>
      </c>
      <c r="M22" s="58">
        <f>'W Historic Rets, for Ex 3'!H36</f>
        <v>3.1093159999999998E-2</v>
      </c>
      <c r="N22" s="35">
        <f>'W Historic Rets, for Ex 3'!L37</f>
        <v>0</v>
      </c>
      <c r="O22" s="109">
        <f>'W Historic Rets, for Ex 3'!F37</f>
        <v>0</v>
      </c>
      <c r="P22" s="101">
        <f>'W Historic Rets, for Ex 3'!I37</f>
        <v>2778443.0195572088</v>
      </c>
    </row>
    <row r="23" spans="1:16" ht="15.6" x14ac:dyDescent="0.6">
      <c r="A23" s="60">
        <v>39</v>
      </c>
      <c r="B23" s="44">
        <f>'W Historic Rets, for Ex 3'!A17</f>
        <v>1988</v>
      </c>
      <c r="C23" s="34">
        <f>'W Historic Rets, for Ex 3'!K17</f>
        <v>126824.17945625455</v>
      </c>
      <c r="D23" s="58">
        <f>'W Historic Rets, for Ex 3'!H17</f>
        <v>7.6483599999999999E-2</v>
      </c>
      <c r="E23" s="35">
        <f>'W Historic Rets, for Ex 3'!L18</f>
        <v>0.24384708132197064</v>
      </c>
      <c r="F23" s="109">
        <f>'W Historic Rets, for Ex 3'!F18</f>
        <v>30925.706001461502</v>
      </c>
      <c r="G23" s="101">
        <f>'W Historic Rets, for Ex 3'!I18</f>
        <v>630887.29112698836</v>
      </c>
      <c r="H23" s="43"/>
      <c r="I23" s="65"/>
      <c r="J23" s="61">
        <v>59</v>
      </c>
      <c r="K23" s="44">
        <f>'W Historic Rets, for Ex 3'!A37</f>
        <v>2008</v>
      </c>
      <c r="L23" s="34">
        <f>'W Historic Rets, for Ex 3'!K37</f>
        <v>188454.05921011305</v>
      </c>
      <c r="M23" s="58">
        <f>'W Historic Rets, for Ex 3'!H37</f>
        <v>-0.1703189</v>
      </c>
      <c r="N23" s="35">
        <f>'W Historic Rets, for Ex 3'!L38</f>
        <v>0</v>
      </c>
      <c r="O23" s="109">
        <f>'W Historic Rets, for Ex 3'!F38</f>
        <v>0</v>
      </c>
      <c r="P23" s="101">
        <f>'W Historic Rets, for Ex 3'!I38</f>
        <v>2305221.6607535463</v>
      </c>
    </row>
    <row r="24" spans="1:16" ht="15.6" x14ac:dyDescent="0.6">
      <c r="A24" s="60">
        <v>40</v>
      </c>
      <c r="B24" s="44">
        <f>'W Historic Rets, for Ex 3'!A18</f>
        <v>1989</v>
      </c>
      <c r="C24" s="34">
        <f>'W Historic Rets, for Ex 3'!K18</f>
        <v>129360.66304537965</v>
      </c>
      <c r="D24" s="58">
        <f>'W Historic Rets, for Ex 3'!H18</f>
        <v>0.18805502000000002</v>
      </c>
      <c r="E24" s="35">
        <f>'W Historic Rets, for Ex 3'!L19</f>
        <v>0.22256393131707516</v>
      </c>
      <c r="F24" s="109">
        <f>'W Historic Rets, for Ex 3'!F19</f>
        <v>28791.017725163179</v>
      </c>
      <c r="G24" s="101">
        <f>'W Historic Rets, for Ex 3'!I19</f>
        <v>778319.83100278315</v>
      </c>
      <c r="H24" s="43"/>
      <c r="I24" s="65"/>
      <c r="J24" s="61">
        <v>60</v>
      </c>
      <c r="K24" s="44">
        <f>'W Historic Rets, for Ex 3'!A38</f>
        <v>2009</v>
      </c>
      <c r="L24" s="34">
        <f>'W Historic Rets, for Ex 3'!K38</f>
        <v>192223.1403943153</v>
      </c>
      <c r="M24" s="58">
        <f>'W Historic Rets, for Ex 3'!H38</f>
        <v>0.11863106</v>
      </c>
      <c r="N24" s="35">
        <f>'W Historic Rets, for Ex 3'!L39</f>
        <v>0</v>
      </c>
      <c r="O24" s="109">
        <f>'W Historic Rets, for Ex 3'!F39</f>
        <v>0</v>
      </c>
      <c r="P24" s="101">
        <f>'W Historic Rets, for Ex 3'!I39</f>
        <v>2578692.5499037001</v>
      </c>
    </row>
    <row r="25" spans="1:16" ht="15.6" x14ac:dyDescent="0.6">
      <c r="A25" s="60">
        <v>41</v>
      </c>
      <c r="B25" s="44">
        <f>'W Historic Rets, for Ex 3'!A19</f>
        <v>1990</v>
      </c>
      <c r="C25" s="34">
        <f>'W Historic Rets, for Ex 3'!K19</f>
        <v>131947.87630628725</v>
      </c>
      <c r="D25" s="58">
        <f>'W Historic Rets, for Ex 3'!H19</f>
        <v>-3.8421600000000007E-2</v>
      </c>
      <c r="E25" s="35">
        <f>'W Historic Rets, for Ex 3'!L20</f>
        <v>0.23197574423042042</v>
      </c>
      <c r="F25" s="109">
        <f>'W Historic Rets, for Ex 3'!F20</f>
        <v>30608.70680577444</v>
      </c>
      <c r="G25" s="101">
        <f>'W Historic Rets, for Ex 3'!I20</f>
        <v>779024.24458970106</v>
      </c>
      <c r="H25" s="43"/>
      <c r="I25" s="65"/>
      <c r="J25" s="61">
        <v>61</v>
      </c>
      <c r="K25" s="44">
        <f>'W Historic Rets, for Ex 3'!A39</f>
        <v>2010</v>
      </c>
      <c r="L25" s="34">
        <f>'W Historic Rets, for Ex 3'!K39</f>
        <v>196067.6032022016</v>
      </c>
      <c r="M25" s="58">
        <f>'W Historic Rets, for Ex 3'!H39</f>
        <v>0.1023607</v>
      </c>
      <c r="N25" s="35">
        <f>'W Historic Rets, for Ex 3'!L40</f>
        <v>0</v>
      </c>
      <c r="O25" s="109">
        <f>'W Historic Rets, for Ex 3'!F40</f>
        <v>0</v>
      </c>
      <c r="P25" s="101">
        <f>'W Historic Rets, for Ex 3'!I40</f>
        <v>2842649.324396628</v>
      </c>
    </row>
    <row r="26" spans="1:16" ht="15.6" x14ac:dyDescent="0.6">
      <c r="A26" s="60">
        <v>42</v>
      </c>
      <c r="B26" s="44">
        <f>'W Historic Rets, for Ex 3'!A20</f>
        <v>1991</v>
      </c>
      <c r="C26" s="34">
        <f>'W Historic Rets, for Ex 3'!K20</f>
        <v>134586.83383241299</v>
      </c>
      <c r="D26" s="58">
        <f>'W Historic Rets, for Ex 3'!H20</f>
        <v>0.20763792000000003</v>
      </c>
      <c r="E26" s="35">
        <f>'W Historic Rets, for Ex 3'!L21</f>
        <v>0.19974258962954741</v>
      </c>
      <c r="F26" s="109">
        <f>'W Historic Rets, for Ex 3'!F21</f>
        <v>26882.722719727753</v>
      </c>
      <c r="G26" s="101">
        <f>'W Historic Rets, for Ex 3'!I21</f>
        <v>967661.94108560565</v>
      </c>
      <c r="H26" s="43"/>
      <c r="I26" s="65"/>
      <c r="J26" s="61">
        <v>62</v>
      </c>
      <c r="K26" s="44">
        <f>'W Historic Rets, for Ex 3'!A40</f>
        <v>2011</v>
      </c>
      <c r="L26" s="34">
        <f>'W Historic Rets, for Ex 3'!K40</f>
        <v>199988.95526624564</v>
      </c>
      <c r="M26" s="58">
        <f>'W Historic Rets, for Ex 3'!H40</f>
        <v>1.9960439999999999E-2</v>
      </c>
      <c r="N26" s="35">
        <f>'W Historic Rets, for Ex 3'!L41</f>
        <v>0</v>
      </c>
      <c r="O26" s="109">
        <f>'W Historic Rets, for Ex 3'!F41</f>
        <v>0</v>
      </c>
      <c r="P26" s="101">
        <f>'W Historic Rets, for Ex 3'!I41</f>
        <v>2899389.8556772871</v>
      </c>
    </row>
    <row r="27" spans="1:16" ht="15.6" x14ac:dyDescent="0.6">
      <c r="A27" s="60">
        <v>43</v>
      </c>
      <c r="B27" s="44">
        <f>'W Historic Rets, for Ex 3'!A21</f>
        <v>1992</v>
      </c>
      <c r="C27" s="34">
        <f>'W Historic Rets, for Ex 3'!K21</f>
        <v>137278.57050906125</v>
      </c>
      <c r="D27" s="58">
        <f>'W Historic Rets, for Ex 3'!H21</f>
        <v>4.4188560000000002E-2</v>
      </c>
      <c r="E27" s="35">
        <f>'W Historic Rets, for Ex 3'!L22</f>
        <v>0.19319301210577258</v>
      </c>
      <c r="F27" s="109">
        <f>'W Historic Rets, for Ex 3'!F22</f>
        <v>26521.260534220226</v>
      </c>
      <c r="G27" s="101">
        <f>'W Historic Rets, for Ex 3'!I22</f>
        <v>1036942.7893632037</v>
      </c>
      <c r="H27" s="43"/>
      <c r="I27" s="65"/>
      <c r="J27" s="61">
        <v>63</v>
      </c>
      <c r="K27" s="44">
        <f>'W Historic Rets, for Ex 3'!A41</f>
        <v>2012</v>
      </c>
      <c r="L27" s="34">
        <f>'W Historic Rets, for Ex 3'!K41</f>
        <v>203988.73437157055</v>
      </c>
      <c r="M27" s="58">
        <f>'W Historic Rets, for Ex 3'!H41</f>
        <v>8.379629999999999E-2</v>
      </c>
      <c r="N27" s="35">
        <f>'W Historic Rets, for Ex 3'!L42</f>
        <v>0</v>
      </c>
      <c r="O27" s="109">
        <f>'W Historic Rets, for Ex 3'!F42</f>
        <v>0</v>
      </c>
      <c r="P27" s="101">
        <f>'W Historic Rets, for Ex 3'!I42</f>
        <v>3142347.9978405777</v>
      </c>
    </row>
    <row r="28" spans="1:16" ht="15.6" x14ac:dyDescent="0.6">
      <c r="A28" s="60">
        <v>44</v>
      </c>
      <c r="B28" s="44">
        <f>'W Historic Rets, for Ex 3'!A22</f>
        <v>1993</v>
      </c>
      <c r="C28" s="34">
        <f>'W Historic Rets, for Ex 3'!K22</f>
        <v>140024.14191924248</v>
      </c>
      <c r="D28" s="58">
        <f>'W Historic Rets, for Ex 3'!H22</f>
        <v>7.5861960000000006E-2</v>
      </c>
      <c r="E28" s="35">
        <f>'W Historic Rets, for Ex 3'!L23</f>
        <v>0.17791872705977069</v>
      </c>
      <c r="F28" s="109">
        <f>'W Historic Rets, for Ex 3'!F23</f>
        <v>24912.917087908299</v>
      </c>
      <c r="G28" s="101">
        <f>'W Historic Rets, for Ex 3'!I23</f>
        <v>1140520.2188600719</v>
      </c>
      <c r="H28" s="43"/>
      <c r="I28" s="65"/>
      <c r="J28" s="61">
        <v>64</v>
      </c>
      <c r="K28" s="44">
        <f>'W Historic Rets, for Ex 3'!A42</f>
        <v>2013</v>
      </c>
      <c r="L28" s="34">
        <f>'W Historic Rets, for Ex 3'!K42</f>
        <v>208068.50905900195</v>
      </c>
      <c r="M28" s="58">
        <f>'W Historic Rets, for Ex 3'!H42</f>
        <v>0.16222742000000001</v>
      </c>
      <c r="N28" s="35">
        <f>'W Historic Rets, for Ex 3'!L43</f>
        <v>0</v>
      </c>
      <c r="O28" s="109">
        <f>'W Historic Rets, for Ex 3'!F43</f>
        <v>0</v>
      </c>
      <c r="P28" s="101">
        <f>'W Historic Rets, for Ex 3'!I43</f>
        <v>3652123.0062724203</v>
      </c>
    </row>
    <row r="29" spans="1:16" ht="15.6" x14ac:dyDescent="0.6">
      <c r="A29" s="60">
        <v>45</v>
      </c>
      <c r="B29" s="44">
        <f>'W Historic Rets, for Ex 3'!A23</f>
        <v>1994</v>
      </c>
      <c r="C29" s="34">
        <f>'W Historic Rets, for Ex 3'!K23</f>
        <v>142824.62475762735</v>
      </c>
      <c r="D29" s="58">
        <f>'W Historic Rets, for Ex 3'!H23</f>
        <v>-3.8375300000000001E-2</v>
      </c>
      <c r="E29" s="35">
        <f>'W Historic Rets, for Ex 3'!L24</f>
        <v>0.19184670663936212</v>
      </c>
      <c r="F29" s="109">
        <f>'W Historic Rets, for Ex 3'!F24</f>
        <v>27400.433886753512</v>
      </c>
      <c r="G29" s="101">
        <f>'W Historic Rets, for Ex 3'!I24</f>
        <v>1124152.8471920043</v>
      </c>
      <c r="H29" s="43"/>
      <c r="I29" s="65"/>
      <c r="J29" s="61">
        <v>65</v>
      </c>
      <c r="K29" s="44">
        <f>'W Historic Rets, for Ex 3'!A43</f>
        <v>2014</v>
      </c>
      <c r="L29" s="34">
        <f>'W Historic Rets, for Ex 3'!K43</f>
        <v>212229.879240182</v>
      </c>
      <c r="M29" s="58">
        <f>'W Historic Rets, for Ex 3'!H43</f>
        <v>8.5900739999999989E-2</v>
      </c>
      <c r="N29" s="35">
        <f>'W Historic Rets, for Ex 3'!L44</f>
        <v>0</v>
      </c>
      <c r="O29" s="109">
        <f>'W Historic Rets, for Ex 3'!F44</f>
        <v>0</v>
      </c>
      <c r="P29" s="101">
        <f>'W Historic Rets, for Ex 3'!I44</f>
        <v>3965843.0750822457</v>
      </c>
    </row>
    <row r="30" spans="1:16" ht="15.6" x14ac:dyDescent="0.6">
      <c r="A30" s="60">
        <v>46</v>
      </c>
      <c r="B30" s="44">
        <f>'W Historic Rets, for Ex 3'!A24</f>
        <v>1995</v>
      </c>
      <c r="C30" s="34">
        <f>'W Historic Rets, for Ex 3'!K24</f>
        <v>145681.11725277989</v>
      </c>
      <c r="D30" s="58">
        <f>'W Historic Rets, for Ex 3'!H24</f>
        <v>0.26067148000000001</v>
      </c>
      <c r="E30" s="35">
        <f>'W Historic Rets, for Ex 3'!L25</f>
        <v>0.12085248315767273</v>
      </c>
      <c r="F30" s="109">
        <f>'W Historic Rets, for Ex 3'!F25</f>
        <v>17605.924769182529</v>
      </c>
      <c r="G30" s="101">
        <f>'W Historic Rets, for Ex 3'!I25</f>
        <v>1434793.3583849405</v>
      </c>
      <c r="H30" s="43"/>
      <c r="I30" s="65"/>
      <c r="J30" s="78">
        <v>66</v>
      </c>
      <c r="K30" s="79">
        <f>'W Historic Rets, for Ex 3'!A44</f>
        <v>2015</v>
      </c>
      <c r="L30" s="56">
        <f>'W Historic Rets, for Ex 3'!K44</f>
        <v>216474.47682498564</v>
      </c>
      <c r="M30" s="80">
        <f>'W Historic Rets, for Ex 3'!H44</f>
        <v>8.1152199999999994E-3</v>
      </c>
      <c r="N30" s="81">
        <f>'W Historic Rets, for Ex 3'!L45</f>
        <v>0</v>
      </c>
      <c r="O30" s="143">
        <f>'W Historic Rets, for Ex 3'!F45</f>
        <v>0</v>
      </c>
      <c r="P30" s="56">
        <f>'W Historic Rets, for Ex 3'!I45</f>
        <v>3998026.7641220149</v>
      </c>
    </row>
    <row r="31" spans="1:16" ht="15.6" x14ac:dyDescent="0.6">
      <c r="I31" s="65"/>
      <c r="J31" s="55" t="s">
        <v>36</v>
      </c>
    </row>
    <row r="32" spans="1:16" x14ac:dyDescent="0.55000000000000004">
      <c r="I32" s="66"/>
      <c r="J32" t="s">
        <v>37</v>
      </c>
    </row>
    <row r="33" spans="9:10" x14ac:dyDescent="0.55000000000000004">
      <c r="I33" s="66"/>
      <c r="J33" t="s">
        <v>38</v>
      </c>
    </row>
    <row r="34" spans="9:10" x14ac:dyDescent="0.55000000000000004">
      <c r="I34" s="66"/>
      <c r="J34" t="s">
        <v>39</v>
      </c>
    </row>
    <row r="35" spans="9:10" x14ac:dyDescent="0.55000000000000004">
      <c r="I35" s="66"/>
      <c r="J35" t="s">
        <v>82</v>
      </c>
    </row>
  </sheetData>
  <sheetProtection sheet="1" objects="1" scenarios="1"/>
  <mergeCells count="15">
    <mergeCell ref="A8:A10"/>
    <mergeCell ref="M7:M10"/>
    <mergeCell ref="L8:L10"/>
    <mergeCell ref="N8:N10"/>
    <mergeCell ref="D7:D10"/>
    <mergeCell ref="C8:C10"/>
    <mergeCell ref="B8:B10"/>
    <mergeCell ref="K8:K10"/>
    <mergeCell ref="F6:F10"/>
    <mergeCell ref="O6:O10"/>
    <mergeCell ref="E2:M2"/>
    <mergeCell ref="G8:G10"/>
    <mergeCell ref="E8:E10"/>
    <mergeCell ref="P8:P10"/>
    <mergeCell ref="J8:J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workbookViewId="0">
      <selection activeCell="J18" sqref="J18"/>
    </sheetView>
  </sheetViews>
  <sheetFormatPr defaultColWidth="8.7890625" defaultRowHeight="14.4" x14ac:dyDescent="0.55000000000000004"/>
  <cols>
    <col min="1" max="1" width="11.68359375" customWidth="1"/>
    <col min="4" max="4" width="12.1015625" customWidth="1"/>
    <col min="5" max="5" width="11.41796875" style="14" customWidth="1"/>
    <col min="6" max="6" width="10" customWidth="1"/>
    <col min="7" max="7" width="10" style="15" customWidth="1"/>
    <col min="9" max="9" width="12.68359375" customWidth="1"/>
    <col min="10" max="10" width="23.89453125" customWidth="1"/>
    <col min="11" max="11" width="10.68359375" customWidth="1"/>
    <col min="14" max="14" width="8.7890625" style="52"/>
    <col min="15" max="15" width="8.7890625" style="53"/>
  </cols>
  <sheetData>
    <row r="1" spans="1:15" x14ac:dyDescent="0.55000000000000004">
      <c r="A1" s="67" t="s">
        <v>75</v>
      </c>
    </row>
    <row r="4" spans="1:15" ht="72" x14ac:dyDescent="0.55000000000000004">
      <c r="A4" s="70" t="s">
        <v>42</v>
      </c>
      <c r="B4" s="70" t="s">
        <v>35</v>
      </c>
      <c r="C4" s="70" t="s">
        <v>53</v>
      </c>
      <c r="D4" s="106" t="s">
        <v>81</v>
      </c>
      <c r="E4" s="137" t="s">
        <v>17</v>
      </c>
      <c r="F4" s="70" t="s">
        <v>52</v>
      </c>
      <c r="G4" s="71" t="s">
        <v>51</v>
      </c>
      <c r="H4" s="70" t="s">
        <v>79</v>
      </c>
      <c r="I4" s="70" t="s">
        <v>41</v>
      </c>
      <c r="J4" s="82"/>
      <c r="K4" s="82" t="s">
        <v>16</v>
      </c>
      <c r="L4" s="82" t="s">
        <v>56</v>
      </c>
      <c r="M4" s="82"/>
      <c r="N4" s="85" t="s">
        <v>22</v>
      </c>
      <c r="O4" s="129" t="s">
        <v>76</v>
      </c>
    </row>
    <row r="5" spans="1:15" x14ac:dyDescent="0.55000000000000004">
      <c r="A5" s="76">
        <f t="shared" ref="A5:A44" si="0">N5</f>
        <v>1942</v>
      </c>
      <c r="B5" s="72">
        <v>0</v>
      </c>
      <c r="C5" s="72">
        <v>27</v>
      </c>
      <c r="D5" s="73">
        <f t="shared" ref="D5:D45" si="1">FV/(1+R_)^(67-C5)</f>
        <v>1699770.0434765813</v>
      </c>
      <c r="E5" s="138" t="s">
        <v>9</v>
      </c>
      <c r="F5" s="73" t="s">
        <v>9</v>
      </c>
      <c r="G5" s="74"/>
      <c r="H5" s="74"/>
      <c r="I5" s="73" t="s">
        <v>9</v>
      </c>
      <c r="J5" s="12"/>
      <c r="K5" s="1">
        <f>Assumptions!B9</f>
        <v>100000</v>
      </c>
      <c r="L5" s="10" t="s">
        <v>9</v>
      </c>
      <c r="M5" s="10"/>
      <c r="N5" s="100">
        <v>1942</v>
      </c>
      <c r="O5" s="104">
        <v>3.378011999999999E-2</v>
      </c>
    </row>
    <row r="6" spans="1:15" x14ac:dyDescent="0.55000000000000004">
      <c r="A6" s="76">
        <f t="shared" si="0"/>
        <v>1943</v>
      </c>
      <c r="B6" s="72">
        <v>1</v>
      </c>
      <c r="C6" s="72">
        <v>28</v>
      </c>
      <c r="D6" s="73">
        <f t="shared" si="1"/>
        <v>1708948.8017113551</v>
      </c>
      <c r="E6" s="138">
        <v>0</v>
      </c>
      <c r="F6" s="73">
        <f t="shared" ref="F6:F45" si="2">MAX(0,(D6-E6)*(R_-G)/(1-((1+G)/(1+R_))^(40-B5))/(1+R_))</f>
        <v>25655.067680082582</v>
      </c>
      <c r="G6" s="74">
        <f t="shared" ref="G6:G45" si="3">MAX(0,-PMT(netG,40-B5,D6-E6,,1))</f>
        <v>25655.067680082524</v>
      </c>
      <c r="H6" s="77">
        <f t="shared" ref="H6:H43" si="4">O6</f>
        <v>0.13088145999999998</v>
      </c>
      <c r="I6" s="73">
        <f t="shared" ref="I6:I45" si="5">E6+F6</f>
        <v>25655.067680082582</v>
      </c>
      <c r="J6" s="5"/>
      <c r="K6" s="5">
        <f t="shared" ref="K6:K45" si="6">K5*(1+SG)</f>
        <v>102000</v>
      </c>
      <c r="L6" s="10">
        <f t="shared" ref="L6:L45" si="7">F6/K5</f>
        <v>0.25655067680082583</v>
      </c>
      <c r="M6" s="10"/>
      <c r="N6" s="100">
        <v>1943</v>
      </c>
      <c r="O6" s="99">
        <v>0.13088145999999998</v>
      </c>
    </row>
    <row r="7" spans="1:15" x14ac:dyDescent="0.55000000000000004">
      <c r="A7" s="76">
        <f t="shared" si="0"/>
        <v>1944</v>
      </c>
      <c r="B7" s="72">
        <v>2</v>
      </c>
      <c r="C7" s="72">
        <v>29</v>
      </c>
      <c r="D7" s="73">
        <f t="shared" si="1"/>
        <v>1718177.1252405962</v>
      </c>
      <c r="E7" s="138">
        <f t="shared" ref="E7:E45" si="8">I6*(1+H6)</f>
        <v>29012.840394450599</v>
      </c>
      <c r="F7" s="142">
        <f t="shared" si="2"/>
        <v>26374.454867580622</v>
      </c>
      <c r="G7" s="74">
        <f t="shared" si="3"/>
        <v>26374.454867580567</v>
      </c>
      <c r="H7" s="77">
        <f t="shared" si="4"/>
        <v>0.10246499999999997</v>
      </c>
      <c r="I7" s="73">
        <f t="shared" si="5"/>
        <v>55387.295262031221</v>
      </c>
      <c r="J7" s="5"/>
      <c r="K7" s="5">
        <f t="shared" si="6"/>
        <v>104040</v>
      </c>
      <c r="L7" s="10">
        <f t="shared" si="7"/>
        <v>0.25857308693706493</v>
      </c>
      <c r="M7" s="10"/>
      <c r="N7" s="100">
        <v>1944</v>
      </c>
      <c r="O7" s="99">
        <v>0.10246499999999997</v>
      </c>
    </row>
    <row r="8" spans="1:15" x14ac:dyDescent="0.55000000000000004">
      <c r="A8" s="76">
        <f t="shared" si="0"/>
        <v>1945</v>
      </c>
      <c r="B8" s="72">
        <v>3</v>
      </c>
      <c r="C8" s="72">
        <v>30</v>
      </c>
      <c r="D8" s="73">
        <f t="shared" si="1"/>
        <v>1727455.2817168958</v>
      </c>
      <c r="E8" s="138">
        <f t="shared" si="8"/>
        <v>61062.554471055249</v>
      </c>
      <c r="F8" s="73">
        <f t="shared" si="2"/>
        <v>27078.327574736602</v>
      </c>
      <c r="G8" s="74">
        <f t="shared" si="3"/>
        <v>27078.327574736541</v>
      </c>
      <c r="H8" s="77">
        <f t="shared" si="4"/>
        <v>0.20046386000000002</v>
      </c>
      <c r="I8" s="73">
        <f t="shared" si="5"/>
        <v>88140.882045791848</v>
      </c>
      <c r="J8" s="5"/>
      <c r="K8" s="5">
        <f t="shared" si="6"/>
        <v>106120.8</v>
      </c>
      <c r="L8" s="10">
        <f t="shared" si="7"/>
        <v>0.26026843112972514</v>
      </c>
      <c r="M8" s="10"/>
      <c r="N8" s="100">
        <v>1945</v>
      </c>
      <c r="O8" s="99">
        <v>0.20046386000000002</v>
      </c>
    </row>
    <row r="9" spans="1:15" x14ac:dyDescent="0.55000000000000004">
      <c r="A9" s="76">
        <f t="shared" si="0"/>
        <v>1946</v>
      </c>
      <c r="B9" s="72">
        <v>4</v>
      </c>
      <c r="C9" s="72">
        <v>31</v>
      </c>
      <c r="D9" s="73">
        <f t="shared" si="1"/>
        <v>1736783.5402381669</v>
      </c>
      <c r="E9" s="138">
        <f t="shared" si="8"/>
        <v>105809.94348449598</v>
      </c>
      <c r="F9" s="73">
        <f t="shared" si="2"/>
        <v>27599.731573967223</v>
      </c>
      <c r="G9" s="74">
        <f t="shared" si="3"/>
        <v>27599.731573967179</v>
      </c>
      <c r="H9" s="77">
        <f t="shared" si="4"/>
        <v>-0.19130845999999999</v>
      </c>
      <c r="I9" s="73">
        <f t="shared" si="5"/>
        <v>133409.67505846321</v>
      </c>
      <c r="J9" s="5"/>
      <c r="K9" s="5">
        <f t="shared" si="6"/>
        <v>108243.216</v>
      </c>
      <c r="L9" s="10">
        <f t="shared" si="7"/>
        <v>0.26007843489652566</v>
      </c>
      <c r="M9" s="10"/>
      <c r="N9" s="100">
        <v>1946</v>
      </c>
      <c r="O9" s="99">
        <v>-0.19130845999999999</v>
      </c>
    </row>
    <row r="10" spans="1:15" x14ac:dyDescent="0.55000000000000004">
      <c r="A10" s="76">
        <f t="shared" si="0"/>
        <v>1947</v>
      </c>
      <c r="B10" s="72">
        <v>5</v>
      </c>
      <c r="C10" s="72">
        <v>32</v>
      </c>
      <c r="D10" s="73">
        <f t="shared" si="1"/>
        <v>1746162.1713554531</v>
      </c>
      <c r="E10" s="138">
        <f t="shared" si="8"/>
        <v>107887.2755739282</v>
      </c>
      <c r="F10" s="73">
        <f t="shared" si="2"/>
        <v>28890.50798041344</v>
      </c>
      <c r="G10" s="74">
        <f t="shared" si="3"/>
        <v>28890.507980413389</v>
      </c>
      <c r="H10" s="77">
        <f t="shared" si="4"/>
        <v>-4.7861200000000007E-2</v>
      </c>
      <c r="I10" s="73">
        <f t="shared" si="5"/>
        <v>136777.78355434164</v>
      </c>
      <c r="J10" s="5"/>
      <c r="K10" s="5">
        <f t="shared" si="6"/>
        <v>110408.08032000001</v>
      </c>
      <c r="L10" s="10">
        <f t="shared" si="7"/>
        <v>0.26690363653287463</v>
      </c>
      <c r="M10" s="10"/>
      <c r="N10" s="100">
        <v>1947</v>
      </c>
      <c r="O10" s="99">
        <v>-4.7861200000000007E-2</v>
      </c>
    </row>
    <row r="11" spans="1:15" x14ac:dyDescent="0.55000000000000004">
      <c r="A11" s="76">
        <f t="shared" si="0"/>
        <v>1948</v>
      </c>
      <c r="B11" s="72">
        <v>6</v>
      </c>
      <c r="C11" s="72">
        <v>33</v>
      </c>
      <c r="D11" s="73">
        <f t="shared" si="1"/>
        <v>1755591.4470807728</v>
      </c>
      <c r="E11" s="138">
        <f t="shared" si="8"/>
        <v>130231.43470009058</v>
      </c>
      <c r="F11" s="73">
        <f t="shared" si="2"/>
        <v>29891.197134275109</v>
      </c>
      <c r="G11" s="74">
        <f t="shared" si="3"/>
        <v>29891.197134275048</v>
      </c>
      <c r="H11" s="77">
        <f t="shared" si="4"/>
        <v>1.2981120000000002E-2</v>
      </c>
      <c r="I11" s="73">
        <f t="shared" si="5"/>
        <v>160122.63183436569</v>
      </c>
      <c r="J11" s="5"/>
      <c r="K11" s="5">
        <f t="shared" si="6"/>
        <v>112616.24192640001</v>
      </c>
      <c r="L11" s="10">
        <f t="shared" si="7"/>
        <v>0.27073378187212654</v>
      </c>
      <c r="M11" s="10"/>
      <c r="N11" s="100">
        <v>1948</v>
      </c>
      <c r="O11" s="99">
        <v>1.2981120000000002E-2</v>
      </c>
    </row>
    <row r="12" spans="1:15" x14ac:dyDescent="0.55000000000000004">
      <c r="A12" s="76">
        <f t="shared" si="0"/>
        <v>1949</v>
      </c>
      <c r="B12" s="72">
        <v>7</v>
      </c>
      <c r="C12" s="72">
        <v>34</v>
      </c>
      <c r="D12" s="73">
        <f t="shared" si="1"/>
        <v>1765071.6408950088</v>
      </c>
      <c r="E12" s="138">
        <f t="shared" si="8"/>
        <v>162201.20293292342</v>
      </c>
      <c r="F12" s="73">
        <f t="shared" si="2"/>
        <v>30764.633933389348</v>
      </c>
      <c r="G12" s="74">
        <f t="shared" si="3"/>
        <v>30764.63393338929</v>
      </c>
      <c r="H12" s="77">
        <f t="shared" si="4"/>
        <v>0.14264958</v>
      </c>
      <c r="I12" s="73">
        <f t="shared" si="5"/>
        <v>192965.83686631278</v>
      </c>
      <c r="J12" s="5"/>
      <c r="K12" s="5">
        <f t="shared" si="6"/>
        <v>114868.56676492801</v>
      </c>
      <c r="L12" s="10">
        <f t="shared" si="7"/>
        <v>0.27318114516283964</v>
      </c>
      <c r="M12" s="10"/>
      <c r="N12" s="100">
        <v>1949</v>
      </c>
      <c r="O12" s="99">
        <v>0.14264958</v>
      </c>
    </row>
    <row r="13" spans="1:15" x14ac:dyDescent="0.55000000000000004">
      <c r="A13" s="76">
        <f t="shared" si="0"/>
        <v>1950</v>
      </c>
      <c r="B13" s="72">
        <v>8</v>
      </c>
      <c r="C13" s="72">
        <v>35</v>
      </c>
      <c r="D13" s="73">
        <f t="shared" si="1"/>
        <v>1774603.0277558421</v>
      </c>
      <c r="E13" s="138">
        <f t="shared" si="8"/>
        <v>220492.33244964082</v>
      </c>
      <c r="F13" s="73">
        <f t="shared" si="2"/>
        <v>31156.615431595441</v>
      </c>
      <c r="G13" s="74">
        <f t="shared" si="3"/>
        <v>31156.615431595372</v>
      </c>
      <c r="H13" s="77">
        <f t="shared" si="4"/>
        <v>0.1277741</v>
      </c>
      <c r="I13" s="73">
        <f t="shared" si="5"/>
        <v>251648.94788123626</v>
      </c>
      <c r="J13" s="5"/>
      <c r="K13" s="5">
        <f t="shared" si="6"/>
        <v>117165.93810022657</v>
      </c>
      <c r="L13" s="10">
        <f t="shared" si="7"/>
        <v>0.27123708695134746</v>
      </c>
      <c r="M13" s="10"/>
      <c r="N13" s="100">
        <v>1950</v>
      </c>
      <c r="O13" s="99">
        <v>0.1277741</v>
      </c>
    </row>
    <row r="14" spans="1:15" x14ac:dyDescent="0.55000000000000004">
      <c r="A14" s="76">
        <f t="shared" si="0"/>
        <v>1951</v>
      </c>
      <c r="B14" s="72">
        <v>9</v>
      </c>
      <c r="C14" s="72">
        <v>36</v>
      </c>
      <c r="D14" s="73">
        <f t="shared" si="1"/>
        <v>1784185.8841057238</v>
      </c>
      <c r="E14" s="138">
        <f t="shared" si="8"/>
        <v>283803.16571270808</v>
      </c>
      <c r="F14" s="73">
        <f t="shared" si="2"/>
        <v>31445.887920665111</v>
      </c>
      <c r="G14" s="74">
        <f t="shared" si="3"/>
        <v>31445.887920665049</v>
      </c>
      <c r="H14" s="77">
        <f t="shared" si="4"/>
        <v>8.1984899999999972E-2</v>
      </c>
      <c r="I14" s="73">
        <f t="shared" si="5"/>
        <v>315249.05363337317</v>
      </c>
      <c r="J14" s="5"/>
      <c r="K14" s="5">
        <f t="shared" si="6"/>
        <v>119509.25686223111</v>
      </c>
      <c r="L14" s="10">
        <f t="shared" si="7"/>
        <v>0.26838762553811107</v>
      </c>
      <c r="M14" s="10"/>
      <c r="N14" s="100">
        <v>1951</v>
      </c>
      <c r="O14" s="99">
        <v>8.1984899999999972E-2</v>
      </c>
    </row>
    <row r="15" spans="1:15" x14ac:dyDescent="0.55000000000000004">
      <c r="A15" s="76">
        <f t="shared" si="0"/>
        <v>1952</v>
      </c>
      <c r="B15" s="72">
        <v>10</v>
      </c>
      <c r="C15" s="72">
        <v>37</v>
      </c>
      <c r="D15" s="73">
        <f t="shared" si="1"/>
        <v>1793820.4878798949</v>
      </c>
      <c r="E15" s="138">
        <f t="shared" si="8"/>
        <v>341094.7157705999</v>
      </c>
      <c r="F15" s="73">
        <f t="shared" si="2"/>
        <v>31859.776673893197</v>
      </c>
      <c r="G15" s="74">
        <f t="shared" si="3"/>
        <v>31859.776673893135</v>
      </c>
      <c r="H15" s="77">
        <f t="shared" si="4"/>
        <v>0.10696507999999999</v>
      </c>
      <c r="I15" s="73">
        <f t="shared" si="5"/>
        <v>372954.49244449311</v>
      </c>
      <c r="J15" s="5"/>
      <c r="K15" s="5">
        <f t="shared" si="6"/>
        <v>121899.44199947573</v>
      </c>
      <c r="L15" s="10">
        <f t="shared" si="7"/>
        <v>0.26658835901407019</v>
      </c>
      <c r="M15" s="10"/>
      <c r="N15" s="100">
        <v>1952</v>
      </c>
      <c r="O15" s="99">
        <v>0.10696507999999999</v>
      </c>
    </row>
    <row r="16" spans="1:15" x14ac:dyDescent="0.55000000000000004">
      <c r="A16" s="76">
        <f t="shared" si="0"/>
        <v>1953</v>
      </c>
      <c r="B16" s="72">
        <v>11</v>
      </c>
      <c r="C16" s="72">
        <v>38</v>
      </c>
      <c r="D16" s="73">
        <f t="shared" si="1"/>
        <v>1803507.1185144465</v>
      </c>
      <c r="E16" s="138">
        <f t="shared" si="8"/>
        <v>412847.59956517769</v>
      </c>
      <c r="F16" s="73">
        <f t="shared" si="2"/>
        <v>31945.431828174864</v>
      </c>
      <c r="G16" s="74">
        <f t="shared" si="3"/>
        <v>31945.431828174806</v>
      </c>
      <c r="H16" s="77">
        <f t="shared" si="4"/>
        <v>7.399400000000011E-4</v>
      </c>
      <c r="I16" s="73">
        <f t="shared" si="5"/>
        <v>444793.03139335255</v>
      </c>
      <c r="J16" s="5"/>
      <c r="K16" s="5">
        <f t="shared" si="6"/>
        <v>124337.43083946525</v>
      </c>
      <c r="L16" s="10">
        <f t="shared" si="7"/>
        <v>0.26206380689020919</v>
      </c>
      <c r="M16" s="10"/>
      <c r="N16" s="100">
        <v>1953</v>
      </c>
      <c r="O16" s="99">
        <v>7.399400000000011E-4</v>
      </c>
    </row>
    <row r="17" spans="1:15" x14ac:dyDescent="0.55000000000000004">
      <c r="A17" s="76">
        <f t="shared" si="0"/>
        <v>1954</v>
      </c>
      <c r="B17" s="72">
        <v>12</v>
      </c>
      <c r="C17" s="72">
        <v>39</v>
      </c>
      <c r="D17" s="73">
        <f t="shared" si="1"/>
        <v>1813246.0569544246</v>
      </c>
      <c r="E17" s="138">
        <f t="shared" si="8"/>
        <v>445122.15154900181</v>
      </c>
      <c r="F17" s="73">
        <f t="shared" si="2"/>
        <v>32953.720982971892</v>
      </c>
      <c r="G17" s="74">
        <f t="shared" si="3"/>
        <v>32953.720982971812</v>
      </c>
      <c r="H17" s="77">
        <f t="shared" si="4"/>
        <v>0.33309537999999994</v>
      </c>
      <c r="I17" s="73">
        <f t="shared" si="5"/>
        <v>478075.8725319737</v>
      </c>
      <c r="J17" s="5"/>
      <c r="K17" s="5">
        <f t="shared" si="6"/>
        <v>126824.17945625455</v>
      </c>
      <c r="L17" s="10">
        <f t="shared" si="7"/>
        <v>0.26503459787197275</v>
      </c>
      <c r="M17" s="10"/>
      <c r="N17" s="100">
        <v>1954</v>
      </c>
      <c r="O17" s="99">
        <v>0.33309537999999994</v>
      </c>
    </row>
    <row r="18" spans="1:15" x14ac:dyDescent="0.55000000000000004">
      <c r="A18" s="76">
        <f t="shared" si="0"/>
        <v>1955</v>
      </c>
      <c r="B18" s="72">
        <v>13</v>
      </c>
      <c r="C18" s="72">
        <v>40</v>
      </c>
      <c r="D18" s="73">
        <f t="shared" si="1"/>
        <v>1823037.5856619785</v>
      </c>
      <c r="E18" s="138">
        <f t="shared" si="8"/>
        <v>637320.7369618431</v>
      </c>
      <c r="F18" s="73">
        <f t="shared" si="2"/>
        <v>29981.072842404243</v>
      </c>
      <c r="G18" s="74">
        <f t="shared" si="3"/>
        <v>29981.072842404174</v>
      </c>
      <c r="H18" s="77">
        <f t="shared" si="4"/>
        <v>0.18234628</v>
      </c>
      <c r="I18" s="73">
        <f t="shared" si="5"/>
        <v>667301.80980424734</v>
      </c>
      <c r="J18" s="5"/>
      <c r="K18" s="5">
        <f t="shared" si="6"/>
        <v>129360.66304537965</v>
      </c>
      <c r="L18" s="10">
        <f t="shared" si="7"/>
        <v>0.23639871332852275</v>
      </c>
      <c r="M18" s="10"/>
      <c r="N18" s="100">
        <v>1955</v>
      </c>
      <c r="O18" s="99">
        <v>0.18234628</v>
      </c>
    </row>
    <row r="19" spans="1:15" x14ac:dyDescent="0.55000000000000004">
      <c r="A19" s="76">
        <f t="shared" si="0"/>
        <v>1956</v>
      </c>
      <c r="B19" s="72">
        <v>14</v>
      </c>
      <c r="C19" s="72">
        <v>41</v>
      </c>
      <c r="D19" s="73">
        <f t="shared" si="1"/>
        <v>1832881.9886245532</v>
      </c>
      <c r="E19" s="138">
        <f t="shared" si="8"/>
        <v>788981.81245931936</v>
      </c>
      <c r="F19" s="73">
        <f t="shared" si="2"/>
        <v>27742.521237960471</v>
      </c>
      <c r="G19" s="74">
        <f t="shared" si="3"/>
        <v>27742.52123796042</v>
      </c>
      <c r="H19" s="77">
        <f t="shared" si="4"/>
        <v>8.7938599999999971E-3</v>
      </c>
      <c r="I19" s="73">
        <f t="shared" si="5"/>
        <v>816724.3336972798</v>
      </c>
      <c r="J19" s="5"/>
      <c r="K19" s="5">
        <f t="shared" si="6"/>
        <v>131947.87630628725</v>
      </c>
      <c r="L19" s="10">
        <f t="shared" si="7"/>
        <v>0.21445871244667639</v>
      </c>
      <c r="M19" s="10"/>
      <c r="N19" s="100">
        <v>1956</v>
      </c>
      <c r="O19" s="99">
        <v>8.7938599999999971E-3</v>
      </c>
    </row>
    <row r="20" spans="1:15" x14ac:dyDescent="0.55000000000000004">
      <c r="A20" s="76">
        <f t="shared" si="0"/>
        <v>1957</v>
      </c>
      <c r="B20" s="72">
        <v>15</v>
      </c>
      <c r="C20" s="72">
        <v>42</v>
      </c>
      <c r="D20" s="73">
        <f t="shared" si="1"/>
        <v>1842779.5513631261</v>
      </c>
      <c r="E20" s="138">
        <f t="shared" si="8"/>
        <v>823906.49314640695</v>
      </c>
      <c r="F20" s="73">
        <f t="shared" si="2"/>
        <v>28497.269943353574</v>
      </c>
      <c r="G20" s="74">
        <f t="shared" si="3"/>
        <v>28497.269943353516</v>
      </c>
      <c r="H20" s="77">
        <f t="shared" si="4"/>
        <v>-6.1705079999999989E-2</v>
      </c>
      <c r="I20" s="73">
        <f t="shared" si="5"/>
        <v>852403.76308976056</v>
      </c>
      <c r="J20" s="5"/>
      <c r="K20" s="5">
        <f t="shared" si="6"/>
        <v>134586.83383241299</v>
      </c>
      <c r="L20" s="10">
        <f t="shared" si="7"/>
        <v>0.21597369159018207</v>
      </c>
      <c r="M20" s="10"/>
      <c r="N20" s="100">
        <v>1957</v>
      </c>
      <c r="O20" s="99">
        <v>-6.1705079999999989E-2</v>
      </c>
    </row>
    <row r="21" spans="1:15" x14ac:dyDescent="0.55000000000000004">
      <c r="A21" s="76">
        <f t="shared" si="0"/>
        <v>1958</v>
      </c>
      <c r="B21" s="72">
        <v>16</v>
      </c>
      <c r="C21" s="72">
        <v>43</v>
      </c>
      <c r="D21" s="73">
        <f t="shared" si="1"/>
        <v>1852730.5609404868</v>
      </c>
      <c r="E21" s="138">
        <f t="shared" si="8"/>
        <v>799806.12069600588</v>
      </c>
      <c r="F21" s="73">
        <f t="shared" si="2"/>
        <v>31038.361862602553</v>
      </c>
      <c r="G21" s="74">
        <f t="shared" si="3"/>
        <v>31038.361862602491</v>
      </c>
      <c r="H21" s="77">
        <f t="shared" si="4"/>
        <v>0.23331405999999999</v>
      </c>
      <c r="I21" s="73">
        <f t="shared" si="5"/>
        <v>830844.4825586084</v>
      </c>
      <c r="J21" s="5"/>
      <c r="K21" s="5">
        <f t="shared" si="6"/>
        <v>137278.57050906125</v>
      </c>
      <c r="L21" s="10">
        <f t="shared" si="7"/>
        <v>0.23061960058627579</v>
      </c>
      <c r="M21" s="10"/>
      <c r="N21" s="100">
        <v>1958</v>
      </c>
      <c r="O21" s="99">
        <v>0.23331405999999999</v>
      </c>
    </row>
    <row r="22" spans="1:15" x14ac:dyDescent="0.55000000000000004">
      <c r="A22" s="76">
        <f t="shared" si="0"/>
        <v>1959</v>
      </c>
      <c r="B22" s="72">
        <v>17</v>
      </c>
      <c r="C22" s="72">
        <v>44</v>
      </c>
      <c r="D22" s="73">
        <f t="shared" si="1"/>
        <v>1862735.3059695656</v>
      </c>
      <c r="E22" s="138">
        <f t="shared" si="8"/>
        <v>1024692.1820129566</v>
      </c>
      <c r="F22" s="73">
        <f t="shared" si="2"/>
        <v>26077.203754620354</v>
      </c>
      <c r="G22" s="74">
        <f t="shared" si="3"/>
        <v>26077.203754620299</v>
      </c>
      <c r="H22" s="77">
        <f t="shared" si="4"/>
        <v>5.4360040000000005E-2</v>
      </c>
      <c r="I22" s="73">
        <f t="shared" si="5"/>
        <v>1050769.385767577</v>
      </c>
      <c r="J22" s="5"/>
      <c r="K22" s="5">
        <f t="shared" si="6"/>
        <v>140024.14191924248</v>
      </c>
      <c r="L22" s="10">
        <f t="shared" si="7"/>
        <v>0.18995829908426309</v>
      </c>
      <c r="M22" s="10"/>
      <c r="N22" s="100">
        <v>1959</v>
      </c>
      <c r="O22" s="99">
        <v>5.4360040000000005E-2</v>
      </c>
    </row>
    <row r="23" spans="1:15" x14ac:dyDescent="0.55000000000000004">
      <c r="A23" s="76">
        <f t="shared" si="0"/>
        <v>1960</v>
      </c>
      <c r="B23" s="72">
        <v>18</v>
      </c>
      <c r="C23" s="72">
        <v>45</v>
      </c>
      <c r="D23" s="73">
        <f t="shared" si="1"/>
        <v>1872794.0766218014</v>
      </c>
      <c r="E23" s="138">
        <f t="shared" si="8"/>
        <v>1107889.2516086779</v>
      </c>
      <c r="F23" s="73">
        <f t="shared" si="2"/>
        <v>25166.855944462441</v>
      </c>
      <c r="G23" s="74">
        <f t="shared" si="3"/>
        <v>25166.855944462386</v>
      </c>
      <c r="H23" s="77">
        <f t="shared" si="4"/>
        <v>3.4559019999999996E-2</v>
      </c>
      <c r="I23" s="73">
        <f t="shared" si="5"/>
        <v>1133056.1075531403</v>
      </c>
      <c r="J23" s="5"/>
      <c r="K23" s="5">
        <f t="shared" si="6"/>
        <v>142824.62475762735</v>
      </c>
      <c r="L23" s="10">
        <f t="shared" si="7"/>
        <v>0.17973226330483191</v>
      </c>
      <c r="M23" s="10"/>
      <c r="N23" s="100">
        <v>1960</v>
      </c>
      <c r="O23" s="99">
        <v>3.4559019999999996E-2</v>
      </c>
    </row>
    <row r="24" spans="1:15" x14ac:dyDescent="0.55000000000000004">
      <c r="A24" s="76">
        <f t="shared" si="0"/>
        <v>1961</v>
      </c>
      <c r="B24" s="72">
        <v>19</v>
      </c>
      <c r="C24" s="72">
        <v>46</v>
      </c>
      <c r="D24" s="73">
        <f t="shared" si="1"/>
        <v>1882907.1646355591</v>
      </c>
      <c r="E24" s="138">
        <f t="shared" si="8"/>
        <v>1172213.4162351915</v>
      </c>
      <c r="F24" s="73">
        <f t="shared" si="2"/>
        <v>24770.3356544257</v>
      </c>
      <c r="G24" s="74">
        <f t="shared" si="3"/>
        <v>24770.335654425657</v>
      </c>
      <c r="H24" s="77">
        <f t="shared" si="4"/>
        <v>0.16092780000000001</v>
      </c>
      <c r="I24" s="73">
        <f t="shared" si="5"/>
        <v>1196983.7518896172</v>
      </c>
      <c r="J24" s="5"/>
      <c r="K24" s="5">
        <f t="shared" si="6"/>
        <v>145681.11725277989</v>
      </c>
      <c r="L24" s="10">
        <f t="shared" si="7"/>
        <v>0.17343182729491383</v>
      </c>
      <c r="M24" s="10"/>
      <c r="N24" s="100">
        <v>1961</v>
      </c>
      <c r="O24" s="99">
        <v>0.16092780000000001</v>
      </c>
    </row>
    <row r="25" spans="1:15" x14ac:dyDescent="0.55000000000000004">
      <c r="A25" s="76">
        <f t="shared" si="0"/>
        <v>1962</v>
      </c>
      <c r="B25" s="72">
        <v>20</v>
      </c>
      <c r="C25" s="72">
        <v>47</v>
      </c>
      <c r="D25" s="73">
        <f t="shared" si="1"/>
        <v>1893074.8633245914</v>
      </c>
      <c r="E25" s="138">
        <f t="shared" si="8"/>
        <v>1389611.7137169591</v>
      </c>
      <c r="F25" s="73">
        <f t="shared" si="2"/>
        <v>18626.11572125569</v>
      </c>
      <c r="G25" s="74">
        <f t="shared" si="3"/>
        <v>18626.115721255654</v>
      </c>
      <c r="H25" s="77">
        <f t="shared" si="4"/>
        <v>-4.183967999999999E-2</v>
      </c>
      <c r="I25" s="73">
        <f t="shared" si="5"/>
        <v>1408237.8294382149</v>
      </c>
      <c r="J25" s="5"/>
      <c r="K25" s="5">
        <f t="shared" si="6"/>
        <v>148594.73959783549</v>
      </c>
      <c r="L25" s="10">
        <f t="shared" si="7"/>
        <v>0.12785538766109555</v>
      </c>
      <c r="M25" s="10"/>
      <c r="N25" s="100">
        <v>1962</v>
      </c>
      <c r="O25" s="99">
        <v>-4.183967999999999E-2</v>
      </c>
    </row>
    <row r="26" spans="1:15" x14ac:dyDescent="0.55000000000000004">
      <c r="A26" s="76">
        <f t="shared" si="0"/>
        <v>1963</v>
      </c>
      <c r="B26" s="72">
        <v>21</v>
      </c>
      <c r="C26" s="72">
        <v>48</v>
      </c>
      <c r="D26" s="73">
        <f t="shared" si="1"/>
        <v>1903297.4675865441</v>
      </c>
      <c r="E26" s="138">
        <f t="shared" si="8"/>
        <v>1349317.6092906254</v>
      </c>
      <c r="F26" s="73">
        <f t="shared" si="2"/>
        <v>21803.129276480769</v>
      </c>
      <c r="G26" s="74">
        <f t="shared" si="3"/>
        <v>21803.129276480726</v>
      </c>
      <c r="H26" s="77">
        <f t="shared" si="4"/>
        <v>0.12482839999999999</v>
      </c>
      <c r="I26" s="73">
        <f t="shared" si="5"/>
        <v>1371120.7385671062</v>
      </c>
      <c r="J26" s="5"/>
      <c r="K26" s="5">
        <f t="shared" si="6"/>
        <v>151566.63438979219</v>
      </c>
      <c r="L26" s="10">
        <f t="shared" si="7"/>
        <v>0.14672880975120578</v>
      </c>
      <c r="M26" s="10"/>
      <c r="N26" s="100">
        <v>1963</v>
      </c>
      <c r="O26" s="99">
        <v>0.12482839999999999</v>
      </c>
    </row>
    <row r="27" spans="1:15" x14ac:dyDescent="0.55000000000000004">
      <c r="A27" s="76">
        <f t="shared" si="0"/>
        <v>1964</v>
      </c>
      <c r="B27" s="72">
        <v>22</v>
      </c>
      <c r="C27" s="72">
        <v>49</v>
      </c>
      <c r="D27" s="73">
        <f t="shared" si="1"/>
        <v>1913575.2739115115</v>
      </c>
      <c r="E27" s="138">
        <f t="shared" si="8"/>
        <v>1542275.5465692563</v>
      </c>
      <c r="F27" s="73">
        <f t="shared" si="2"/>
        <v>15584.250633564958</v>
      </c>
      <c r="G27" s="74">
        <f t="shared" si="3"/>
        <v>15584.250633564929</v>
      </c>
      <c r="H27" s="77">
        <f t="shared" si="4"/>
        <v>0.10196301999999999</v>
      </c>
      <c r="I27" s="73">
        <f t="shared" si="5"/>
        <v>1557859.7972028214</v>
      </c>
      <c r="J27" s="5"/>
      <c r="K27" s="5">
        <f t="shared" si="6"/>
        <v>154597.96707758805</v>
      </c>
      <c r="L27" s="10">
        <f t="shared" si="7"/>
        <v>0.10282111690549313</v>
      </c>
      <c r="M27" s="10"/>
      <c r="N27" s="100">
        <v>1964</v>
      </c>
      <c r="O27" s="99">
        <v>0.10196301999999999</v>
      </c>
    </row>
    <row r="28" spans="1:15" x14ac:dyDescent="0.55000000000000004">
      <c r="A28" s="76">
        <f t="shared" si="0"/>
        <v>1965</v>
      </c>
      <c r="B28" s="72">
        <v>23</v>
      </c>
      <c r="C28" s="72">
        <v>50</v>
      </c>
      <c r="D28" s="73">
        <f t="shared" si="1"/>
        <v>1923908.580390634</v>
      </c>
      <c r="E28" s="138">
        <f t="shared" si="8"/>
        <v>1716703.8868622084</v>
      </c>
      <c r="F28" s="73">
        <f t="shared" si="2"/>
        <v>9299.9603173962187</v>
      </c>
      <c r="G28" s="74">
        <f t="shared" si="3"/>
        <v>9299.9603173962023</v>
      </c>
      <c r="H28" s="77">
        <f t="shared" si="4"/>
        <v>5.8425639999999994E-2</v>
      </c>
      <c r="I28" s="73">
        <f t="shared" si="5"/>
        <v>1726003.8471796047</v>
      </c>
      <c r="J28" s="5"/>
      <c r="K28" s="5">
        <f t="shared" si="6"/>
        <v>157689.92641913981</v>
      </c>
      <c r="L28" s="10">
        <f t="shared" si="7"/>
        <v>6.0155773670224587E-2</v>
      </c>
      <c r="M28" s="10"/>
      <c r="N28" s="100">
        <v>1965</v>
      </c>
      <c r="O28" s="99">
        <v>5.8425639999999994E-2</v>
      </c>
    </row>
    <row r="29" spans="1:15" x14ac:dyDescent="0.55000000000000004">
      <c r="A29" s="76">
        <f t="shared" si="0"/>
        <v>1966</v>
      </c>
      <c r="B29" s="72">
        <v>24</v>
      </c>
      <c r="C29" s="72">
        <v>51</v>
      </c>
      <c r="D29" s="73">
        <f t="shared" si="1"/>
        <v>1934297.6867247433</v>
      </c>
      <c r="E29" s="138">
        <f t="shared" si="8"/>
        <v>1826846.7265935354</v>
      </c>
      <c r="F29" s="73">
        <f t="shared" si="2"/>
        <v>5172.8937543803504</v>
      </c>
      <c r="G29" s="74">
        <f t="shared" si="3"/>
        <v>5172.8937543803413</v>
      </c>
      <c r="H29" s="77">
        <f t="shared" si="4"/>
        <v>-7.2729780000000008E-2</v>
      </c>
      <c r="I29" s="73">
        <f t="shared" si="5"/>
        <v>1832019.6203479157</v>
      </c>
      <c r="J29" s="5"/>
      <c r="K29" s="5">
        <f t="shared" si="6"/>
        <v>160843.7249475226</v>
      </c>
      <c r="L29" s="10">
        <f t="shared" si="7"/>
        <v>3.2804211859613651E-2</v>
      </c>
      <c r="M29" s="10"/>
      <c r="N29" s="100">
        <v>1966</v>
      </c>
      <c r="O29" s="99">
        <v>-7.2729780000000008E-2</v>
      </c>
    </row>
    <row r="30" spans="1:15" x14ac:dyDescent="0.55000000000000004">
      <c r="A30" s="76">
        <f t="shared" si="0"/>
        <v>1967</v>
      </c>
      <c r="B30" s="72">
        <v>25</v>
      </c>
      <c r="C30" s="72">
        <v>52</v>
      </c>
      <c r="D30" s="73">
        <f t="shared" si="1"/>
        <v>1944742.894233057</v>
      </c>
      <c r="E30" s="138">
        <f t="shared" si="8"/>
        <v>1698777.2364043284</v>
      </c>
      <c r="F30" s="73">
        <f t="shared" si="2"/>
        <v>12744.531289186505</v>
      </c>
      <c r="G30" s="74">
        <f t="shared" si="3"/>
        <v>12744.531289186481</v>
      </c>
      <c r="H30" s="77">
        <f t="shared" si="4"/>
        <v>0.113996</v>
      </c>
      <c r="I30" s="73">
        <f t="shared" si="5"/>
        <v>1711521.7676935149</v>
      </c>
      <c r="J30" s="5"/>
      <c r="K30" s="5">
        <f t="shared" si="6"/>
        <v>164060.59944647306</v>
      </c>
      <c r="L30" s="10">
        <f t="shared" si="7"/>
        <v>7.9235489561961941E-2</v>
      </c>
      <c r="M30" s="10"/>
      <c r="N30" s="100">
        <v>1967</v>
      </c>
      <c r="O30" s="99">
        <v>0.113996</v>
      </c>
    </row>
    <row r="31" spans="1:15" x14ac:dyDescent="0.55000000000000004">
      <c r="A31" s="76">
        <f t="shared" si="0"/>
        <v>1968</v>
      </c>
      <c r="B31" s="72">
        <v>26</v>
      </c>
      <c r="C31" s="72">
        <v>53</v>
      </c>
      <c r="D31" s="73">
        <f t="shared" si="1"/>
        <v>1955244.5058619159</v>
      </c>
      <c r="E31" s="138">
        <f t="shared" si="8"/>
        <v>1906628.4031235049</v>
      </c>
      <c r="F31" s="73">
        <f t="shared" si="2"/>
        <v>2721.6637189648832</v>
      </c>
      <c r="G31" s="74">
        <f t="shared" si="3"/>
        <v>2721.6637189648777</v>
      </c>
      <c r="H31" s="77">
        <f t="shared" si="4"/>
        <v>3.5581559999999998E-2</v>
      </c>
      <c r="I31" s="73">
        <f t="shared" si="5"/>
        <v>1909350.0668424699</v>
      </c>
      <c r="J31" s="5"/>
      <c r="K31" s="5">
        <f t="shared" si="6"/>
        <v>167341.81143540252</v>
      </c>
      <c r="L31" s="10">
        <f t="shared" si="7"/>
        <v>1.6589380559058984E-2</v>
      </c>
      <c r="M31" s="10"/>
      <c r="N31" s="100">
        <v>1968</v>
      </c>
      <c r="O31" s="99">
        <v>3.5581559999999998E-2</v>
      </c>
    </row>
    <row r="32" spans="1:15" x14ac:dyDescent="0.55000000000000004">
      <c r="A32" s="76">
        <f t="shared" si="0"/>
        <v>1969</v>
      </c>
      <c r="B32" s="72">
        <v>27</v>
      </c>
      <c r="C32" s="72">
        <v>54</v>
      </c>
      <c r="D32" s="73">
        <f t="shared" si="1"/>
        <v>1965802.8261935704</v>
      </c>
      <c r="E32" s="138">
        <f t="shared" si="8"/>
        <v>1977287.7208068292</v>
      </c>
      <c r="F32" s="73">
        <f t="shared" si="2"/>
        <v>0</v>
      </c>
      <c r="G32" s="74">
        <f t="shared" si="3"/>
        <v>0</v>
      </c>
      <c r="H32" s="77">
        <f t="shared" si="4"/>
        <v>-0.1084393</v>
      </c>
      <c r="I32" s="73">
        <f t="shared" si="5"/>
        <v>1977287.7208068292</v>
      </c>
      <c r="J32" s="5"/>
      <c r="K32" s="5">
        <f t="shared" si="6"/>
        <v>170688.64766411058</v>
      </c>
      <c r="L32" s="10">
        <f t="shared" si="7"/>
        <v>0</v>
      </c>
      <c r="M32" s="10"/>
      <c r="N32" s="100">
        <v>1969</v>
      </c>
      <c r="O32" s="99">
        <v>-0.1084393</v>
      </c>
    </row>
    <row r="33" spans="1:15" x14ac:dyDescent="0.55000000000000004">
      <c r="A33" s="76">
        <f t="shared" si="0"/>
        <v>1970</v>
      </c>
      <c r="B33" s="72">
        <v>28</v>
      </c>
      <c r="C33" s="72">
        <v>55</v>
      </c>
      <c r="D33" s="73">
        <f t="shared" si="1"/>
        <v>1976418.1614550157</v>
      </c>
      <c r="E33" s="138">
        <f t="shared" si="8"/>
        <v>1762872.0244639411</v>
      </c>
      <c r="F33" s="73">
        <f t="shared" si="2"/>
        <v>14150.875601107653</v>
      </c>
      <c r="G33" s="74">
        <f t="shared" si="3"/>
        <v>14150.875601107631</v>
      </c>
      <c r="H33" s="77">
        <f t="shared" si="4"/>
        <v>3.3803940000000005E-2</v>
      </c>
      <c r="I33" s="73">
        <f t="shared" si="5"/>
        <v>1777022.9000650488</v>
      </c>
      <c r="J33" s="5"/>
      <c r="K33" s="5">
        <f t="shared" si="6"/>
        <v>174102.42061739281</v>
      </c>
      <c r="L33" s="10">
        <f t="shared" si="7"/>
        <v>8.2904609033838228E-2</v>
      </c>
      <c r="M33" s="10"/>
      <c r="N33" s="100">
        <v>1970</v>
      </c>
      <c r="O33" s="99">
        <v>3.3803940000000005E-2</v>
      </c>
    </row>
    <row r="34" spans="1:15" x14ac:dyDescent="0.55000000000000004">
      <c r="A34" s="76">
        <f t="shared" si="0"/>
        <v>1971</v>
      </c>
      <c r="B34" s="72">
        <v>29</v>
      </c>
      <c r="C34" s="72">
        <v>56</v>
      </c>
      <c r="D34" s="73">
        <f t="shared" si="1"/>
        <v>1987090.8195268728</v>
      </c>
      <c r="E34" s="138">
        <f t="shared" si="8"/>
        <v>1837093.275557474</v>
      </c>
      <c r="F34" s="73">
        <f t="shared" si="2"/>
        <v>10905.63534321863</v>
      </c>
      <c r="G34" s="74">
        <f t="shared" si="3"/>
        <v>10905.635343218608</v>
      </c>
      <c r="H34" s="77">
        <f t="shared" si="4"/>
        <v>8.4268259999999998E-2</v>
      </c>
      <c r="I34" s="73">
        <f t="shared" si="5"/>
        <v>1847998.9109006927</v>
      </c>
      <c r="J34" s="5"/>
      <c r="K34" s="5">
        <f t="shared" si="6"/>
        <v>177584.46902974066</v>
      </c>
      <c r="L34" s="10">
        <f t="shared" si="7"/>
        <v>6.2639194242938387E-2</v>
      </c>
      <c r="M34" s="10"/>
      <c r="N34" s="100">
        <v>1971</v>
      </c>
      <c r="O34" s="99">
        <v>8.4268259999999998E-2</v>
      </c>
    </row>
    <row r="35" spans="1:15" x14ac:dyDescent="0.55000000000000004">
      <c r="A35" s="76">
        <f t="shared" si="0"/>
        <v>1972</v>
      </c>
      <c r="B35" s="72">
        <v>30</v>
      </c>
      <c r="C35" s="72">
        <v>57</v>
      </c>
      <c r="D35" s="73">
        <f t="shared" si="1"/>
        <v>1997821.109952318</v>
      </c>
      <c r="E35" s="138">
        <f t="shared" si="8"/>
        <v>2003726.5636041891</v>
      </c>
      <c r="F35" s="73">
        <f t="shared" si="2"/>
        <v>0</v>
      </c>
      <c r="G35" s="74">
        <f t="shared" si="3"/>
        <v>0</v>
      </c>
      <c r="H35" s="77">
        <f t="shared" si="4"/>
        <v>9.7172620000000001E-2</v>
      </c>
      <c r="I35" s="73">
        <f t="shared" si="5"/>
        <v>2003726.5636041891</v>
      </c>
      <c r="J35" s="5"/>
      <c r="K35" s="5">
        <f t="shared" si="6"/>
        <v>181136.15841033548</v>
      </c>
      <c r="L35" s="10">
        <f t="shared" si="7"/>
        <v>0</v>
      </c>
      <c r="M35" s="10"/>
      <c r="N35" s="100">
        <v>1972</v>
      </c>
      <c r="O35" s="99">
        <v>9.7172620000000001E-2</v>
      </c>
    </row>
    <row r="36" spans="1:15" x14ac:dyDescent="0.55000000000000004">
      <c r="A36" s="76">
        <f t="shared" si="0"/>
        <v>1973</v>
      </c>
      <c r="B36" s="72">
        <v>31</v>
      </c>
      <c r="C36" s="72">
        <v>58</v>
      </c>
      <c r="D36" s="73">
        <f t="shared" si="1"/>
        <v>2008609.3439460609</v>
      </c>
      <c r="E36" s="138">
        <f t="shared" si="8"/>
        <v>2198433.9235532051</v>
      </c>
      <c r="F36" s="73">
        <f t="shared" si="2"/>
        <v>0</v>
      </c>
      <c r="G36" s="74">
        <f t="shared" si="3"/>
        <v>0</v>
      </c>
      <c r="H36" s="77">
        <f t="shared" si="4"/>
        <v>-0.14493904000000002</v>
      </c>
      <c r="I36" s="73">
        <f t="shared" si="5"/>
        <v>2198433.9235532051</v>
      </c>
      <c r="J36" s="5"/>
      <c r="K36" s="5">
        <f t="shared" si="6"/>
        <v>184758.8815785422</v>
      </c>
      <c r="L36" s="10">
        <f t="shared" si="7"/>
        <v>0</v>
      </c>
      <c r="M36" s="10"/>
      <c r="N36" s="100">
        <v>1973</v>
      </c>
      <c r="O36" s="99">
        <v>-0.14493904000000002</v>
      </c>
    </row>
    <row r="37" spans="1:15" x14ac:dyDescent="0.55000000000000004">
      <c r="A37" s="76">
        <f t="shared" si="0"/>
        <v>1974</v>
      </c>
      <c r="B37" s="72">
        <v>32</v>
      </c>
      <c r="C37" s="72">
        <v>59</v>
      </c>
      <c r="D37" s="73">
        <f t="shared" si="1"/>
        <v>2019455.8344033696</v>
      </c>
      <c r="E37" s="138">
        <f t="shared" si="8"/>
        <v>1879795.02116997</v>
      </c>
      <c r="F37" s="73">
        <f t="shared" si="2"/>
        <v>14060.25140954513</v>
      </c>
      <c r="G37" s="74">
        <f t="shared" si="3"/>
        <v>14060.251409545097</v>
      </c>
      <c r="H37" s="77">
        <f t="shared" si="4"/>
        <v>-0.23000197999999997</v>
      </c>
      <c r="I37" s="73">
        <f t="shared" si="5"/>
        <v>1893855.2725795151</v>
      </c>
      <c r="J37" s="5"/>
      <c r="K37" s="5">
        <f t="shared" si="6"/>
        <v>188454.05921011305</v>
      </c>
      <c r="L37" s="10">
        <f t="shared" si="7"/>
        <v>7.610054406812386E-2</v>
      </c>
      <c r="M37" s="10"/>
      <c r="N37" s="100">
        <v>1974</v>
      </c>
      <c r="O37" s="99">
        <v>-0.23000197999999997</v>
      </c>
    </row>
    <row r="38" spans="1:15" x14ac:dyDescent="0.55000000000000004">
      <c r="A38" s="76">
        <f t="shared" si="0"/>
        <v>1975</v>
      </c>
      <c r="B38" s="72">
        <v>33</v>
      </c>
      <c r="C38" s="72">
        <v>60</v>
      </c>
      <c r="D38" s="73">
        <f t="shared" si="1"/>
        <v>2030360.8959091478</v>
      </c>
      <c r="E38" s="138">
        <f t="shared" si="8"/>
        <v>1458264.810052787</v>
      </c>
      <c r="F38" s="73">
        <f t="shared" si="2"/>
        <v>65609.816713263368</v>
      </c>
      <c r="G38" s="74">
        <f t="shared" si="3"/>
        <v>65609.816713263237</v>
      </c>
      <c r="H38" s="77">
        <f t="shared" si="4"/>
        <v>0.17245784</v>
      </c>
      <c r="I38" s="73">
        <f t="shared" si="5"/>
        <v>1523874.6267660502</v>
      </c>
      <c r="J38" s="5"/>
      <c r="K38" s="5">
        <f t="shared" si="6"/>
        <v>192223.1403943153</v>
      </c>
      <c r="L38" s="10">
        <f t="shared" si="7"/>
        <v>0.34814753785755831</v>
      </c>
      <c r="M38" s="10"/>
      <c r="N38" s="100">
        <v>1975</v>
      </c>
      <c r="O38" s="99">
        <v>0.17245784</v>
      </c>
    </row>
    <row r="39" spans="1:15" x14ac:dyDescent="0.55000000000000004">
      <c r="A39" s="76">
        <f t="shared" si="0"/>
        <v>1976</v>
      </c>
      <c r="B39" s="72">
        <v>34</v>
      </c>
      <c r="C39" s="72">
        <v>61</v>
      </c>
      <c r="D39" s="73">
        <f t="shared" si="1"/>
        <v>2041324.8447470572</v>
      </c>
      <c r="E39" s="138">
        <f t="shared" si="8"/>
        <v>1786678.7533289297</v>
      </c>
      <c r="F39" s="73">
        <f t="shared" si="2"/>
        <v>33793.7593249165</v>
      </c>
      <c r="G39" s="74">
        <f t="shared" si="3"/>
        <v>33793.759324916427</v>
      </c>
      <c r="H39" s="77">
        <f t="shared" si="4"/>
        <v>0.14019044</v>
      </c>
      <c r="I39" s="73">
        <f t="shared" si="5"/>
        <v>1820472.5126538461</v>
      </c>
      <c r="J39" s="5"/>
      <c r="K39" s="5">
        <f t="shared" si="6"/>
        <v>196067.6032022016</v>
      </c>
      <c r="L39" s="10">
        <f t="shared" si="7"/>
        <v>0.17580484459672213</v>
      </c>
      <c r="M39" s="10"/>
      <c r="N39" s="100">
        <v>1976</v>
      </c>
      <c r="O39" s="99">
        <v>0.14019044</v>
      </c>
    </row>
    <row r="40" spans="1:15" x14ac:dyDescent="0.55000000000000004">
      <c r="A40" s="76">
        <f t="shared" si="0"/>
        <v>1977</v>
      </c>
      <c r="B40" s="72">
        <v>35</v>
      </c>
      <c r="C40" s="72">
        <v>62</v>
      </c>
      <c r="D40" s="73">
        <f t="shared" si="1"/>
        <v>2052347.9989086913</v>
      </c>
      <c r="E40" s="138">
        <f t="shared" si="8"/>
        <v>2075685.3552106943</v>
      </c>
      <c r="F40" s="73">
        <f t="shared" si="2"/>
        <v>0</v>
      </c>
      <c r="G40" s="74">
        <f t="shared" si="3"/>
        <v>0</v>
      </c>
      <c r="H40" s="77">
        <f t="shared" si="4"/>
        <v>-9.8363219999999987E-2</v>
      </c>
      <c r="I40" s="73">
        <f t="shared" si="5"/>
        <v>2075685.3552106943</v>
      </c>
      <c r="J40" s="5"/>
      <c r="K40" s="5">
        <f t="shared" si="6"/>
        <v>199988.95526624564</v>
      </c>
      <c r="L40" s="10">
        <f t="shared" si="7"/>
        <v>0</v>
      </c>
      <c r="M40" s="10"/>
      <c r="N40" s="100">
        <v>1977</v>
      </c>
      <c r="O40" s="99">
        <v>-9.8363219999999987E-2</v>
      </c>
    </row>
    <row r="41" spans="1:15" x14ac:dyDescent="0.55000000000000004">
      <c r="A41" s="76">
        <f t="shared" si="0"/>
        <v>1978</v>
      </c>
      <c r="B41" s="72">
        <v>36</v>
      </c>
      <c r="C41" s="72">
        <v>63</v>
      </c>
      <c r="D41" s="73">
        <f t="shared" si="1"/>
        <v>2063430.6781027985</v>
      </c>
      <c r="E41" s="138">
        <f t="shared" si="8"/>
        <v>1871514.2599653266</v>
      </c>
      <c r="F41" s="73">
        <f t="shared" si="2"/>
        <v>36550.362598699743</v>
      </c>
      <c r="G41" s="74">
        <f t="shared" si="3"/>
        <v>36550.362598699663</v>
      </c>
      <c r="H41" s="77">
        <f t="shared" si="4"/>
        <v>-3.3845459999999994E-2</v>
      </c>
      <c r="I41" s="73">
        <f t="shared" si="5"/>
        <v>1908064.6225640264</v>
      </c>
      <c r="J41" s="5"/>
      <c r="K41" s="5">
        <f t="shared" si="6"/>
        <v>203988.73437157055</v>
      </c>
      <c r="L41" s="10">
        <f t="shared" si="7"/>
        <v>0.18276190577644741</v>
      </c>
      <c r="M41" s="10"/>
      <c r="N41" s="100">
        <v>1978</v>
      </c>
      <c r="O41" s="99">
        <v>-3.3845459999999994E-2</v>
      </c>
    </row>
    <row r="42" spans="1:15" x14ac:dyDescent="0.55000000000000004">
      <c r="A42" s="76">
        <f t="shared" si="0"/>
        <v>1979</v>
      </c>
      <c r="B42" s="72">
        <v>37</v>
      </c>
      <c r="C42" s="72">
        <v>64</v>
      </c>
      <c r="D42" s="73">
        <f t="shared" si="1"/>
        <v>2074573.2037645536</v>
      </c>
      <c r="E42" s="138">
        <f t="shared" si="8"/>
        <v>1843485.2977036205</v>
      </c>
      <c r="F42" s="73">
        <f t="shared" si="2"/>
        <v>55694.346313819085</v>
      </c>
      <c r="G42" s="74">
        <f t="shared" si="3"/>
        <v>55694.346313818998</v>
      </c>
      <c r="H42" s="77">
        <f t="shared" si="4"/>
        <v>-4.44518E-3</v>
      </c>
      <c r="I42" s="73">
        <f t="shared" si="5"/>
        <v>1899179.6440174396</v>
      </c>
      <c r="J42" s="5"/>
      <c r="K42" s="5">
        <f t="shared" si="6"/>
        <v>208068.50905900195</v>
      </c>
      <c r="L42" s="10">
        <f t="shared" si="7"/>
        <v>0.27302657906769717</v>
      </c>
      <c r="M42" s="10"/>
      <c r="N42" s="100">
        <v>1979</v>
      </c>
      <c r="O42" s="99">
        <v>-4.44518E-3</v>
      </c>
    </row>
    <row r="43" spans="1:15" x14ac:dyDescent="0.55000000000000004">
      <c r="A43" s="76">
        <f t="shared" si="0"/>
        <v>1980</v>
      </c>
      <c r="B43" s="72">
        <v>38</v>
      </c>
      <c r="C43" s="72">
        <v>65</v>
      </c>
      <c r="D43" s="73">
        <f t="shared" si="1"/>
        <v>2085775.8990648824</v>
      </c>
      <c r="E43" s="138">
        <f t="shared" si="8"/>
        <v>1890737.448647446</v>
      </c>
      <c r="F43" s="73">
        <f t="shared" si="2"/>
        <v>63447.724352667123</v>
      </c>
      <c r="G43" s="74">
        <f t="shared" si="3"/>
        <v>63447.724352667021</v>
      </c>
      <c r="H43" s="77">
        <f t="shared" si="4"/>
        <v>7.7132039999999999E-2</v>
      </c>
      <c r="I43" s="73">
        <f t="shared" si="5"/>
        <v>1954185.1730001131</v>
      </c>
      <c r="J43" s="5"/>
      <c r="K43" s="5">
        <f t="shared" si="6"/>
        <v>212229.879240182</v>
      </c>
      <c r="L43" s="10">
        <f t="shared" si="7"/>
        <v>0.30493669916515459</v>
      </c>
      <c r="M43" s="10"/>
      <c r="N43" s="100">
        <v>1980</v>
      </c>
      <c r="O43" s="99">
        <v>7.7132039999999999E-2</v>
      </c>
    </row>
    <row r="44" spans="1:15" x14ac:dyDescent="0.55000000000000004">
      <c r="A44" s="76">
        <f t="shared" si="0"/>
        <v>1981</v>
      </c>
      <c r="B44" s="72">
        <v>39</v>
      </c>
      <c r="C44" s="72">
        <v>66</v>
      </c>
      <c r="D44" s="73">
        <f t="shared" si="1"/>
        <v>2097039.0889198328</v>
      </c>
      <c r="E44" s="138">
        <f t="shared" si="8"/>
        <v>2104915.4619313646</v>
      </c>
      <c r="F44" s="73">
        <f t="shared" si="2"/>
        <v>0</v>
      </c>
      <c r="G44" s="74">
        <f t="shared" si="3"/>
        <v>0</v>
      </c>
      <c r="H44" s="77">
        <f>O44</f>
        <v>-7.4460760000000001E-2</v>
      </c>
      <c r="I44" s="73">
        <f t="shared" si="5"/>
        <v>2104915.4619313646</v>
      </c>
      <c r="J44" s="5"/>
      <c r="K44" s="5">
        <f t="shared" si="6"/>
        <v>216474.47682498564</v>
      </c>
      <c r="L44" s="10">
        <f t="shared" si="7"/>
        <v>0</v>
      </c>
      <c r="M44" s="10"/>
      <c r="N44" s="100">
        <v>1981</v>
      </c>
      <c r="O44" s="99">
        <v>-7.4460760000000001E-2</v>
      </c>
    </row>
    <row r="45" spans="1:15" x14ac:dyDescent="0.55000000000000004">
      <c r="A45" s="76">
        <f>N45</f>
        <v>1982</v>
      </c>
      <c r="B45" s="72">
        <v>40</v>
      </c>
      <c r="C45" s="72">
        <v>67</v>
      </c>
      <c r="D45" s="75">
        <f t="shared" si="1"/>
        <v>2108363.1</v>
      </c>
      <c r="E45" s="138">
        <f t="shared" si="8"/>
        <v>1948181.8569002042</v>
      </c>
      <c r="F45" s="73">
        <f t="shared" si="2"/>
        <v>160181.24309979644</v>
      </c>
      <c r="G45" s="74">
        <f t="shared" si="3"/>
        <v>160181.24309979589</v>
      </c>
      <c r="H45" s="72"/>
      <c r="I45" s="75">
        <f t="shared" si="5"/>
        <v>2108363.1000000006</v>
      </c>
      <c r="J45" s="5"/>
      <c r="K45" s="5">
        <f t="shared" si="6"/>
        <v>220803.96636148536</v>
      </c>
      <c r="L45" s="10">
        <f t="shared" si="7"/>
        <v>0.73995440686201119</v>
      </c>
      <c r="M45" s="10"/>
      <c r="N45" s="100">
        <v>1982</v>
      </c>
      <c r="O45" s="99">
        <v>0.1992313</v>
      </c>
    </row>
    <row r="47" spans="1:15" x14ac:dyDescent="0.55000000000000004">
      <c r="E47" s="14" t="s">
        <v>9</v>
      </c>
    </row>
    <row r="48" spans="1:15" x14ac:dyDescent="0.55000000000000004">
      <c r="D48" s="8" t="s">
        <v>9</v>
      </c>
      <c r="F48" s="8" t="s">
        <v>9</v>
      </c>
    </row>
  </sheetData>
  <sheetProtection sheet="1" objects="1" scenario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6"/>
  <sheetViews>
    <sheetView showGridLines="0" workbookViewId="0">
      <selection activeCell="R29" sqref="R29"/>
    </sheetView>
  </sheetViews>
  <sheetFormatPr defaultRowHeight="14.4" x14ac:dyDescent="0.55000000000000004"/>
  <cols>
    <col min="1" max="1" width="6.20703125" customWidth="1"/>
    <col min="2" max="2" width="5.89453125" customWidth="1"/>
    <col min="3" max="3" width="9.3125" bestFit="1" customWidth="1"/>
    <col min="4" max="4" width="10" customWidth="1"/>
    <col min="5" max="5" width="8.89453125" customWidth="1"/>
    <col min="6" max="6" width="9.5234375" bestFit="1" customWidth="1"/>
    <col min="7" max="7" width="12.7890625" customWidth="1"/>
    <col min="8" max="9" width="2.5234375" customWidth="1"/>
    <col min="10" max="10" width="5.89453125" customWidth="1"/>
    <col min="11" max="11" width="6.20703125" customWidth="1"/>
    <col min="12" max="12" width="9.3125" bestFit="1" customWidth="1"/>
    <col min="14" max="14" width="7.1015625" customWidth="1"/>
    <col min="15" max="15" width="10.20703125" customWidth="1"/>
    <col min="16" max="16" width="13" customWidth="1"/>
    <col min="19" max="20" width="5" customWidth="1"/>
    <col min="21" max="21" width="11.5234375" customWidth="1"/>
    <col min="22" max="23" width="10.20703125" customWidth="1"/>
    <col min="25" max="25" width="10.7890625" customWidth="1"/>
    <col min="26" max="26" width="12.3125" customWidth="1"/>
  </cols>
  <sheetData>
    <row r="2" spans="1:16" ht="15.6" x14ac:dyDescent="0.6">
      <c r="B2" s="33"/>
      <c r="C2" s="33"/>
      <c r="D2" s="33"/>
      <c r="E2" s="159" t="s">
        <v>23</v>
      </c>
      <c r="F2" s="160"/>
      <c r="G2" s="160"/>
      <c r="H2" s="160"/>
      <c r="I2" s="160"/>
      <c r="J2" s="160"/>
      <c r="K2" s="160"/>
      <c r="L2" s="160"/>
      <c r="M2" s="160"/>
      <c r="N2" s="47"/>
      <c r="O2" s="33"/>
      <c r="P2" s="33"/>
    </row>
    <row r="3" spans="1:16" ht="15.6" x14ac:dyDescent="0.6">
      <c r="B3" s="33"/>
      <c r="C3" s="33"/>
      <c r="D3" s="33"/>
      <c r="E3" s="36" t="s">
        <v>28</v>
      </c>
      <c r="F3" s="41"/>
      <c r="G3" s="37"/>
      <c r="H3" s="37"/>
      <c r="I3" s="37"/>
      <c r="J3" s="37"/>
      <c r="K3" s="37"/>
      <c r="L3" s="37"/>
      <c r="N3" s="38">
        <f>SG</f>
        <v>0.02</v>
      </c>
      <c r="O3" s="44"/>
      <c r="P3" s="33"/>
    </row>
    <row r="4" spans="1:16" ht="15.6" x14ac:dyDescent="0.6">
      <c r="B4" s="33"/>
      <c r="C4" s="33"/>
      <c r="D4" s="33"/>
      <c r="E4" s="39" t="s">
        <v>29</v>
      </c>
      <c r="F4" s="42"/>
      <c r="G4" s="40"/>
      <c r="H4" s="40"/>
      <c r="I4" s="40"/>
      <c r="J4" s="45"/>
      <c r="K4" s="40"/>
      <c r="L4" s="40"/>
      <c r="M4" s="62"/>
      <c r="N4" s="46">
        <f>G</f>
        <v>0.03</v>
      </c>
      <c r="O4" s="44"/>
      <c r="P4" s="33"/>
    </row>
    <row r="5" spans="1:16" s="100" customFormat="1" ht="15.6" x14ac:dyDescent="0.6">
      <c r="B5" s="33"/>
      <c r="C5" s="33"/>
      <c r="D5" s="33"/>
      <c r="E5" s="37"/>
      <c r="F5" s="41"/>
      <c r="G5" s="37"/>
      <c r="H5" s="37"/>
      <c r="I5" s="37"/>
      <c r="J5" s="29"/>
      <c r="K5" s="37"/>
      <c r="L5" s="37"/>
      <c r="M5" s="55"/>
      <c r="N5" s="29"/>
      <c r="O5" s="103"/>
      <c r="P5" s="33"/>
    </row>
    <row r="6" spans="1:16" ht="15.6" customHeight="1" x14ac:dyDescent="0.6">
      <c r="B6" s="33"/>
      <c r="C6" s="83"/>
      <c r="D6" s="83"/>
      <c r="E6" s="83"/>
      <c r="F6" s="163" t="s">
        <v>63</v>
      </c>
      <c r="G6" s="32"/>
      <c r="H6" s="32"/>
      <c r="I6" s="83"/>
      <c r="J6" s="83"/>
      <c r="K6" s="83"/>
      <c r="L6" s="16"/>
      <c r="M6" s="16"/>
      <c r="N6" s="83"/>
      <c r="O6" s="163" t="s">
        <v>63</v>
      </c>
    </row>
    <row r="7" spans="1:16" ht="15.6" customHeight="1" x14ac:dyDescent="0.6">
      <c r="B7" s="33"/>
      <c r="C7" s="83"/>
      <c r="D7" s="154" t="s">
        <v>34</v>
      </c>
      <c r="E7" s="83"/>
      <c r="F7" s="164"/>
      <c r="G7" s="32"/>
      <c r="H7" s="32"/>
      <c r="I7" s="64"/>
      <c r="J7" s="83"/>
      <c r="K7" s="33"/>
      <c r="L7" s="83"/>
      <c r="M7" s="154" t="s">
        <v>34</v>
      </c>
      <c r="N7" s="83"/>
      <c r="O7" s="164"/>
      <c r="P7" s="32"/>
    </row>
    <row r="8" spans="1:16" ht="15.6" customHeight="1" x14ac:dyDescent="0.6">
      <c r="A8" s="165" t="s">
        <v>12</v>
      </c>
      <c r="B8" s="167" t="s">
        <v>27</v>
      </c>
      <c r="C8" s="154" t="s">
        <v>16</v>
      </c>
      <c r="D8" s="155"/>
      <c r="E8" s="158" t="s">
        <v>33</v>
      </c>
      <c r="F8" s="164"/>
      <c r="G8" s="155" t="s">
        <v>54</v>
      </c>
      <c r="H8" s="84"/>
      <c r="I8" s="64"/>
      <c r="J8" s="165" t="s">
        <v>12</v>
      </c>
      <c r="K8" s="167" t="s">
        <v>27</v>
      </c>
      <c r="L8" s="154" t="s">
        <v>16</v>
      </c>
      <c r="M8" s="155"/>
      <c r="N8" s="158" t="s">
        <v>33</v>
      </c>
      <c r="O8" s="164"/>
      <c r="P8" s="155" t="s">
        <v>54</v>
      </c>
    </row>
    <row r="9" spans="1:16" ht="15.6" x14ac:dyDescent="0.6">
      <c r="A9" s="164"/>
      <c r="B9" s="168"/>
      <c r="C9" s="155"/>
      <c r="D9" s="155"/>
      <c r="E9" s="155"/>
      <c r="F9" s="164"/>
      <c r="G9" s="155"/>
      <c r="H9" s="82"/>
      <c r="I9" s="64"/>
      <c r="J9" s="166"/>
      <c r="K9" s="168"/>
      <c r="L9" s="155"/>
      <c r="M9" s="155"/>
      <c r="N9" s="155"/>
      <c r="O9" s="164"/>
      <c r="P9" s="155"/>
    </row>
    <row r="10" spans="1:16" ht="15.6" x14ac:dyDescent="0.6">
      <c r="A10" s="164"/>
      <c r="B10" s="168"/>
      <c r="C10" s="155"/>
      <c r="D10" s="155"/>
      <c r="E10" s="155"/>
      <c r="F10" s="164"/>
      <c r="G10" s="155"/>
      <c r="H10" s="82"/>
      <c r="I10" s="64"/>
      <c r="J10" s="166"/>
      <c r="K10" s="168"/>
      <c r="L10" s="155"/>
      <c r="M10" s="155"/>
      <c r="N10" s="155"/>
      <c r="O10" s="164"/>
      <c r="P10" s="155"/>
    </row>
    <row r="11" spans="1:16" ht="15.6" x14ac:dyDescent="0.6">
      <c r="A11" s="60">
        <v>27</v>
      </c>
      <c r="B11" s="44">
        <f>'W Historic Returns, for Ex 5'!A5</f>
        <v>1942</v>
      </c>
      <c r="C11" s="34">
        <f>'W Historic Returns, for Ex 5'!K5</f>
        <v>100000</v>
      </c>
      <c r="D11" s="58" t="s">
        <v>9</v>
      </c>
      <c r="E11" s="35">
        <f>'W Historic Returns, for Ex 5'!L6</f>
        <v>0.25655067680082583</v>
      </c>
      <c r="F11" s="109">
        <f>'W Historic Returns, for Ex 5'!F6</f>
        <v>25655.067680082582</v>
      </c>
      <c r="G11" s="101">
        <f>'W Historic Returns, for Ex 5'!I6</f>
        <v>25655.067680082582</v>
      </c>
      <c r="H11" s="43"/>
      <c r="I11" s="65"/>
      <c r="J11" s="60">
        <v>47</v>
      </c>
      <c r="K11" s="44">
        <f>'W Historic Returns, for Ex 5'!A25</f>
        <v>1962</v>
      </c>
      <c r="L11" s="34">
        <f>'W Historic Returns, for Ex 5'!K25</f>
        <v>148594.73959783549</v>
      </c>
      <c r="M11" s="58">
        <f>'W Historic Returns, for Ex 5'!H25</f>
        <v>-4.183967999999999E-2</v>
      </c>
      <c r="N11" s="35">
        <f>'W Historic Returns, for Ex 5'!L26</f>
        <v>0.14672880975120578</v>
      </c>
      <c r="O11" s="109">
        <f>'W Historic Returns, for Ex 5'!F26</f>
        <v>21803.129276480769</v>
      </c>
      <c r="P11" s="101">
        <f>'W Historic Returns, for Ex 5'!I26</f>
        <v>1371120.7385671062</v>
      </c>
    </row>
    <row r="12" spans="1:16" ht="15.6" x14ac:dyDescent="0.6">
      <c r="A12" s="60">
        <v>28</v>
      </c>
      <c r="B12" s="103">
        <f>'W Historic Returns, for Ex 5'!A6</f>
        <v>1943</v>
      </c>
      <c r="C12" s="101">
        <f>'W Historic Returns, for Ex 5'!K6</f>
        <v>102000</v>
      </c>
      <c r="D12" s="105">
        <f>'W Historic Returns, for Ex 5'!H6</f>
        <v>0.13088145999999998</v>
      </c>
      <c r="E12" s="102">
        <f>'W Historic Returns, for Ex 5'!L7</f>
        <v>0.25857308693706493</v>
      </c>
      <c r="F12" s="109">
        <f>'W Historic Returns, for Ex 5'!F7</f>
        <v>26374.454867580622</v>
      </c>
      <c r="G12" s="101">
        <f>'W Historic Returns, for Ex 5'!I7</f>
        <v>55387.295262031221</v>
      </c>
      <c r="H12" s="43"/>
      <c r="I12" s="65"/>
      <c r="J12" s="61">
        <v>48</v>
      </c>
      <c r="K12" s="103">
        <f>'W Historic Returns, for Ex 5'!A26</f>
        <v>1963</v>
      </c>
      <c r="L12" s="101">
        <f>'W Historic Returns, for Ex 5'!K26</f>
        <v>151566.63438979219</v>
      </c>
      <c r="M12" s="105">
        <f>'W Historic Returns, for Ex 5'!H26</f>
        <v>0.12482839999999999</v>
      </c>
      <c r="N12" s="102">
        <f>'W Historic Returns, for Ex 5'!L27</f>
        <v>0.10282111690549313</v>
      </c>
      <c r="O12" s="109">
        <f>'W Historic Returns, for Ex 5'!F27</f>
        <v>15584.250633564958</v>
      </c>
      <c r="P12" s="101">
        <f>'W Historic Returns, for Ex 5'!I27</f>
        <v>1557859.7972028214</v>
      </c>
    </row>
    <row r="13" spans="1:16" ht="15.6" x14ac:dyDescent="0.6">
      <c r="A13" s="60">
        <v>29</v>
      </c>
      <c r="B13" s="103">
        <f>'W Historic Returns, for Ex 5'!A7</f>
        <v>1944</v>
      </c>
      <c r="C13" s="101">
        <f>'W Historic Returns, for Ex 5'!K7</f>
        <v>104040</v>
      </c>
      <c r="D13" s="105">
        <f>'W Historic Returns, for Ex 5'!H7</f>
        <v>0.10246499999999997</v>
      </c>
      <c r="E13" s="102">
        <f>'W Historic Returns, for Ex 5'!L8</f>
        <v>0.26026843112972514</v>
      </c>
      <c r="F13" s="109">
        <f>'W Historic Returns, for Ex 5'!F8</f>
        <v>27078.327574736602</v>
      </c>
      <c r="G13" s="101">
        <f>'W Historic Returns, for Ex 5'!I8</f>
        <v>88140.882045791848</v>
      </c>
      <c r="H13" s="43"/>
      <c r="I13" s="65"/>
      <c r="J13" s="61">
        <v>49</v>
      </c>
      <c r="K13" s="103">
        <f>'W Historic Returns, for Ex 5'!A27</f>
        <v>1964</v>
      </c>
      <c r="L13" s="101">
        <f>'W Historic Returns, for Ex 5'!K27</f>
        <v>154597.96707758805</v>
      </c>
      <c r="M13" s="105">
        <f>'W Historic Returns, for Ex 5'!H27</f>
        <v>0.10196301999999999</v>
      </c>
      <c r="N13" s="102">
        <f>'W Historic Returns, for Ex 5'!L28</f>
        <v>6.0155773670224587E-2</v>
      </c>
      <c r="O13" s="109">
        <f>'W Historic Returns, for Ex 5'!F28</f>
        <v>9299.9603173962187</v>
      </c>
      <c r="P13" s="101">
        <f>'W Historic Returns, for Ex 5'!I28</f>
        <v>1726003.8471796047</v>
      </c>
    </row>
    <row r="14" spans="1:16" ht="15.6" x14ac:dyDescent="0.6">
      <c r="A14" s="60">
        <v>30</v>
      </c>
      <c r="B14" s="103">
        <f>'W Historic Returns, for Ex 5'!A8</f>
        <v>1945</v>
      </c>
      <c r="C14" s="101">
        <f>'W Historic Returns, for Ex 5'!K8</f>
        <v>106120.8</v>
      </c>
      <c r="D14" s="105">
        <f>'W Historic Returns, for Ex 5'!H8</f>
        <v>0.20046386000000002</v>
      </c>
      <c r="E14" s="102">
        <f>'W Historic Returns, for Ex 5'!L9</f>
        <v>0.26007843489652566</v>
      </c>
      <c r="F14" s="109">
        <f>'W Historic Returns, for Ex 5'!F9</f>
        <v>27599.731573967223</v>
      </c>
      <c r="G14" s="101">
        <f>'W Historic Returns, for Ex 5'!I9</f>
        <v>133409.67505846321</v>
      </c>
      <c r="H14" s="43"/>
      <c r="I14" s="65"/>
      <c r="J14" s="61">
        <v>50</v>
      </c>
      <c r="K14" s="103">
        <f>'W Historic Returns, for Ex 5'!A28</f>
        <v>1965</v>
      </c>
      <c r="L14" s="101">
        <f>'W Historic Returns, for Ex 5'!K28</f>
        <v>157689.92641913981</v>
      </c>
      <c r="M14" s="105">
        <f>'W Historic Returns, for Ex 5'!H28</f>
        <v>5.8425639999999994E-2</v>
      </c>
      <c r="N14" s="102">
        <f>'W Historic Returns, for Ex 5'!L29</f>
        <v>3.2804211859613651E-2</v>
      </c>
      <c r="O14" s="109">
        <f>'W Historic Returns, for Ex 5'!F29</f>
        <v>5172.8937543803504</v>
      </c>
      <c r="P14" s="101">
        <f>'W Historic Returns, for Ex 5'!I29</f>
        <v>1832019.6203479157</v>
      </c>
    </row>
    <row r="15" spans="1:16" ht="15.6" x14ac:dyDescent="0.6">
      <c r="A15" s="60">
        <v>31</v>
      </c>
      <c r="B15" s="103">
        <f>'W Historic Returns, for Ex 5'!A9</f>
        <v>1946</v>
      </c>
      <c r="C15" s="101">
        <f>'W Historic Returns, for Ex 5'!K9</f>
        <v>108243.216</v>
      </c>
      <c r="D15" s="105">
        <f>'W Historic Returns, for Ex 5'!H9</f>
        <v>-0.19130845999999999</v>
      </c>
      <c r="E15" s="102">
        <f>'W Historic Returns, for Ex 5'!L10</f>
        <v>0.26690363653287463</v>
      </c>
      <c r="F15" s="109">
        <f>'W Historic Returns, for Ex 5'!F10</f>
        <v>28890.50798041344</v>
      </c>
      <c r="G15" s="101">
        <f>'W Historic Returns, for Ex 5'!I10</f>
        <v>136777.78355434164</v>
      </c>
      <c r="H15" s="43"/>
      <c r="I15" s="65"/>
      <c r="J15" s="61">
        <v>51</v>
      </c>
      <c r="K15" s="103">
        <f>'W Historic Returns, for Ex 5'!A29</f>
        <v>1966</v>
      </c>
      <c r="L15" s="101">
        <f>'W Historic Returns, for Ex 5'!K29</f>
        <v>160843.7249475226</v>
      </c>
      <c r="M15" s="105">
        <f>'W Historic Returns, for Ex 5'!H29</f>
        <v>-7.2729780000000008E-2</v>
      </c>
      <c r="N15" s="102">
        <f>'W Historic Returns, for Ex 5'!L30</f>
        <v>7.9235489561961941E-2</v>
      </c>
      <c r="O15" s="109">
        <f>'W Historic Returns, for Ex 5'!F30</f>
        <v>12744.531289186505</v>
      </c>
      <c r="P15" s="101">
        <f>'W Historic Returns, for Ex 5'!I30</f>
        <v>1711521.7676935149</v>
      </c>
    </row>
    <row r="16" spans="1:16" ht="15.6" x14ac:dyDescent="0.6">
      <c r="A16" s="60">
        <v>32</v>
      </c>
      <c r="B16" s="103">
        <f>'W Historic Returns, for Ex 5'!A10</f>
        <v>1947</v>
      </c>
      <c r="C16" s="101">
        <f>'W Historic Returns, for Ex 5'!K10</f>
        <v>110408.08032000001</v>
      </c>
      <c r="D16" s="105">
        <f>'W Historic Returns, for Ex 5'!H10</f>
        <v>-4.7861200000000007E-2</v>
      </c>
      <c r="E16" s="102">
        <f>'W Historic Returns, for Ex 5'!L11</f>
        <v>0.27073378187212654</v>
      </c>
      <c r="F16" s="109">
        <f>'W Historic Returns, for Ex 5'!F11</f>
        <v>29891.197134275109</v>
      </c>
      <c r="G16" s="101">
        <f>'W Historic Returns, for Ex 5'!I11</f>
        <v>160122.63183436569</v>
      </c>
      <c r="H16" s="43"/>
      <c r="I16" s="65"/>
      <c r="J16" s="61">
        <v>52</v>
      </c>
      <c r="K16" s="103">
        <f>'W Historic Returns, for Ex 5'!A30</f>
        <v>1967</v>
      </c>
      <c r="L16" s="101">
        <f>'W Historic Returns, for Ex 5'!K30</f>
        <v>164060.59944647306</v>
      </c>
      <c r="M16" s="105">
        <f>'W Historic Returns, for Ex 5'!H30</f>
        <v>0.113996</v>
      </c>
      <c r="N16" s="102">
        <f>'W Historic Returns, for Ex 5'!L31</f>
        <v>1.6589380559058984E-2</v>
      </c>
      <c r="O16" s="109">
        <f>'W Historic Returns, for Ex 5'!F31</f>
        <v>2721.6637189648832</v>
      </c>
      <c r="P16" s="101">
        <f>'W Historic Returns, for Ex 5'!I31</f>
        <v>1909350.0668424699</v>
      </c>
    </row>
    <row r="17" spans="1:16" ht="15.6" x14ac:dyDescent="0.6">
      <c r="A17" s="60">
        <v>33</v>
      </c>
      <c r="B17" s="103">
        <f>'W Historic Returns, for Ex 5'!A11</f>
        <v>1948</v>
      </c>
      <c r="C17" s="101">
        <f>'W Historic Returns, for Ex 5'!K11</f>
        <v>112616.24192640001</v>
      </c>
      <c r="D17" s="105">
        <f>'W Historic Returns, for Ex 5'!H11</f>
        <v>1.2981120000000002E-2</v>
      </c>
      <c r="E17" s="102">
        <f>'W Historic Returns, for Ex 5'!L12</f>
        <v>0.27318114516283964</v>
      </c>
      <c r="F17" s="109">
        <f>'W Historic Returns, for Ex 5'!F12</f>
        <v>30764.633933389348</v>
      </c>
      <c r="G17" s="101">
        <f>'W Historic Returns, for Ex 5'!I12</f>
        <v>192965.83686631278</v>
      </c>
      <c r="H17" s="43"/>
      <c r="I17" s="65"/>
      <c r="J17" s="61">
        <v>53</v>
      </c>
      <c r="K17" s="103">
        <f>'W Historic Returns, for Ex 5'!A31</f>
        <v>1968</v>
      </c>
      <c r="L17" s="101">
        <f>'W Historic Returns, for Ex 5'!K31</f>
        <v>167341.81143540252</v>
      </c>
      <c r="M17" s="105">
        <f>'W Historic Returns, for Ex 5'!H31</f>
        <v>3.5581559999999998E-2</v>
      </c>
      <c r="N17" s="102">
        <f>'W Historic Returns, for Ex 5'!L32</f>
        <v>0</v>
      </c>
      <c r="O17" s="109">
        <f>'W Historic Returns, for Ex 5'!F32</f>
        <v>0</v>
      </c>
      <c r="P17" s="101">
        <f>'W Historic Returns, for Ex 5'!I32</f>
        <v>1977287.7208068292</v>
      </c>
    </row>
    <row r="18" spans="1:16" ht="15.6" x14ac:dyDescent="0.6">
      <c r="A18" s="60">
        <v>34</v>
      </c>
      <c r="B18" s="103">
        <f>'W Historic Returns, for Ex 5'!A12</f>
        <v>1949</v>
      </c>
      <c r="C18" s="101">
        <f>'W Historic Returns, for Ex 5'!K12</f>
        <v>114868.56676492801</v>
      </c>
      <c r="D18" s="105">
        <f>'W Historic Returns, for Ex 5'!H12</f>
        <v>0.14264958</v>
      </c>
      <c r="E18" s="102">
        <f>'W Historic Returns, for Ex 5'!L13</f>
        <v>0.27123708695134746</v>
      </c>
      <c r="F18" s="109">
        <f>'W Historic Returns, for Ex 5'!F13</f>
        <v>31156.615431595441</v>
      </c>
      <c r="G18" s="101">
        <f>'W Historic Returns, for Ex 5'!I13</f>
        <v>251648.94788123626</v>
      </c>
      <c r="H18" s="43"/>
      <c r="I18" s="65"/>
      <c r="J18" s="61">
        <v>54</v>
      </c>
      <c r="K18" s="103">
        <f>'W Historic Returns, for Ex 5'!A32</f>
        <v>1969</v>
      </c>
      <c r="L18" s="101">
        <f>'W Historic Returns, for Ex 5'!K32</f>
        <v>170688.64766411058</v>
      </c>
      <c r="M18" s="105">
        <f>'W Historic Returns, for Ex 5'!H32</f>
        <v>-0.1084393</v>
      </c>
      <c r="N18" s="102">
        <f>'W Historic Returns, for Ex 5'!L33</f>
        <v>8.2904609033838228E-2</v>
      </c>
      <c r="O18" s="109">
        <f>'W Historic Returns, for Ex 5'!F33</f>
        <v>14150.875601107653</v>
      </c>
      <c r="P18" s="101">
        <f>'W Historic Returns, for Ex 5'!I33</f>
        <v>1777022.9000650488</v>
      </c>
    </row>
    <row r="19" spans="1:16" ht="15.6" x14ac:dyDescent="0.6">
      <c r="A19" s="60">
        <v>35</v>
      </c>
      <c r="B19" s="103">
        <f>'W Historic Returns, for Ex 5'!A13</f>
        <v>1950</v>
      </c>
      <c r="C19" s="101">
        <f>'W Historic Returns, for Ex 5'!K13</f>
        <v>117165.93810022657</v>
      </c>
      <c r="D19" s="105">
        <f>'W Historic Returns, for Ex 5'!H13</f>
        <v>0.1277741</v>
      </c>
      <c r="E19" s="102">
        <f>'W Historic Returns, for Ex 5'!L14</f>
        <v>0.26838762553811107</v>
      </c>
      <c r="F19" s="109">
        <f>'W Historic Returns, for Ex 5'!F14</f>
        <v>31445.887920665111</v>
      </c>
      <c r="G19" s="101">
        <f>'W Historic Returns, for Ex 5'!I14</f>
        <v>315249.05363337317</v>
      </c>
      <c r="H19" s="43"/>
      <c r="I19" s="65"/>
      <c r="J19" s="61">
        <v>55</v>
      </c>
      <c r="K19" s="103">
        <f>'W Historic Returns, for Ex 5'!A33</f>
        <v>1970</v>
      </c>
      <c r="L19" s="101">
        <f>'W Historic Returns, for Ex 5'!K33</f>
        <v>174102.42061739281</v>
      </c>
      <c r="M19" s="105">
        <f>'W Historic Returns, for Ex 5'!H33</f>
        <v>3.3803940000000005E-2</v>
      </c>
      <c r="N19" s="102">
        <f>'W Historic Returns, for Ex 5'!L34</f>
        <v>6.2639194242938387E-2</v>
      </c>
      <c r="O19" s="109">
        <f>'W Historic Returns, for Ex 5'!F34</f>
        <v>10905.63534321863</v>
      </c>
      <c r="P19" s="101">
        <f>'W Historic Returns, for Ex 5'!I34</f>
        <v>1847998.9109006927</v>
      </c>
    </row>
    <row r="20" spans="1:16" ht="15.6" x14ac:dyDescent="0.6">
      <c r="A20" s="60">
        <v>36</v>
      </c>
      <c r="B20" s="103">
        <f>'W Historic Returns, for Ex 5'!A14</f>
        <v>1951</v>
      </c>
      <c r="C20" s="101">
        <f>'W Historic Returns, for Ex 5'!K14</f>
        <v>119509.25686223111</v>
      </c>
      <c r="D20" s="105">
        <f>'W Historic Returns, for Ex 5'!H14</f>
        <v>8.1984899999999972E-2</v>
      </c>
      <c r="E20" s="102">
        <f>'W Historic Returns, for Ex 5'!L15</f>
        <v>0.26658835901407019</v>
      </c>
      <c r="F20" s="109">
        <f>'W Historic Returns, for Ex 5'!F15</f>
        <v>31859.776673893197</v>
      </c>
      <c r="G20" s="101">
        <f>'W Historic Returns, for Ex 5'!I15</f>
        <v>372954.49244449311</v>
      </c>
      <c r="H20" s="43"/>
      <c r="I20" s="65"/>
      <c r="J20" s="61">
        <v>56</v>
      </c>
      <c r="K20" s="103">
        <f>'W Historic Returns, for Ex 5'!A34</f>
        <v>1971</v>
      </c>
      <c r="L20" s="101">
        <f>'W Historic Returns, for Ex 5'!K34</f>
        <v>177584.46902974066</v>
      </c>
      <c r="M20" s="105">
        <f>'W Historic Returns, for Ex 5'!H34</f>
        <v>8.4268259999999998E-2</v>
      </c>
      <c r="N20" s="102">
        <f>'W Historic Returns, for Ex 5'!L35</f>
        <v>0</v>
      </c>
      <c r="O20" s="109">
        <f>'W Historic Returns, for Ex 5'!F35</f>
        <v>0</v>
      </c>
      <c r="P20" s="101">
        <f>'W Historic Returns, for Ex 5'!I35</f>
        <v>2003726.5636041891</v>
      </c>
    </row>
    <row r="21" spans="1:16" ht="15.6" x14ac:dyDescent="0.6">
      <c r="A21" s="60">
        <v>37</v>
      </c>
      <c r="B21" s="103">
        <f>'W Historic Returns, for Ex 5'!A15</f>
        <v>1952</v>
      </c>
      <c r="C21" s="101">
        <f>'W Historic Returns, for Ex 5'!K15</f>
        <v>121899.44199947573</v>
      </c>
      <c r="D21" s="105">
        <f>'W Historic Returns, for Ex 5'!H15</f>
        <v>0.10696507999999999</v>
      </c>
      <c r="E21" s="102">
        <f>'W Historic Returns, for Ex 5'!L16</f>
        <v>0.26206380689020919</v>
      </c>
      <c r="F21" s="109">
        <f>'W Historic Returns, for Ex 5'!F16</f>
        <v>31945.431828174864</v>
      </c>
      <c r="G21" s="101">
        <f>'W Historic Returns, for Ex 5'!I16</f>
        <v>444793.03139335255</v>
      </c>
      <c r="H21" s="43"/>
      <c r="I21" s="65"/>
      <c r="J21" s="61">
        <v>57</v>
      </c>
      <c r="K21" s="103">
        <f>'W Historic Returns, for Ex 5'!A35</f>
        <v>1972</v>
      </c>
      <c r="L21" s="101">
        <f>'W Historic Returns, for Ex 5'!K35</f>
        <v>181136.15841033548</v>
      </c>
      <c r="M21" s="105">
        <f>'W Historic Returns, for Ex 5'!H35</f>
        <v>9.7172620000000001E-2</v>
      </c>
      <c r="N21" s="102">
        <f>'W Historic Returns, for Ex 5'!L36</f>
        <v>0</v>
      </c>
      <c r="O21" s="109">
        <f>'W Historic Returns, for Ex 5'!F36</f>
        <v>0</v>
      </c>
      <c r="P21" s="101">
        <f>'W Historic Returns, for Ex 5'!I36</f>
        <v>2198433.9235532051</v>
      </c>
    </row>
    <row r="22" spans="1:16" ht="15.6" x14ac:dyDescent="0.6">
      <c r="A22" s="60">
        <v>38</v>
      </c>
      <c r="B22" s="103">
        <f>'W Historic Returns, for Ex 5'!A16</f>
        <v>1953</v>
      </c>
      <c r="C22" s="101">
        <f>'W Historic Returns, for Ex 5'!K16</f>
        <v>124337.43083946525</v>
      </c>
      <c r="D22" s="105">
        <f>'W Historic Returns, for Ex 5'!H16</f>
        <v>7.399400000000011E-4</v>
      </c>
      <c r="E22" s="102">
        <f>'W Historic Returns, for Ex 5'!L17</f>
        <v>0.26503459787197275</v>
      </c>
      <c r="F22" s="109">
        <f>'W Historic Returns, for Ex 5'!F17</f>
        <v>32953.720982971892</v>
      </c>
      <c r="G22" s="101">
        <f>'W Historic Returns, for Ex 5'!I17</f>
        <v>478075.8725319737</v>
      </c>
      <c r="H22" s="43"/>
      <c r="I22" s="65"/>
      <c r="J22" s="61">
        <v>58</v>
      </c>
      <c r="K22" s="103">
        <f>'W Historic Returns, for Ex 5'!A36</f>
        <v>1973</v>
      </c>
      <c r="L22" s="101">
        <f>'W Historic Returns, for Ex 5'!K36</f>
        <v>184758.8815785422</v>
      </c>
      <c r="M22" s="105">
        <f>'W Historic Returns, for Ex 5'!H36</f>
        <v>-0.14493904000000002</v>
      </c>
      <c r="N22" s="102">
        <f>'W Historic Returns, for Ex 5'!L37</f>
        <v>7.610054406812386E-2</v>
      </c>
      <c r="O22" s="109">
        <f>'W Historic Returns, for Ex 5'!F37</f>
        <v>14060.25140954513</v>
      </c>
      <c r="P22" s="101">
        <f>'W Historic Returns, for Ex 5'!I37</f>
        <v>1893855.2725795151</v>
      </c>
    </row>
    <row r="23" spans="1:16" ht="15.6" x14ac:dyDescent="0.6">
      <c r="A23" s="60">
        <v>39</v>
      </c>
      <c r="B23" s="103">
        <f>'W Historic Returns, for Ex 5'!A17</f>
        <v>1954</v>
      </c>
      <c r="C23" s="101">
        <f>'W Historic Returns, for Ex 5'!K17</f>
        <v>126824.17945625455</v>
      </c>
      <c r="D23" s="105">
        <f>'W Historic Returns, for Ex 5'!H17</f>
        <v>0.33309537999999994</v>
      </c>
      <c r="E23" s="102">
        <f>'W Historic Returns, for Ex 5'!L18</f>
        <v>0.23639871332852275</v>
      </c>
      <c r="F23" s="109">
        <f>'W Historic Returns, for Ex 5'!F18</f>
        <v>29981.072842404243</v>
      </c>
      <c r="G23" s="101">
        <f>'W Historic Returns, for Ex 5'!I18</f>
        <v>667301.80980424734</v>
      </c>
      <c r="H23" s="43"/>
      <c r="I23" s="65"/>
      <c r="J23" s="61">
        <v>59</v>
      </c>
      <c r="K23" s="103">
        <f>'W Historic Returns, for Ex 5'!A37</f>
        <v>1974</v>
      </c>
      <c r="L23" s="101">
        <f>'W Historic Returns, for Ex 5'!K37</f>
        <v>188454.05921011305</v>
      </c>
      <c r="M23" s="105">
        <f>'W Historic Returns, for Ex 5'!H37</f>
        <v>-0.23000197999999997</v>
      </c>
      <c r="N23" s="102">
        <f>'W Historic Returns, for Ex 5'!L38</f>
        <v>0.34814753785755831</v>
      </c>
      <c r="O23" s="109">
        <f>'W Historic Returns, for Ex 5'!F38</f>
        <v>65609.816713263368</v>
      </c>
      <c r="P23" s="101">
        <f>'W Historic Returns, for Ex 5'!I38</f>
        <v>1523874.6267660502</v>
      </c>
    </row>
    <row r="24" spans="1:16" ht="15.6" x14ac:dyDescent="0.6">
      <c r="A24" s="60">
        <v>40</v>
      </c>
      <c r="B24" s="103">
        <f>'W Historic Returns, for Ex 5'!A18</f>
        <v>1955</v>
      </c>
      <c r="C24" s="101">
        <f>'W Historic Returns, for Ex 5'!K18</f>
        <v>129360.66304537965</v>
      </c>
      <c r="D24" s="105">
        <f>'W Historic Returns, for Ex 5'!H18</f>
        <v>0.18234628</v>
      </c>
      <c r="E24" s="102">
        <f>'W Historic Returns, for Ex 5'!L19</f>
        <v>0.21445871244667639</v>
      </c>
      <c r="F24" s="109">
        <f>'W Historic Returns, for Ex 5'!F19</f>
        <v>27742.521237960471</v>
      </c>
      <c r="G24" s="101">
        <f>'W Historic Returns, for Ex 5'!I19</f>
        <v>816724.3336972798</v>
      </c>
      <c r="H24" s="43"/>
      <c r="I24" s="65"/>
      <c r="J24" s="61">
        <v>60</v>
      </c>
      <c r="K24" s="103">
        <f>'W Historic Returns, for Ex 5'!A38</f>
        <v>1975</v>
      </c>
      <c r="L24" s="101">
        <f>'W Historic Returns, for Ex 5'!K38</f>
        <v>192223.1403943153</v>
      </c>
      <c r="M24" s="105">
        <f>'W Historic Returns, for Ex 5'!H38</f>
        <v>0.17245784</v>
      </c>
      <c r="N24" s="102">
        <f>'W Historic Returns, for Ex 5'!L39</f>
        <v>0.17580484459672213</v>
      </c>
      <c r="O24" s="109">
        <f>'W Historic Returns, for Ex 5'!F39</f>
        <v>33793.7593249165</v>
      </c>
      <c r="P24" s="101">
        <f>'W Historic Returns, for Ex 5'!I39</f>
        <v>1820472.5126538461</v>
      </c>
    </row>
    <row r="25" spans="1:16" ht="15.6" x14ac:dyDescent="0.6">
      <c r="A25" s="60">
        <v>41</v>
      </c>
      <c r="B25" s="103">
        <f>'W Historic Returns, for Ex 5'!A19</f>
        <v>1956</v>
      </c>
      <c r="C25" s="101">
        <f>'W Historic Returns, for Ex 5'!K19</f>
        <v>131947.87630628725</v>
      </c>
      <c r="D25" s="105">
        <f>'W Historic Returns, for Ex 5'!H19</f>
        <v>8.7938599999999971E-3</v>
      </c>
      <c r="E25" s="102">
        <f>'W Historic Returns, for Ex 5'!L20</f>
        <v>0.21597369159018207</v>
      </c>
      <c r="F25" s="109">
        <f>'W Historic Returns, for Ex 5'!F20</f>
        <v>28497.269943353574</v>
      </c>
      <c r="G25" s="101">
        <f>'W Historic Returns, for Ex 5'!I20</f>
        <v>852403.76308976056</v>
      </c>
      <c r="H25" s="43"/>
      <c r="I25" s="65"/>
      <c r="J25" s="61">
        <v>61</v>
      </c>
      <c r="K25" s="103">
        <f>'W Historic Returns, for Ex 5'!A39</f>
        <v>1976</v>
      </c>
      <c r="L25" s="101">
        <f>'W Historic Returns, for Ex 5'!K39</f>
        <v>196067.6032022016</v>
      </c>
      <c r="M25" s="105">
        <f>'W Historic Returns, for Ex 5'!H39</f>
        <v>0.14019044</v>
      </c>
      <c r="N25" s="102">
        <f>'W Historic Returns, for Ex 5'!L40</f>
        <v>0</v>
      </c>
      <c r="O25" s="109">
        <f>'W Historic Returns, for Ex 5'!F40</f>
        <v>0</v>
      </c>
      <c r="P25" s="101">
        <f>'W Historic Returns, for Ex 5'!I40</f>
        <v>2075685.3552106943</v>
      </c>
    </row>
    <row r="26" spans="1:16" ht="15.6" x14ac:dyDescent="0.6">
      <c r="A26" s="60">
        <v>42</v>
      </c>
      <c r="B26" s="103">
        <f>'W Historic Returns, for Ex 5'!A20</f>
        <v>1957</v>
      </c>
      <c r="C26" s="101">
        <f>'W Historic Returns, for Ex 5'!K20</f>
        <v>134586.83383241299</v>
      </c>
      <c r="D26" s="105">
        <f>'W Historic Returns, for Ex 5'!H20</f>
        <v>-6.1705079999999989E-2</v>
      </c>
      <c r="E26" s="102">
        <f>'W Historic Returns, for Ex 5'!L21</f>
        <v>0.23061960058627579</v>
      </c>
      <c r="F26" s="109">
        <f>'W Historic Returns, for Ex 5'!F21</f>
        <v>31038.361862602553</v>
      </c>
      <c r="G26" s="101">
        <f>'W Historic Returns, for Ex 5'!I21</f>
        <v>830844.4825586084</v>
      </c>
      <c r="H26" s="43"/>
      <c r="I26" s="65"/>
      <c r="J26" s="61">
        <v>62</v>
      </c>
      <c r="K26" s="103">
        <f>'W Historic Returns, for Ex 5'!A40</f>
        <v>1977</v>
      </c>
      <c r="L26" s="101">
        <f>'W Historic Returns, for Ex 5'!K40</f>
        <v>199988.95526624564</v>
      </c>
      <c r="M26" s="105">
        <f>'W Historic Returns, for Ex 5'!H40</f>
        <v>-9.8363219999999987E-2</v>
      </c>
      <c r="N26" s="102">
        <f>'W Historic Returns, for Ex 5'!L41</f>
        <v>0.18276190577644741</v>
      </c>
      <c r="O26" s="109">
        <f>'W Historic Returns, for Ex 5'!F41</f>
        <v>36550.362598699743</v>
      </c>
      <c r="P26" s="101">
        <f>'W Historic Returns, for Ex 5'!I41</f>
        <v>1908064.6225640264</v>
      </c>
    </row>
    <row r="27" spans="1:16" ht="15.6" x14ac:dyDescent="0.6">
      <c r="A27" s="60">
        <v>43</v>
      </c>
      <c r="B27" s="103">
        <f>'W Historic Returns, for Ex 5'!A21</f>
        <v>1958</v>
      </c>
      <c r="C27" s="101">
        <f>'W Historic Returns, for Ex 5'!K21</f>
        <v>137278.57050906125</v>
      </c>
      <c r="D27" s="105">
        <f>'W Historic Returns, for Ex 5'!H21</f>
        <v>0.23331405999999999</v>
      </c>
      <c r="E27" s="102">
        <f>'W Historic Returns, for Ex 5'!L22</f>
        <v>0.18995829908426309</v>
      </c>
      <c r="F27" s="109">
        <f>'W Historic Returns, for Ex 5'!F22</f>
        <v>26077.203754620354</v>
      </c>
      <c r="G27" s="101">
        <f>'W Historic Returns, for Ex 5'!I22</f>
        <v>1050769.385767577</v>
      </c>
      <c r="H27" s="43"/>
      <c r="I27" s="65"/>
      <c r="J27" s="61">
        <v>63</v>
      </c>
      <c r="K27" s="103">
        <f>'W Historic Returns, for Ex 5'!A41</f>
        <v>1978</v>
      </c>
      <c r="L27" s="101">
        <f>'W Historic Returns, for Ex 5'!K41</f>
        <v>203988.73437157055</v>
      </c>
      <c r="M27" s="105">
        <f>'W Historic Returns, for Ex 5'!H41</f>
        <v>-3.3845459999999994E-2</v>
      </c>
      <c r="N27" s="102">
        <f>'W Historic Returns, for Ex 5'!L42</f>
        <v>0.27302657906769717</v>
      </c>
      <c r="O27" s="109">
        <f>'W Historic Returns, for Ex 5'!F42</f>
        <v>55694.346313819085</v>
      </c>
      <c r="P27" s="101">
        <f>'W Historic Returns, for Ex 5'!I42</f>
        <v>1899179.6440174396</v>
      </c>
    </row>
    <row r="28" spans="1:16" ht="15.6" x14ac:dyDescent="0.6">
      <c r="A28" s="60">
        <v>44</v>
      </c>
      <c r="B28" s="103">
        <f>'W Historic Returns, for Ex 5'!A22</f>
        <v>1959</v>
      </c>
      <c r="C28" s="101">
        <f>'W Historic Returns, for Ex 5'!K22</f>
        <v>140024.14191924248</v>
      </c>
      <c r="D28" s="105">
        <f>'W Historic Returns, for Ex 5'!H22</f>
        <v>5.4360040000000005E-2</v>
      </c>
      <c r="E28" s="102">
        <f>'W Historic Returns, for Ex 5'!L23</f>
        <v>0.17973226330483191</v>
      </c>
      <c r="F28" s="109">
        <f>'W Historic Returns, for Ex 5'!F23</f>
        <v>25166.855944462441</v>
      </c>
      <c r="G28" s="101">
        <f>'W Historic Returns, for Ex 5'!I23</f>
        <v>1133056.1075531403</v>
      </c>
      <c r="H28" s="43"/>
      <c r="I28" s="65"/>
      <c r="J28" s="61">
        <v>64</v>
      </c>
      <c r="K28" s="103">
        <f>'W Historic Returns, for Ex 5'!A42</f>
        <v>1979</v>
      </c>
      <c r="L28" s="101">
        <f>'W Historic Returns, for Ex 5'!K42</f>
        <v>208068.50905900195</v>
      </c>
      <c r="M28" s="105">
        <f>'W Historic Returns, for Ex 5'!H42</f>
        <v>-4.44518E-3</v>
      </c>
      <c r="N28" s="102">
        <f>'W Historic Returns, for Ex 5'!L43</f>
        <v>0.30493669916515459</v>
      </c>
      <c r="O28" s="109">
        <f>'W Historic Returns, for Ex 5'!F43</f>
        <v>63447.724352667123</v>
      </c>
      <c r="P28" s="101">
        <f>'W Historic Returns, for Ex 5'!I43</f>
        <v>1954185.1730001131</v>
      </c>
    </row>
    <row r="29" spans="1:16" ht="15.6" x14ac:dyDescent="0.6">
      <c r="A29" s="60">
        <v>45</v>
      </c>
      <c r="B29" s="103">
        <f>'W Historic Returns, for Ex 5'!A23</f>
        <v>1960</v>
      </c>
      <c r="C29" s="101">
        <f>'W Historic Returns, for Ex 5'!K23</f>
        <v>142824.62475762735</v>
      </c>
      <c r="D29" s="105">
        <f>'W Historic Returns, for Ex 5'!H23</f>
        <v>3.4559019999999996E-2</v>
      </c>
      <c r="E29" s="102">
        <f>'W Historic Returns, for Ex 5'!L24</f>
        <v>0.17343182729491383</v>
      </c>
      <c r="F29" s="109">
        <f>'W Historic Returns, for Ex 5'!F24</f>
        <v>24770.3356544257</v>
      </c>
      <c r="G29" s="101">
        <f>'W Historic Returns, for Ex 5'!I24</f>
        <v>1196983.7518896172</v>
      </c>
      <c r="H29" s="43"/>
      <c r="I29" s="65"/>
      <c r="J29" s="61">
        <v>65</v>
      </c>
      <c r="K29" s="103">
        <f>'W Historic Returns, for Ex 5'!A43</f>
        <v>1980</v>
      </c>
      <c r="L29" s="101">
        <f>'W Historic Returns, for Ex 5'!K43</f>
        <v>212229.879240182</v>
      </c>
      <c r="M29" s="105">
        <f>'W Historic Returns, for Ex 5'!H43</f>
        <v>7.7132039999999999E-2</v>
      </c>
      <c r="N29" s="102">
        <f>'W Historic Returns, for Ex 5'!L44</f>
        <v>0</v>
      </c>
      <c r="O29" s="109">
        <f>'W Historic Returns, for Ex 5'!F44</f>
        <v>0</v>
      </c>
      <c r="P29" s="101">
        <f>'W Historic Returns, for Ex 5'!I44</f>
        <v>2104915.4619313646</v>
      </c>
    </row>
    <row r="30" spans="1:16" ht="15.6" x14ac:dyDescent="0.6">
      <c r="A30" s="60">
        <v>46</v>
      </c>
      <c r="B30" s="103">
        <f>'W Historic Returns, for Ex 5'!A24</f>
        <v>1961</v>
      </c>
      <c r="C30" s="101">
        <f>'W Historic Returns, for Ex 5'!K24</f>
        <v>145681.11725277989</v>
      </c>
      <c r="D30" s="105">
        <f>'W Historic Returns, for Ex 5'!H24</f>
        <v>0.16092780000000001</v>
      </c>
      <c r="E30" s="102">
        <f>'W Historic Returns, for Ex 5'!L25</f>
        <v>0.12785538766109555</v>
      </c>
      <c r="F30" s="109">
        <f>'W Historic Returns, for Ex 5'!F25</f>
        <v>18626.11572125569</v>
      </c>
      <c r="G30" s="101">
        <f>'W Historic Returns, for Ex 5'!I25</f>
        <v>1408237.8294382149</v>
      </c>
      <c r="H30" s="43"/>
      <c r="I30" s="65"/>
      <c r="J30" s="78">
        <v>66</v>
      </c>
      <c r="K30" s="103">
        <f>'W Historic Returns, for Ex 5'!A44</f>
        <v>1981</v>
      </c>
      <c r="L30" s="101">
        <f>'W Historic Returns, for Ex 5'!K44</f>
        <v>216474.47682498564</v>
      </c>
      <c r="M30" s="105">
        <f>'W Historic Returns, for Ex 5'!H44</f>
        <v>-7.4460760000000001E-2</v>
      </c>
      <c r="N30" s="102">
        <f>'W Historic Returns, for Ex 5'!L45</f>
        <v>0.73995440686201119</v>
      </c>
      <c r="O30" s="109">
        <f>'W Historic Returns, for Ex 5'!F45</f>
        <v>160181.24309979644</v>
      </c>
      <c r="P30" s="101">
        <f>'W Historic Returns, for Ex 5'!I45</f>
        <v>2108363.1000000006</v>
      </c>
    </row>
    <row r="31" spans="1:16" ht="15.6" x14ac:dyDescent="0.6">
      <c r="I31" s="65"/>
      <c r="J31" s="55" t="s">
        <v>55</v>
      </c>
    </row>
    <row r="32" spans="1:16" x14ac:dyDescent="0.55000000000000004">
      <c r="I32" s="66"/>
      <c r="J32" s="144" t="s">
        <v>83</v>
      </c>
    </row>
    <row r="33" spans="9:10" x14ac:dyDescent="0.55000000000000004">
      <c r="I33" s="66"/>
      <c r="J33" t="s">
        <v>84</v>
      </c>
    </row>
    <row r="34" spans="9:10" x14ac:dyDescent="0.55000000000000004">
      <c r="I34" s="66"/>
      <c r="J34" t="s">
        <v>57</v>
      </c>
    </row>
    <row r="35" spans="9:10" x14ac:dyDescent="0.55000000000000004">
      <c r="I35" s="66"/>
      <c r="J35" t="s">
        <v>58</v>
      </c>
    </row>
    <row r="36" spans="9:10" x14ac:dyDescent="0.55000000000000004">
      <c r="I36" s="66"/>
      <c r="J36" t="s">
        <v>65</v>
      </c>
    </row>
  </sheetData>
  <sheetProtection sheet="1" objects="1" scenarios="1"/>
  <mergeCells count="15">
    <mergeCell ref="A8:A10"/>
    <mergeCell ref="B8:B10"/>
    <mergeCell ref="C8:C10"/>
    <mergeCell ref="E8:E10"/>
    <mergeCell ref="G8:G10"/>
    <mergeCell ref="F6:F10"/>
    <mergeCell ref="P8:P10"/>
    <mergeCell ref="E2:M2"/>
    <mergeCell ref="D7:D10"/>
    <mergeCell ref="M7:M10"/>
    <mergeCell ref="J8:J10"/>
    <mergeCell ref="K8:K10"/>
    <mergeCell ref="L8:L10"/>
    <mergeCell ref="N8:N10"/>
    <mergeCell ref="O6:O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Assumptions</vt:lpstr>
      <vt:lpstr>Methodology notes</vt:lpstr>
      <vt:lpstr>Riskless, for Ex 1</vt:lpstr>
      <vt:lpstr>Riskless Exhibit 1</vt:lpstr>
      <vt:lpstr>W Historic Rets, for Ex 3</vt:lpstr>
      <vt:lpstr>Historic Exhibit 3</vt:lpstr>
      <vt:lpstr>W Historic Returns, for Ex 5</vt:lpstr>
      <vt:lpstr>Historic Exhibit 5</vt:lpstr>
      <vt:lpstr>FV</vt:lpstr>
      <vt:lpstr>G</vt:lpstr>
      <vt:lpstr>i</vt:lpstr>
      <vt:lpstr>netG</vt:lpstr>
      <vt:lpstr>R_</vt:lpstr>
      <vt:lpstr>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Barton Waring</dc:creator>
  <cp:lastModifiedBy>Barton Waring</cp:lastModifiedBy>
  <cp:lastPrinted>2017-01-31T17:49:35Z</cp:lastPrinted>
  <dcterms:created xsi:type="dcterms:W3CDTF">2016-09-12T19:07:37Z</dcterms:created>
  <dcterms:modified xsi:type="dcterms:W3CDTF">2017-01-31T18:12:49Z</dcterms:modified>
</cp:coreProperties>
</file>