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bea\Udemy Courses\Microsoft Excel - Advanced Excel Formulas &amp; Functions\Excel Demo Workbooks\"/>
    </mc:Choice>
  </mc:AlternateContent>
  <xr:revisionPtr revIDLastSave="0" documentId="13_ncr:1_{C4F86CFF-F8CD-4A07-B3C1-727598DFAF2E}" xr6:coauthVersionLast="47" xr6:coauthVersionMax="47" xr10:uidLastSave="{00000000-0000-0000-0000-000000000000}"/>
  <bookViews>
    <workbookView xWindow="25785" yWindow="-60" windowWidth="25860" windowHeight="21045" tabRatio="829" firstSheet="5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_xlchart.v1.1" hidden="1">FREQUENCY!$D$3:$D$842</definedName>
    <definedName name="AverageSalaries">_xlfn.ANCHORARRAY('Combining SORT, FILTER &amp; UNIQUE'!$J$6)</definedName>
    <definedName name="GrowthRates">OFFSET('Intro to Dynamic Arrays'!$C$3,0,0,COUNTA('Intro to Dynamic Arrays'!$C:$C)-1,1)</definedName>
    <definedName name="Salaries">OFFSET('Intro to Dynamic Arrays'!$B$3,0,0,COUNTA('Intro to Dynamic Arrays'!$B:$B) -1,1)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H3" i="22" a="1"/>
  <c r="H3" i="22" s="1"/>
  <c r="G3" i="22" a="1"/>
  <c r="G3" i="22" s="1"/>
  <c r="H5" i="20" a="1"/>
  <c r="H5" i="20" s="1"/>
  <c r="G6" i="20" a="1"/>
  <c r="G6" i="20" s="1"/>
  <c r="H6" i="20" s="1" a="1"/>
  <c r="H6" i="20" s="1"/>
  <c r="M7" i="16" a="1"/>
  <c r="M7" i="16" s="1"/>
  <c r="L7" i="16" a="1"/>
  <c r="L7" i="16" s="1"/>
  <c r="K7" i="16" a="1"/>
  <c r="K7" i="16" s="1"/>
  <c r="I3" i="16" a="1"/>
  <c r="I3" i="16" s="1"/>
  <c r="G3" i="15" a="1"/>
  <c r="G3" i="15" s="1"/>
  <c r="I3" i="15" s="1" a="1"/>
  <c r="I3" i="15" s="1"/>
  <c r="Q3" i="15" a="1"/>
  <c r="Q3" i="15" s="1"/>
  <c r="K6" i="13" a="1"/>
  <c r="K6" i="13" s="1"/>
  <c r="I6" i="13" a="1"/>
  <c r="I6" i="13" s="1"/>
  <c r="G3" i="13" a="1"/>
  <c r="G3" i="13" s="1"/>
  <c r="K3" i="15" l="1"/>
  <c r="N3" i="15" a="1"/>
  <c r="N3" i="15" s="1"/>
  <c r="I6" i="11" a="1"/>
  <c r="G3" i="11" a="1"/>
  <c r="G3" i="11" s="1"/>
  <c r="H3" i="9" a="1"/>
  <c r="H3" i="9" s="1"/>
  <c r="F3" i="9" a="1"/>
  <c r="F3" i="9" s="1"/>
  <c r="O7" i="8" a="1"/>
  <c r="O7" i="8" s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3" i="8"/>
  <c r="F3" i="8" a="1"/>
  <c r="F3" i="8" s="1"/>
  <c r="G3" i="8" a="1"/>
  <c r="G3" i="8" s="1"/>
  <c r="J7" i="8" a="1"/>
  <c r="J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D3" i="1" a="1"/>
  <c r="D3" i="1" s="1"/>
  <c r="G4" i="1" s="1"/>
  <c r="G3" i="1"/>
  <c r="I6" i="11" l="1"/>
  <c r="J6" i="11" s="1" a="1"/>
  <c r="J6" i="11" s="1"/>
  <c r="K6" i="11" s="1" a="1"/>
  <c r="K6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<sst xmlns="http://schemas.openxmlformats.org/spreadsheetml/2006/main" count="15660" uniqueCount="163">
  <si>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</si>
  <si>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</si>
  <si>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</si>
  <si>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</si>
  <si>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</si>
  <si>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</si>
  <si>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</si>
  <si>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</si>
  <si>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</si>
  <si>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</si>
  <si>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</si>
  <si>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</si>
  <si>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</si>
  <si>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</si>
  <si>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</si>
  <si>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</si>
  <si>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</si>
  <si>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</si>
  <si>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</si>
  <si>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</si>
  <si>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</si>
  <si>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</si>
  <si>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</si>
  <si>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</si>
  <si>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</si>
  <si>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</si>
  <si>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</si>
  <si>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</si>
  <si>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</si>
  <si>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</si>
  <si>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</si>
  <si>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</si>
  <si>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</si>
  <si>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</si>
  <si>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</si>
  <si>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</si>
  <si>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</si>
  <si>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</si>
  <si>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</si>
  <si>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</si>
  <si>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</si>
  <si>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</si>
  <si>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</si>
  <si>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</si>
  <si>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</si>
  <si>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</si>
  <si>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</si>
  <si>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</si>
  <si>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</si>
  <si>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</si>
  <si>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</si>
  <si>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</si>
  <si>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</si>
  <si>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</si>
  <si>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</si>
  <si>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</si>
  <si>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</si>
  <si>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</si>
  <si>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</si>
  <si>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</si>
  <si>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</si>
  <si>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</si>
  <si>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</si>
  <si>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</si>
  <si>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</si>
  <si>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</si>
  <si>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</si>
  <si>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</si>
  <si>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</si>
  <si>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</si>
  <si>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</si>
  <si>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</si>
  <si>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</si>
  <si>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</si>
  <si>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</si>
  <si>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</si>
  <si>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</si>
  <si>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</si>
  <si>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</si>
  <si>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</si>
  <si>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</si>
  <si>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</si>
  <si>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</si>
  <si>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</si>
  <si>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</si>
  <si>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</si>
  <si>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</si>
  <si>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</si>
  <si>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</si>
  <si>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</si>
  <si>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</si>
  <si>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</si>
  <si>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</si>
  <si>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</si>
  <si>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</si>
  <si>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</si>
  <si>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</si>
  <si>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</si>
  <si>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</si>
  <si>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</si>
  <si>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</si>
  <si>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</si>
  <si>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</si>
  <si>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</si>
  <si>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</si>
  <si>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</si>
  <si>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</si>
  <si>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</si>
  <si>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</si>
  <si>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</si>
  <si>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</si>
  <si>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</si>
  <si>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</si>
  <si>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</si>
  <si>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</si>
  <si>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</si>
  <si>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</si>
  <si>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</si>
  <si>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</si>
  <si>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</si>
  <si>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</si>
  <si>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</si>
  <si>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</si>
  <si>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</si>
  <si>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</si>
  <si>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</si>
  <si>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</si>
  <si>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</si>
  <si>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</si>
  <si>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</si>
  <si>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</si>
  <si>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</si>
  <si>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</si>
  <si>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</si>
  <si>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</si>
  <si>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</si>
  <si>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</si>
  <si>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</si>
  <si>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</si>
  <si>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</si>
  <si>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</si>
  <si>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</si>
  <si>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</si>
  <si>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</si>
  <si>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</si>
  <si>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</si>
  <si>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</si>
  <si>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</si>
  <si>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</si>
  <si>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</si>
  <si>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</si>
  <si>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</si>
  <si>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</si>
  <si>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</si>
  <si>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</si>
  <si>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</si>
  <si>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</si>
  <si>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</si>
  <si>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</si>
  <si>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</si>
  <si>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</si>
  <si>
    <t>Data</t>
  </si>
  <si>
    <t>Legend: 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</si>
</sst>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;;;"/>
    <numFmt numFmtId="169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7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8" fillId="5" borderId="0" xfId="0" applyNumberFormat="1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164" fontId="3" fillId="3" borderId="0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applyFont="1" applyAlignment="1"/>
    <xf numFmtId="165" fontId="2" fillId="0" borderId="0" xfId="1" applyNumberFormat="1" applyFont="1" applyAlignment="1">
      <alignment horizontal="right"/>
    </xf>
    <xf numFmtId="0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7" fillId="6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Continuous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7" fillId="5" borderId="1" xfId="0" applyNumberFormat="1" applyFont="1" applyFill="1" applyBorder="1" applyAlignment="1">
      <alignment horizontal="centerContinuous"/>
    </xf>
    <xf numFmtId="0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center" vertical="center"/>
    </xf>
    <xf numFmtId="166" fontId="0" fillId="0" borderId="0" xfId="0" applyNumberFormat="1"/>
    <xf numFmtId="0" fontId="7" fillId="4" borderId="0" xfId="0" applyFont="1" applyFill="1" applyBorder="1" applyAlignment="1">
      <alignment horizontal="centerContinuous"/>
    </xf>
    <xf numFmtId="0" fontId="2" fillId="4" borderId="0" xfId="0" applyFont="1" applyFill="1" applyBorder="1" applyAlignment="1">
      <alignment horizontal="centerContinuous"/>
    </xf>
    <xf numFmtId="164" fontId="0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9" fontId="2" fillId="0" borderId="0" xfId="1" applyFont="1" applyAlignment="1">
      <alignment horizontal="center"/>
    </xf>
    <xf numFmtId="169" fontId="2" fillId="0" borderId="0" xfId="2" applyNumberFormat="1" applyFont="1" applyAlignment="1">
      <alignment horizontal="center"/>
    </xf>
    <xf numFmtId="9" fontId="2" fillId="0" borderId="0" xfId="1" applyFont="1"/>
    <xf numFmtId="0" fontId="13" fillId="7" borderId="0" xfId="3" applyFont="1" applyAlignment="1">
      <alignment horizontal="center"/>
    </xf>
  </cellXfs>
  <cellStyles count="4">
    <cellStyle name="Currency" xfId="2" builtinId="4"/>
    <cellStyle name="Good" xfId="3" builtinId="26"/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Salary By Job Title</a:t>
            </a:r>
          </a:p>
        </c:rich>
      </c:tx>
      <c:layout>
        <c:manualLayout>
          <c:xMode val="edge"/>
          <c:yMode val="edge"/>
          <c:x val="0.28888096680222669"/>
          <c:y val="3.37766934062819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Administrative Assistant</c:v>
                </c:pt>
                <c:pt idx="1">
                  <c:v>Business Analyst</c:v>
                </c:pt>
                <c:pt idx="2">
                  <c:v>Business Development Manager</c:v>
                </c:pt>
                <c:pt idx="3">
                  <c:v>Communications Manager</c:v>
                </c:pt>
                <c:pt idx="4">
                  <c:v>Consultant</c:v>
                </c:pt>
                <c:pt idx="5">
                  <c:v>Customer Service Manager</c:v>
                </c:pt>
                <c:pt idx="6">
                  <c:v>Customer Service Representative</c:v>
                </c:pt>
                <c:pt idx="7">
                  <c:v>Marketing Manager</c:v>
                </c:pt>
                <c:pt idx="8">
                  <c:v>Office Manager</c:v>
                </c:pt>
                <c:pt idx="9">
                  <c:v>Product Manager</c:v>
                </c:pt>
                <c:pt idx="10">
                  <c:v>Program Manager</c:v>
                </c:pt>
                <c:pt idx="11">
                  <c:v>Project Manager</c:v>
                </c:pt>
              </c:strCache>
            </c:strRef>
          </c:cat>
          <c:val>
            <c:numRef>
              <c:f>[0]!AverageSalaries</c:f>
              <c:numCache>
                <c:formatCode>"$"#,##0</c:formatCode>
                <c:ptCount val="12"/>
                <c:pt idx="0">
                  <c:v>50730.400000000001</c:v>
                </c:pt>
                <c:pt idx="1">
                  <c:v>78392.800000000003</c:v>
                </c:pt>
                <c:pt idx="2">
                  <c:v>81988.399999999994</c:v>
                </c:pt>
                <c:pt idx="3">
                  <c:v>83485.7</c:v>
                </c:pt>
                <c:pt idx="4">
                  <c:v>91287.2</c:v>
                </c:pt>
                <c:pt idx="5">
                  <c:v>61767</c:v>
                </c:pt>
                <c:pt idx="6">
                  <c:v>44664.2</c:v>
                </c:pt>
                <c:pt idx="7">
                  <c:v>85666.4</c:v>
                </c:pt>
                <c:pt idx="8">
                  <c:v>58465.9</c:v>
                </c:pt>
                <c:pt idx="9">
                  <c:v>112678.6</c:v>
                </c:pt>
                <c:pt idx="10">
                  <c:v>90019</c:v>
                </c:pt>
                <c:pt idx="11">
                  <c:v>87450.2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F-4C0F-BF9D-22B7FD9A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37175872"/>
        <c:axId val="1737180448"/>
      </c:barChart>
      <c:catAx>
        <c:axId val="1737175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80448"/>
        <c:crosses val="autoZero"/>
        <c:auto val="1"/>
        <c:lblAlgn val="ctr"/>
        <c:lblOffset val="100"/>
        <c:noMultiLvlLbl val="0"/>
      </c:catAx>
      <c:valAx>
        <c:axId val="1737180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173717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DA6FD8B2-2B58-4268-9424-2C9DF24E8194}">
          <cx:spPr>
            <a:solidFill>
              <a:schemeClr val="accent1">
                <a:lumMod val="50000"/>
              </a:schemeClr>
            </a:solidFill>
          </cx:spPr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152400</xdr:rowOff>
    </xdr:from>
    <xdr:to>
      <xdr:col>10</xdr:col>
      <xdr:colOff>962025</xdr:colOff>
      <xdr:row>44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82BB6-B2F2-AB6A-8E2B-0ED8C629F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312544</xdr:colOff>
      <xdr:row>13</xdr:row>
      <xdr:rowOff>159836</xdr:rowOff>
    </xdr:from>
    <xdr:to>
      <xdr:col>12</xdr:col>
      <xdr:colOff>325631</xdr:colOff>
      <xdr:row>31</xdr:row>
      <xdr:rowOff>144964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0C218F-CF30-44F2-90F2-63C69D9422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7469" y="2293436"/>
              <a:ext cx="4785112" cy="2899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Normal="100" workbookViewId="0">
      <selection activeCell="A20" sqref="A20"/>
    </sheetView>
  </sheetViews>
  <sheetFormatPr defaultColWidth="8.85546875" defaultRowHeight="12.75" x14ac:dyDescent="0.2"/>
  <cols>
    <col min="1" max="1" width="18.28515625" style="1" customWidth="1"/>
    <col min="2" max="2" width="15.85546875" style="12" customWidth="1"/>
    <col min="3" max="3" width="14.28515625" style="12" customWidth="1"/>
    <col min="4" max="4" width="17.140625" style="12" customWidth="1"/>
    <col min="5" max="5" width="4.7109375" style="1" customWidth="1"/>
    <col min="6" max="6" width="16.42578125" style="1" customWidth="1"/>
    <col min="7" max="7" width="8.85546875" style="1" customWidth="1"/>
    <col min="8" max="16384" width="8.85546875" style="1"/>
  </cols>
  <sheetData>
    <row r="1" spans="1:9" ht="13.5" thickBot="1" x14ac:dyDescent="0.25">
      <c r="A1" s="53" t="s">
        <v>119</v>
      </c>
      <c r="B1" s="54"/>
      <c r="C1" s="54"/>
    </row>
    <row r="2" spans="1:9" ht="13.5" thickBot="1" x14ac:dyDescent="0.25">
      <c r="A2" s="33" t="s">
        <v>118</v>
      </c>
      <c r="B2" s="33" t="s">
        <v>133</v>
      </c>
      <c r="C2" s="33" t="s">
        <v>21</v>
      </c>
      <c r="D2" s="34" t="s">
        <v>132</v>
      </c>
      <c r="F2" s="31" t="s">
        <v>138</v>
      </c>
      <c r="G2" s="32"/>
    </row>
    <row r="3" spans="1:9" ht="15.75" thickBot="1" x14ac:dyDescent="0.3">
      <c r="A3" s="1" t="s">
        <v>18</v>
      </c>
      <c r="B3" s="14">
        <v>90267</v>
      </c>
      <c r="C3" s="17">
        <v>0.02</v>
      </c>
      <c r="D3" s="52" cm="1">
        <f t="array" aca="1" ref="D3:D19" ca="1">Salaries/(1+GrowthRates)</f>
        <v>88497.058823529413</v>
      </c>
      <c r="F3" s="9" t="s">
        <v>136</v>
      </c>
      <c r="G3" s="55">
        <f>AVERAGE(B3:B20)</f>
        <v>67237.823529411762</v>
      </c>
      <c r="I3" s="3"/>
    </row>
    <row r="4" spans="1:9" ht="15" x14ac:dyDescent="0.25">
      <c r="A4" s="1" t="s">
        <v>101</v>
      </c>
      <c r="B4" s="14">
        <v>67139</v>
      </c>
      <c r="C4" s="17">
        <v>3.2000000000000001E-2</v>
      </c>
      <c r="D4" s="52">
        <f ca="1"/>
        <v>65057.170542635657</v>
      </c>
      <c r="F4" s="9" t="s">
        <v>137</v>
      </c>
      <c r="G4" s="10">
        <f ca="1">AVERAGE(_xlfn.ANCHORARRAY(D3))</f>
        <v>65586.315586415963</v>
      </c>
      <c r="I4" s="3"/>
    </row>
    <row r="5" spans="1:9" ht="15" x14ac:dyDescent="0.25">
      <c r="A5" s="1" t="s">
        <v>96</v>
      </c>
      <c r="B5" s="14">
        <v>48298</v>
      </c>
      <c r="C5" s="17">
        <v>3.5000000000000003E-2</v>
      </c>
      <c r="D5" s="52">
        <f ca="1"/>
        <v>46664.734299516909</v>
      </c>
      <c r="I5" s="3"/>
    </row>
    <row r="6" spans="1:9" ht="15" x14ac:dyDescent="0.25">
      <c r="A6" s="1" t="s">
        <v>94</v>
      </c>
      <c r="B6" s="14">
        <v>67007</v>
      </c>
      <c r="C6" s="17">
        <v>0.04</v>
      </c>
      <c r="D6" s="52">
        <f ca="1"/>
        <v>64429.807692307688</v>
      </c>
      <c r="F6" s="15"/>
      <c r="I6" s="3"/>
    </row>
    <row r="7" spans="1:9" ht="15" x14ac:dyDescent="0.25">
      <c r="A7" s="1" t="s">
        <v>81</v>
      </c>
      <c r="B7" s="14">
        <v>77216</v>
      </c>
      <c r="C7" s="17">
        <v>1.4999999999999999E-2</v>
      </c>
      <c r="D7" s="52">
        <f ca="1"/>
        <v>76074.876847290652</v>
      </c>
      <c r="F7" s="12"/>
      <c r="G7" s="2"/>
      <c r="I7" s="3"/>
    </row>
    <row r="8" spans="1:9" ht="15" x14ac:dyDescent="0.25">
      <c r="A8" s="1" t="s">
        <v>77</v>
      </c>
      <c r="B8" s="14">
        <v>63668</v>
      </c>
      <c r="C8" s="17">
        <v>2.8000000000000001E-2</v>
      </c>
      <c r="D8" s="52">
        <f ca="1"/>
        <v>61933.852140077819</v>
      </c>
      <c r="I8" s="3"/>
    </row>
    <row r="9" spans="1:9" ht="15" x14ac:dyDescent="0.25">
      <c r="A9" s="1" t="s">
        <v>74</v>
      </c>
      <c r="B9" s="14">
        <v>66406</v>
      </c>
      <c r="C9" s="17">
        <v>2.5999999999999999E-2</v>
      </c>
      <c r="D9" s="52">
        <f ca="1"/>
        <v>64723.196881091615</v>
      </c>
      <c r="I9" s="3"/>
    </row>
    <row r="10" spans="1:9" ht="15" x14ac:dyDescent="0.25">
      <c r="A10" s="1" t="s">
        <v>69</v>
      </c>
      <c r="B10" s="14">
        <v>72173</v>
      </c>
      <c r="C10" s="17">
        <v>2.5999999999999999E-2</v>
      </c>
      <c r="D10" s="52">
        <f ca="1"/>
        <v>70344.054580896685</v>
      </c>
      <c r="G10" s="2"/>
      <c r="H10" s="3"/>
      <c r="I10" s="3"/>
    </row>
    <row r="11" spans="1:9" ht="15" x14ac:dyDescent="0.25">
      <c r="A11" s="1" t="s">
        <v>66</v>
      </c>
      <c r="B11" s="14">
        <v>93395</v>
      </c>
      <c r="C11" s="17">
        <v>1.4999999999999999E-2</v>
      </c>
      <c r="D11" s="52">
        <f ca="1"/>
        <v>92014.778325123159</v>
      </c>
      <c r="E11" s="16"/>
      <c r="G11" s="2"/>
      <c r="H11" s="3"/>
      <c r="I11" s="3"/>
    </row>
    <row r="12" spans="1:9" ht="15" x14ac:dyDescent="0.25">
      <c r="A12" s="1" t="s">
        <v>16</v>
      </c>
      <c r="B12" s="14">
        <v>49222</v>
      </c>
      <c r="C12" s="17">
        <v>3.3000000000000002E-2</v>
      </c>
      <c r="D12" s="52">
        <f ca="1"/>
        <v>47649.564375605041</v>
      </c>
      <c r="E12" s="16"/>
      <c r="G12" s="2"/>
      <c r="H12" s="3"/>
      <c r="I12" s="3"/>
    </row>
    <row r="13" spans="1:9" ht="15" x14ac:dyDescent="0.25">
      <c r="A13" s="1" t="s">
        <v>56</v>
      </c>
      <c r="B13" s="14">
        <v>75417</v>
      </c>
      <c r="C13" s="17">
        <v>2.5000000000000001E-2</v>
      </c>
      <c r="D13" s="52">
        <f ca="1"/>
        <v>73577.560975609769</v>
      </c>
      <c r="I13" s="3"/>
    </row>
    <row r="14" spans="1:9" ht="15" x14ac:dyDescent="0.25">
      <c r="A14" s="1" t="s">
        <v>46</v>
      </c>
      <c r="B14" s="14">
        <v>62219</v>
      </c>
      <c r="C14" s="17">
        <v>2.4E-2</v>
      </c>
      <c r="D14" s="52">
        <f ca="1"/>
        <v>60760.7421875</v>
      </c>
      <c r="I14" s="3"/>
    </row>
    <row r="15" spans="1:9" ht="15" x14ac:dyDescent="0.25">
      <c r="A15" s="1" t="s">
        <v>40</v>
      </c>
      <c r="B15" s="14">
        <v>39147</v>
      </c>
      <c r="C15" s="17">
        <v>2.1000000000000001E-2</v>
      </c>
      <c r="D15" s="52">
        <f ca="1"/>
        <v>38341.821743388835</v>
      </c>
      <c r="I15" s="3"/>
    </row>
    <row r="16" spans="1:9" ht="15" x14ac:dyDescent="0.25">
      <c r="A16" s="1" t="s">
        <v>14</v>
      </c>
      <c r="B16" s="14">
        <v>62172</v>
      </c>
      <c r="C16" s="17">
        <v>3.3000000000000002E-2</v>
      </c>
      <c r="D16" s="52">
        <f ca="1"/>
        <v>60185.866408518879</v>
      </c>
      <c r="I16" s="3"/>
    </row>
    <row r="17" spans="1:9" ht="15" x14ac:dyDescent="0.25">
      <c r="A17" s="1" t="s">
        <v>26</v>
      </c>
      <c r="B17" s="14">
        <v>82498</v>
      </c>
      <c r="C17" s="17">
        <v>2.1000000000000001E-2</v>
      </c>
      <c r="D17" s="52">
        <f ca="1"/>
        <v>80801.175318315378</v>
      </c>
      <c r="I17" s="3"/>
    </row>
    <row r="18" spans="1:9" ht="15" x14ac:dyDescent="0.25">
      <c r="A18" s="1" t="s">
        <v>22</v>
      </c>
      <c r="B18" s="14">
        <v>68499</v>
      </c>
      <c r="C18" s="17">
        <v>2.7E-2</v>
      </c>
      <c r="D18" s="52">
        <f ca="1"/>
        <v>66698.14995131451</v>
      </c>
      <c r="I18" s="3"/>
    </row>
    <row r="19" spans="1:9" ht="15" x14ac:dyDescent="0.25">
      <c r="A19" s="1" t="s">
        <v>2</v>
      </c>
      <c r="B19" s="14">
        <v>58300</v>
      </c>
      <c r="C19" s="17">
        <v>1.9E-2</v>
      </c>
      <c r="D19" s="52">
        <f ca="1"/>
        <v>57212.953876349369</v>
      </c>
      <c r="I19" s="3"/>
    </row>
    <row r="20" spans="1:9" x14ac:dyDescent="0.2">
      <c r="B20" s="14"/>
      <c r="C20" s="17"/>
      <c r="D20" s="62"/>
      <c r="F20" s="15"/>
    </row>
    <row r="21" spans="1:9" x14ac:dyDescent="0.2">
      <c r="C21" s="61"/>
      <c r="F21" s="15"/>
    </row>
    <row r="22" spans="1:9" x14ac:dyDescent="0.2">
      <c r="F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26" sqref="K26"/>
    </sheetView>
  </sheetViews>
  <sheetFormatPr defaultColWidth="8.85546875" defaultRowHeight="12.75" x14ac:dyDescent="0.2"/>
  <cols>
    <col min="1" max="1" width="18.28515625" style="1" customWidth="1"/>
    <col min="2" max="2" width="11" style="1" customWidth="1"/>
    <col min="3" max="3" width="14" style="1" customWidth="1"/>
    <col min="4" max="4" width="4.7109375" style="1" customWidth="1"/>
    <col min="5" max="5" width="20" style="1" bestFit="1" customWidth="1"/>
    <col min="6" max="6" width="4.7109375" style="1" customWidth="1"/>
    <col min="7" max="7" width="20" style="1" bestFit="1" customWidth="1"/>
    <col min="8" max="9" width="14.28515625" style="1" customWidth="1"/>
    <col min="10" max="10" width="4.7109375" style="1" customWidth="1"/>
    <col min="11" max="11" width="20" style="1" bestFit="1" customWidth="1"/>
    <col min="12" max="13" width="14.28515625" style="1" customWidth="1"/>
    <col min="14" max="16384" width="8.85546875" style="1"/>
  </cols>
  <sheetData>
    <row r="1" spans="1:13" ht="13.5" thickBot="1" x14ac:dyDescent="0.25">
      <c r="A1" s="29" t="s">
        <v>119</v>
      </c>
      <c r="B1" s="30"/>
      <c r="C1" s="30"/>
      <c r="E1" s="34" t="s">
        <v>134</v>
      </c>
      <c r="G1" s="31" t="s">
        <v>141</v>
      </c>
      <c r="H1" s="31"/>
      <c r="I1" s="31"/>
      <c r="K1" s="31" t="s">
        <v>142</v>
      </c>
      <c r="L1" s="31"/>
      <c r="M1" s="31"/>
    </row>
    <row r="2" spans="1:13" x14ac:dyDescent="0.2">
      <c r="A2" s="7" t="s">
        <v>118</v>
      </c>
      <c r="B2" s="7" t="s">
        <v>139</v>
      </c>
      <c r="C2" s="7" t="s">
        <v>21</v>
      </c>
      <c r="E2" s="8" t="s">
        <v>118</v>
      </c>
      <c r="F2" s="12"/>
      <c r="G2" s="8" t="s">
        <v>118</v>
      </c>
      <c r="H2" s="8" t="s">
        <v>139</v>
      </c>
      <c r="I2" s="8" t="s">
        <v>21</v>
      </c>
      <c r="J2" s="12"/>
      <c r="K2" s="8" t="s">
        <v>118</v>
      </c>
      <c r="L2" s="8" t="s">
        <v>139</v>
      </c>
      <c r="M2" s="8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_xlfn._xlws.SORT(A3:C19,2,-1,)</f>
        <v>Law</v>
      </c>
      <c r="H3" s="2">
        <v>93395</v>
      </c>
      <c r="I3" s="63">
        <v>1.4999999999999999E-2</v>
      </c>
      <c r="K3" s="1" t="str" cm="1">
        <f t="array" ref="K3:M19">_xlfn._xlws.SORT(A3:C19,{3,2},-1)</f>
        <v>Real Estate</v>
      </c>
      <c r="L3" s="2">
        <v>67007</v>
      </c>
      <c r="M3" s="63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2">
        <v>90267</v>
      </c>
      <c r="I4" s="63">
        <v>0.02</v>
      </c>
      <c r="K4" s="1" t="str">
        <v>Retail</v>
      </c>
      <c r="L4" s="2">
        <v>48298</v>
      </c>
      <c r="M4" s="63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2">
        <v>82498</v>
      </c>
      <c r="I5" s="63">
        <v>2.1000000000000001E-2</v>
      </c>
      <c r="K5" s="1" t="str">
        <v>Finance</v>
      </c>
      <c r="L5" s="2">
        <v>62172</v>
      </c>
      <c r="M5" s="63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2">
        <v>77216</v>
      </c>
      <c r="I6" s="63">
        <v>1.4999999999999999E-2</v>
      </c>
      <c r="K6" s="1" t="str">
        <v>Labor</v>
      </c>
      <c r="L6" s="2">
        <v>49222</v>
      </c>
      <c r="M6" s="63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2">
        <v>75417</v>
      </c>
      <c r="I7" s="63">
        <v>2.5000000000000001E-2</v>
      </c>
      <c r="K7" s="1" t="str">
        <v>Sales</v>
      </c>
      <c r="L7" s="2">
        <v>67139</v>
      </c>
      <c r="M7" s="63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2">
        <v>72173</v>
      </c>
      <c r="I8" s="63">
        <v>2.5999999999999999E-2</v>
      </c>
      <c r="K8" s="1" t="str">
        <v>Operations</v>
      </c>
      <c r="L8" s="2">
        <v>63668</v>
      </c>
      <c r="M8" s="63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2">
        <v>68499</v>
      </c>
      <c r="I9" s="63">
        <v>2.7E-2</v>
      </c>
      <c r="K9" s="1" t="str">
        <v>Education</v>
      </c>
      <c r="L9" s="2">
        <v>68499</v>
      </c>
      <c r="M9" s="63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2">
        <v>67139</v>
      </c>
      <c r="I10" s="63">
        <v>3.2000000000000001E-2</v>
      </c>
      <c r="K10" s="1" t="str">
        <v>Manufacturing</v>
      </c>
      <c r="L10" s="2">
        <v>72173</v>
      </c>
      <c r="M10" s="63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2">
        <v>67007</v>
      </c>
      <c r="I11" s="63">
        <v>0.04</v>
      </c>
      <c r="K11" s="1" t="str">
        <v>Media</v>
      </c>
      <c r="L11" s="2">
        <v>66406</v>
      </c>
      <c r="M11" s="63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2">
        <v>66406</v>
      </c>
      <c r="I12" s="63">
        <v>2.5999999999999999E-2</v>
      </c>
      <c r="K12" s="1" t="str">
        <v>Human Resources</v>
      </c>
      <c r="L12" s="2">
        <v>75417</v>
      </c>
      <c r="M12" s="63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2">
        <v>63668</v>
      </c>
      <c r="I13" s="63">
        <v>2.8000000000000001E-2</v>
      </c>
      <c r="K13" s="1" t="str">
        <v>Health</v>
      </c>
      <c r="L13" s="2">
        <v>62219</v>
      </c>
      <c r="M13" s="63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2">
        <v>62219</v>
      </c>
      <c r="I14" s="63">
        <v>2.4E-2</v>
      </c>
      <c r="K14" s="1" t="str">
        <v>Engineering</v>
      </c>
      <c r="L14" s="2">
        <v>82498</v>
      </c>
      <c r="M14" s="63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2">
        <v>62172</v>
      </c>
      <c r="I15" s="63">
        <v>3.3000000000000002E-2</v>
      </c>
      <c r="K15" s="1" t="str">
        <v>Food Services</v>
      </c>
      <c r="L15" s="2">
        <v>39147</v>
      </c>
      <c r="M15" s="63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2">
        <v>58300</v>
      </c>
      <c r="I16" s="63">
        <v>1.9E-2</v>
      </c>
      <c r="K16" s="1" t="str">
        <v>Technology</v>
      </c>
      <c r="L16" s="2">
        <v>90267</v>
      </c>
      <c r="M16" s="63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2">
        <v>49222</v>
      </c>
      <c r="I17" s="63">
        <v>3.3000000000000002E-2</v>
      </c>
      <c r="K17" s="1" t="str">
        <v>Design</v>
      </c>
      <c r="L17" s="2">
        <v>58300</v>
      </c>
      <c r="M17" s="63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2">
        <v>48298</v>
      </c>
      <c r="I18" s="63">
        <v>3.5000000000000003E-2</v>
      </c>
      <c r="K18" s="1" t="str">
        <v>Law</v>
      </c>
      <c r="L18" s="2">
        <v>93395</v>
      </c>
      <c r="M18" s="63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2">
        <v>39147</v>
      </c>
      <c r="I19" s="63">
        <v>2.1000000000000001E-2</v>
      </c>
      <c r="K19" s="1" t="str">
        <v>Professional Services</v>
      </c>
      <c r="L19" s="2">
        <v>77216</v>
      </c>
      <c r="M19" s="63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I4" sqref="I4"/>
    </sheetView>
  </sheetViews>
  <sheetFormatPr defaultColWidth="8.85546875" defaultRowHeight="12.75" x14ac:dyDescent="0.2"/>
  <cols>
    <col min="1" max="1" width="18.7109375" style="1" customWidth="1"/>
    <col min="2" max="2" width="12.28515625" style="1" customWidth="1"/>
    <col min="3" max="3" width="13.85546875" style="1" customWidth="1"/>
    <col min="4" max="4" width="4.7109375" style="1" customWidth="1"/>
    <col min="5" max="5" width="20" style="1" bestFit="1" customWidth="1"/>
    <col min="6" max="7" width="14.28515625" style="1" customWidth="1"/>
    <col min="8" max="8" width="4.7109375" style="1" customWidth="1"/>
    <col min="9" max="9" width="26.28515625" style="1" customWidth="1"/>
    <col min="10" max="16384" width="8.85546875" style="1"/>
  </cols>
  <sheetData>
    <row r="1" spans="1:9" ht="13.5" thickBot="1" x14ac:dyDescent="0.25">
      <c r="A1" s="29" t="s">
        <v>119</v>
      </c>
      <c r="B1" s="36"/>
      <c r="C1" s="36"/>
      <c r="E1" s="37" t="s">
        <v>142</v>
      </c>
      <c r="F1" s="38"/>
      <c r="G1" s="38"/>
      <c r="I1" s="39" t="s">
        <v>135</v>
      </c>
    </row>
    <row r="2" spans="1:9" s="12" customFormat="1" x14ac:dyDescent="0.2">
      <c r="A2" s="7" t="s">
        <v>118</v>
      </c>
      <c r="B2" s="7" t="s">
        <v>139</v>
      </c>
      <c r="C2" s="7" t="s">
        <v>21</v>
      </c>
      <c r="E2" s="8" t="s">
        <v>118</v>
      </c>
      <c r="F2" s="8" t="s">
        <v>139</v>
      </c>
      <c r="G2" s="8" t="s">
        <v>21</v>
      </c>
      <c r="I2" s="8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 -1, B3:B19, -1)</f>
        <v>Real Estate</v>
      </c>
      <c r="F3" s="2">
        <v>67007</v>
      </c>
      <c r="G3" s="63">
        <v>0.04</v>
      </c>
      <c r="I3" s="1" t="str" cm="1">
        <f t="array" ref="I3:I19">_xlfn.SORTBY(A3:A19, B3:B19, 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2">
        <v>48298</v>
      </c>
      <c r="G4" s="63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2">
        <v>62172</v>
      </c>
      <c r="G5" s="63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2">
        <v>49222</v>
      </c>
      <c r="G6" s="63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2">
        <v>67139</v>
      </c>
      <c r="G7" s="63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2">
        <v>63668</v>
      </c>
      <c r="G8" s="63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2">
        <v>68499</v>
      </c>
      <c r="G9" s="63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2">
        <v>72173</v>
      </c>
      <c r="G10" s="63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2">
        <v>66406</v>
      </c>
      <c r="G11" s="63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2">
        <v>75417</v>
      </c>
      <c r="G12" s="63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2">
        <v>62219</v>
      </c>
      <c r="G13" s="63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2">
        <v>82498</v>
      </c>
      <c r="G14" s="63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2">
        <v>39147</v>
      </c>
      <c r="G15" s="63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2">
        <v>90267</v>
      </c>
      <c r="G16" s="63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2">
        <v>58300</v>
      </c>
      <c r="G17" s="63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2">
        <v>93395</v>
      </c>
      <c r="G18" s="63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2">
        <v>77216</v>
      </c>
      <c r="G19" s="63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Q86"/>
  <sheetViews>
    <sheetView topLeftCell="C1" zoomScale="85" zoomScaleNormal="85" workbookViewId="0">
      <selection activeCell="O8" sqref="O8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14" style="1" customWidth="1"/>
    <col min="6" max="8" width="16.28515625" style="1" customWidth="1"/>
    <col min="9" max="9" width="14.42578125" style="1" customWidth="1"/>
    <col min="10" max="10" width="20" style="1" customWidth="1"/>
    <col min="11" max="11" width="22.28515625" style="1" customWidth="1"/>
    <col min="12" max="12" width="15.5703125" style="1" customWidth="1"/>
    <col min="13" max="13" width="14.28515625" style="1" customWidth="1"/>
    <col min="14" max="14" width="4.7109375" style="1" customWidth="1"/>
    <col min="15" max="15" width="20" style="1" customWidth="1"/>
    <col min="16" max="16" width="22.28515625" style="1" customWidth="1"/>
    <col min="17" max="18" width="14.28515625" style="1" customWidth="1"/>
    <col min="19" max="16384" width="8.85546875" style="1"/>
  </cols>
  <sheetData>
    <row r="1" spans="1:17" ht="13.5" thickBot="1" x14ac:dyDescent="0.25">
      <c r="A1" s="29" t="s">
        <v>119</v>
      </c>
      <c r="B1" s="36"/>
      <c r="C1" s="36"/>
      <c r="D1" s="36"/>
      <c r="J1" s="5" t="s">
        <v>143</v>
      </c>
      <c r="K1" s="4"/>
      <c r="L1" s="4"/>
      <c r="M1" s="4"/>
      <c r="O1" s="5" t="s">
        <v>144</v>
      </c>
      <c r="P1" s="4"/>
      <c r="Q1" s="4"/>
    </row>
    <row r="2" spans="1:17" s="12" customFormat="1" x14ac:dyDescent="0.2">
      <c r="A2" s="7" t="s">
        <v>118</v>
      </c>
      <c r="B2" s="7" t="s">
        <v>0</v>
      </c>
      <c r="C2" s="7" t="s">
        <v>139</v>
      </c>
      <c r="D2" s="7" t="s">
        <v>21</v>
      </c>
    </row>
    <row r="3" spans="1:17" ht="13.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cm="1">
        <f t="array" ref="F3:F86">--(A3:A86=P3)</f>
        <v>1</v>
      </c>
      <c r="G3" s="1" cm="1">
        <f t="array" ref="G3:G86">--(C3:C86&gt;P4)</f>
        <v>0</v>
      </c>
      <c r="H3" s="1">
        <f>F3+G3</f>
        <v>1</v>
      </c>
      <c r="J3" s="25" t="s">
        <v>121</v>
      </c>
      <c r="K3" s="23" t="s">
        <v>18</v>
      </c>
      <c r="O3" s="26" t="s">
        <v>121</v>
      </c>
      <c r="P3" s="40" t="s">
        <v>18</v>
      </c>
    </row>
    <row r="4" spans="1:17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>
        <v>1</v>
      </c>
      <c r="G4" s="1">
        <v>0</v>
      </c>
      <c r="H4" s="1">
        <f t="shared" ref="H4:H67" si="0">F4+G4</f>
        <v>1</v>
      </c>
      <c r="O4" s="26" t="s">
        <v>145</v>
      </c>
      <c r="P4" s="24">
        <v>100000</v>
      </c>
    </row>
    <row r="5" spans="1:17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>
        <v>1</v>
      </c>
      <c r="G5" s="1">
        <v>0</v>
      </c>
      <c r="H5" s="1">
        <f t="shared" si="0"/>
        <v>1</v>
      </c>
    </row>
    <row r="6" spans="1:17" x14ac:dyDescent="0.2">
      <c r="A6" s="1" t="s">
        <v>18</v>
      </c>
      <c r="B6" s="1" t="s">
        <v>110</v>
      </c>
      <c r="C6" s="2">
        <v>55656.7</v>
      </c>
      <c r="D6" s="3">
        <v>1.15E-2</v>
      </c>
      <c r="F6" s="1">
        <v>1</v>
      </c>
      <c r="G6" s="1">
        <v>0</v>
      </c>
      <c r="H6" s="1">
        <f t="shared" si="0"/>
        <v>1</v>
      </c>
      <c r="J6" s="8" t="s">
        <v>118</v>
      </c>
      <c r="K6" s="8" t="s">
        <v>0</v>
      </c>
      <c r="L6" s="8" t="s">
        <v>139</v>
      </c>
      <c r="M6" s="8" t="s">
        <v>21</v>
      </c>
      <c r="O6" s="8" t="s">
        <v>0</v>
      </c>
      <c r="P6" s="8" t="s">
        <v>139</v>
      </c>
      <c r="Q6" s="8" t="s">
        <v>21</v>
      </c>
    </row>
    <row r="7" spans="1:17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>
        <v>1</v>
      </c>
      <c r="G7" s="1">
        <v>0</v>
      </c>
      <c r="H7" s="1">
        <f t="shared" si="0"/>
        <v>1</v>
      </c>
      <c r="J7" s="1" t="str" cm="1">
        <f t="array" ref="J7:M18">_xlfn._xlws.FILTER(A3:D86, A3:A86=K3, "No jobs for this selected industry")</f>
        <v>Technology</v>
      </c>
      <c r="K7" s="1" t="str">
        <v>Web Developer</v>
      </c>
      <c r="L7" s="2">
        <v>84209.600000000006</v>
      </c>
      <c r="M7" s="3">
        <v>2.9200000000000004E-2</v>
      </c>
      <c r="O7" s="1" t="str" cm="1">
        <f t="array" ref="O7:Q23">_xlfn._xlws.FILTER(B3:D86, (A3:A86=P3)+(C3:C86&gt;P4), "No jobs meet this criteria")</f>
        <v>Web Developer</v>
      </c>
      <c r="P7" s="2">
        <v>84209.600000000006</v>
      </c>
      <c r="Q7" s="3">
        <v>2.9200000000000004E-2</v>
      </c>
    </row>
    <row r="8" spans="1:17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>
        <v>1</v>
      </c>
      <c r="G8" s="1">
        <v>1</v>
      </c>
      <c r="H8" s="1">
        <f t="shared" si="0"/>
        <v>2</v>
      </c>
      <c r="J8" s="1" t="str">
        <v>Technology</v>
      </c>
      <c r="K8" s="1" t="str">
        <v>Web Designer</v>
      </c>
      <c r="L8" s="2">
        <v>66576.600000000006</v>
      </c>
      <c r="M8" s="3">
        <v>6.5000000000000006E-3</v>
      </c>
      <c r="O8" s="1" t="str">
        <v>Web Designer</v>
      </c>
      <c r="P8" s="2">
        <v>66576.600000000006</v>
      </c>
      <c r="Q8" s="3">
        <v>6.5000000000000006E-3</v>
      </c>
    </row>
    <row r="9" spans="1:17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>
        <v>1</v>
      </c>
      <c r="G9" s="1">
        <v>1</v>
      </c>
      <c r="H9" s="1">
        <f t="shared" si="0"/>
        <v>2</v>
      </c>
      <c r="J9" s="1" t="str">
        <v>Technology</v>
      </c>
      <c r="K9" s="1" t="str">
        <v>UX Designer</v>
      </c>
      <c r="L9" s="2">
        <v>91292</v>
      </c>
      <c r="M9" s="3">
        <v>3.1900000000000005E-2</v>
      </c>
      <c r="O9" s="1" t="str">
        <v>UX Designer</v>
      </c>
      <c r="P9" s="2">
        <v>91292</v>
      </c>
      <c r="Q9" s="3">
        <v>3.1900000000000005E-2</v>
      </c>
    </row>
    <row r="10" spans="1:17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>
        <v>1</v>
      </c>
      <c r="G10" s="1">
        <v>0</v>
      </c>
      <c r="H10" s="1">
        <f t="shared" si="0"/>
        <v>1</v>
      </c>
      <c r="J10" s="1" t="str">
        <v>Technology</v>
      </c>
      <c r="K10" s="1" t="str">
        <v>Technical Support</v>
      </c>
      <c r="L10" s="2">
        <v>55656.7</v>
      </c>
      <c r="M10" s="3">
        <v>1.15E-2</v>
      </c>
      <c r="O10" s="1" t="str">
        <v>Technical Support</v>
      </c>
      <c r="P10" s="2">
        <v>55656.7</v>
      </c>
      <c r="Q10" s="3">
        <v>1.15E-2</v>
      </c>
    </row>
    <row r="11" spans="1:17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>
        <v>1</v>
      </c>
      <c r="G11" s="1">
        <v>0</v>
      </c>
      <c r="H11" s="1">
        <f t="shared" si="0"/>
        <v>1</v>
      </c>
      <c r="J11" s="1" t="str">
        <v>Technology</v>
      </c>
      <c r="K11" s="1" t="str">
        <v>Systems Engineer</v>
      </c>
      <c r="L11" s="2">
        <v>90267</v>
      </c>
      <c r="M11" s="3">
        <v>1.9899999999999998E-2</v>
      </c>
      <c r="O11" s="1" t="str">
        <v>Systems Engineer</v>
      </c>
      <c r="P11" s="2">
        <v>90267</v>
      </c>
      <c r="Q11" s="3">
        <v>1.9899999999999998E-2</v>
      </c>
    </row>
    <row r="12" spans="1:17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>
        <v>1</v>
      </c>
      <c r="G12" s="1">
        <v>1</v>
      </c>
      <c r="H12" s="1">
        <f t="shared" si="0"/>
        <v>2</v>
      </c>
      <c r="J12" s="1" t="str">
        <v>Technology</v>
      </c>
      <c r="K12" s="1" t="str">
        <v>Solutions Architect</v>
      </c>
      <c r="L12" s="2">
        <v>122996.4</v>
      </c>
      <c r="M12" s="3">
        <v>1.3500000000000002E-2</v>
      </c>
      <c r="O12" s="1" t="str">
        <v>Solutions Architect</v>
      </c>
      <c r="P12" s="2">
        <v>122996.4</v>
      </c>
      <c r="Q12" s="3">
        <v>1.3500000000000002E-2</v>
      </c>
    </row>
    <row r="13" spans="1:17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>
        <v>1</v>
      </c>
      <c r="G13" s="1">
        <v>1</v>
      </c>
      <c r="H13" s="1">
        <f t="shared" si="0"/>
        <v>2</v>
      </c>
      <c r="J13" s="1" t="str">
        <v>Technology</v>
      </c>
      <c r="K13" s="1" t="str">
        <v>Software Engineer</v>
      </c>
      <c r="L13" s="2">
        <v>101811.8</v>
      </c>
      <c r="M13" s="3">
        <v>2.6200000000000001E-2</v>
      </c>
      <c r="O13" s="1" t="str">
        <v>Software Engineer</v>
      </c>
      <c r="P13" s="2">
        <v>101811.8</v>
      </c>
      <c r="Q13" s="3">
        <v>2.6200000000000001E-2</v>
      </c>
    </row>
    <row r="14" spans="1:17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>
        <v>1</v>
      </c>
      <c r="G14" s="1">
        <v>0</v>
      </c>
      <c r="H14" s="1">
        <f t="shared" si="0"/>
        <v>1</v>
      </c>
      <c r="J14" s="1" t="str">
        <v>Technology</v>
      </c>
      <c r="K14" s="1" t="str">
        <v>Programmer Analyst</v>
      </c>
      <c r="L14" s="2">
        <v>81713.7</v>
      </c>
      <c r="M14" s="3">
        <v>2.5500000000000002E-2</v>
      </c>
      <c r="O14" s="1" t="str">
        <v>Programmer Analyst</v>
      </c>
      <c r="P14" s="2">
        <v>81713.7</v>
      </c>
      <c r="Q14" s="3">
        <v>2.5500000000000002E-2</v>
      </c>
    </row>
    <row r="15" spans="1:17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>
        <v>0</v>
      </c>
      <c r="G15" s="1">
        <v>0</v>
      </c>
      <c r="H15" s="1">
        <f t="shared" si="0"/>
        <v>0</v>
      </c>
      <c r="J15" s="1" t="str">
        <v>Technology</v>
      </c>
      <c r="K15" s="1" t="str">
        <v>Java Developer</v>
      </c>
      <c r="L15" s="2">
        <v>89275</v>
      </c>
      <c r="M15" s="3">
        <v>-9.300000000000001E-3</v>
      </c>
      <c r="O15" s="1" t="str">
        <v>Java Developer</v>
      </c>
      <c r="P15" s="2">
        <v>89275</v>
      </c>
      <c r="Q15" s="3">
        <v>-9.300000000000001E-3</v>
      </c>
    </row>
    <row r="16" spans="1:17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>
        <v>0</v>
      </c>
      <c r="G16" s="1">
        <v>0</v>
      </c>
      <c r="H16" s="1">
        <f t="shared" si="0"/>
        <v>0</v>
      </c>
      <c r="J16" s="1" t="str">
        <v>Technology</v>
      </c>
      <c r="K16" s="1" t="str">
        <v>IT Manager</v>
      </c>
      <c r="L16" s="2">
        <v>109285.8</v>
      </c>
      <c r="M16" s="3">
        <v>3.6400000000000002E-2</v>
      </c>
      <c r="O16" s="1" t="str">
        <v>IT Manager</v>
      </c>
      <c r="P16" s="2">
        <v>109285.8</v>
      </c>
      <c r="Q16" s="3">
        <v>3.6400000000000002E-2</v>
      </c>
    </row>
    <row r="17" spans="1:17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>
        <v>0</v>
      </c>
      <c r="G17" s="1">
        <v>0</v>
      </c>
      <c r="H17" s="1">
        <f t="shared" si="0"/>
        <v>0</v>
      </c>
      <c r="J17" s="1" t="str">
        <v>Technology</v>
      </c>
      <c r="K17" s="1" t="str">
        <v>Data Scientist</v>
      </c>
      <c r="L17" s="2">
        <v>116213.5</v>
      </c>
      <c r="M17" s="3">
        <v>1.4500000000000002E-2</v>
      </c>
      <c r="O17" s="1" t="str">
        <v>Data Scientist</v>
      </c>
      <c r="P17" s="2">
        <v>116213.5</v>
      </c>
      <c r="Q17" s="3">
        <v>1.4500000000000002E-2</v>
      </c>
    </row>
    <row r="18" spans="1:17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>
        <v>0</v>
      </c>
      <c r="G18" s="1">
        <v>0</v>
      </c>
      <c r="H18" s="1">
        <f t="shared" si="0"/>
        <v>0</v>
      </c>
      <c r="J18" s="1" t="str">
        <v>Technology</v>
      </c>
      <c r="K18" s="1" t="str">
        <v>Data Analyst</v>
      </c>
      <c r="L18" s="2">
        <v>73905.399999999994</v>
      </c>
      <c r="M18" s="3">
        <v>3.1900000000000005E-2</v>
      </c>
      <c r="O18" s="1" t="str">
        <v>Data Analyst</v>
      </c>
      <c r="P18" s="2">
        <v>73905.399999999994</v>
      </c>
      <c r="Q18" s="3">
        <v>3.1900000000000005E-2</v>
      </c>
    </row>
    <row r="19" spans="1:17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>
        <v>0</v>
      </c>
      <c r="G19" s="1">
        <v>0</v>
      </c>
      <c r="H19" s="1">
        <f t="shared" si="0"/>
        <v>0</v>
      </c>
      <c r="O19" s="1" t="str">
        <v>Product Manager</v>
      </c>
      <c r="P19" s="2">
        <v>112678.6</v>
      </c>
      <c r="Q19" s="3">
        <v>2.1399999999999999E-2</v>
      </c>
    </row>
    <row r="20" spans="1:17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F20" s="1">
        <v>0</v>
      </c>
      <c r="G20" s="1">
        <v>0</v>
      </c>
      <c r="H20" s="1">
        <f t="shared" si="0"/>
        <v>0</v>
      </c>
      <c r="O20" s="1" t="str">
        <v>Attorney</v>
      </c>
      <c r="P20" s="2">
        <v>125220.3</v>
      </c>
      <c r="Q20" s="3">
        <v>1.7499999999999998E-2</v>
      </c>
    </row>
    <row r="21" spans="1:17" x14ac:dyDescent="0.2">
      <c r="A21" s="1" t="s">
        <v>94</v>
      </c>
      <c r="B21" s="1" t="s">
        <v>95</v>
      </c>
      <c r="C21" s="2">
        <v>67006.8</v>
      </c>
      <c r="D21" s="3">
        <v>3.95E-2</v>
      </c>
      <c r="F21" s="1">
        <v>0</v>
      </c>
      <c r="G21" s="1">
        <v>0</v>
      </c>
      <c r="H21" s="1">
        <f t="shared" si="0"/>
        <v>0</v>
      </c>
      <c r="O21" s="1" t="str">
        <v>Pharmacist</v>
      </c>
      <c r="P21" s="2">
        <v>124942.1</v>
      </c>
      <c r="Q21" s="3">
        <v>-3.5000000000000005E-3</v>
      </c>
    </row>
    <row r="22" spans="1:17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F22" s="1">
        <v>0</v>
      </c>
      <c r="G22" s="1">
        <v>0</v>
      </c>
      <c r="H22" s="1">
        <f t="shared" si="0"/>
        <v>0</v>
      </c>
      <c r="O22" s="1" t="str">
        <v>Tax Manager</v>
      </c>
      <c r="P22" s="2">
        <v>105821.6</v>
      </c>
      <c r="Q22" s="3">
        <v>1.2800000000000001E-2</v>
      </c>
    </row>
    <row r="23" spans="1:17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F23" s="1">
        <v>0</v>
      </c>
      <c r="G23" s="1">
        <v>0</v>
      </c>
      <c r="H23" s="1">
        <f t="shared" si="0"/>
        <v>0</v>
      </c>
      <c r="O23" s="1" t="str">
        <v>Professor</v>
      </c>
      <c r="P23" s="2">
        <v>110331.8</v>
      </c>
      <c r="Q23" s="3">
        <v>2.7500000000000004E-2</v>
      </c>
    </row>
    <row r="24" spans="1:17" x14ac:dyDescent="0.2">
      <c r="A24" s="1" t="s">
        <v>81</v>
      </c>
      <c r="B24" s="1" t="s">
        <v>91</v>
      </c>
      <c r="C24" s="2">
        <v>112678.6</v>
      </c>
      <c r="D24" s="3">
        <v>2.1399999999999999E-2</v>
      </c>
      <c r="F24" s="1">
        <v>0</v>
      </c>
      <c r="G24" s="1">
        <v>1</v>
      </c>
      <c r="H24" s="1">
        <f t="shared" si="0"/>
        <v>1</v>
      </c>
    </row>
    <row r="25" spans="1:17" x14ac:dyDescent="0.2">
      <c r="A25" s="1" t="s">
        <v>81</v>
      </c>
      <c r="B25" s="1" t="s">
        <v>90</v>
      </c>
      <c r="C25" s="2">
        <v>58465.9</v>
      </c>
      <c r="D25" s="3">
        <v>2.7800000000000002E-2</v>
      </c>
      <c r="F25" s="1">
        <v>0</v>
      </c>
      <c r="G25" s="1">
        <v>0</v>
      </c>
      <c r="H25" s="1">
        <f t="shared" si="0"/>
        <v>0</v>
      </c>
    </row>
    <row r="26" spans="1:17" x14ac:dyDescent="0.2">
      <c r="A26" s="1" t="s">
        <v>81</v>
      </c>
      <c r="B26" s="1" t="s">
        <v>89</v>
      </c>
      <c r="C26" s="2">
        <v>85666.4</v>
      </c>
      <c r="D26" s="3">
        <v>1.7399999999999999E-2</v>
      </c>
      <c r="F26" s="1">
        <v>0</v>
      </c>
      <c r="G26" s="1">
        <v>0</v>
      </c>
      <c r="H26" s="1">
        <f t="shared" si="0"/>
        <v>0</v>
      </c>
    </row>
    <row r="27" spans="1:17" x14ac:dyDescent="0.2">
      <c r="A27" s="1" t="s">
        <v>81</v>
      </c>
      <c r="B27" s="1" t="s">
        <v>88</v>
      </c>
      <c r="C27" s="2">
        <v>44664.2</v>
      </c>
      <c r="D27" s="3">
        <v>3.95E-2</v>
      </c>
      <c r="F27" s="1">
        <v>0</v>
      </c>
      <c r="G27" s="1">
        <v>0</v>
      </c>
      <c r="H27" s="1">
        <f t="shared" si="0"/>
        <v>0</v>
      </c>
    </row>
    <row r="28" spans="1:17" x14ac:dyDescent="0.2">
      <c r="A28" s="1" t="s">
        <v>81</v>
      </c>
      <c r="B28" s="1" t="s">
        <v>87</v>
      </c>
      <c r="C28" s="2">
        <v>61767</v>
      </c>
      <c r="D28" s="3">
        <v>1.4200000000000001E-2</v>
      </c>
      <c r="F28" s="1">
        <v>0</v>
      </c>
      <c r="G28" s="1">
        <v>0</v>
      </c>
      <c r="H28" s="1">
        <f t="shared" si="0"/>
        <v>0</v>
      </c>
    </row>
    <row r="29" spans="1:17" x14ac:dyDescent="0.2">
      <c r="A29" s="1" t="s">
        <v>81</v>
      </c>
      <c r="B29" s="1" t="s">
        <v>86</v>
      </c>
      <c r="C29" s="2">
        <v>91287.2</v>
      </c>
      <c r="D29" s="3">
        <v>1.4500000000000002E-2</v>
      </c>
      <c r="F29" s="1">
        <v>0</v>
      </c>
      <c r="G29" s="1">
        <v>0</v>
      </c>
      <c r="H29" s="1">
        <f t="shared" si="0"/>
        <v>0</v>
      </c>
    </row>
    <row r="30" spans="1:17" x14ac:dyDescent="0.2">
      <c r="A30" s="1" t="s">
        <v>81</v>
      </c>
      <c r="B30" s="1" t="s">
        <v>85</v>
      </c>
      <c r="C30" s="2">
        <v>83485.7</v>
      </c>
      <c r="D30" s="3">
        <v>-1.34E-2</v>
      </c>
      <c r="F30" s="1">
        <v>0</v>
      </c>
      <c r="G30" s="1">
        <v>0</v>
      </c>
      <c r="H30" s="1">
        <f t="shared" si="0"/>
        <v>0</v>
      </c>
    </row>
    <row r="31" spans="1:17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  <c r="F31" s="1">
        <v>0</v>
      </c>
      <c r="G31" s="1">
        <v>0</v>
      </c>
      <c r="H31" s="1">
        <f t="shared" si="0"/>
        <v>0</v>
      </c>
    </row>
    <row r="32" spans="1:17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  <c r="F32" s="1">
        <v>0</v>
      </c>
      <c r="G32" s="1">
        <v>0</v>
      </c>
      <c r="H32" s="1">
        <f t="shared" si="0"/>
        <v>0</v>
      </c>
    </row>
    <row r="33" spans="1:8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  <c r="F33" s="1">
        <v>0</v>
      </c>
      <c r="G33" s="1">
        <v>0</v>
      </c>
      <c r="H33" s="1">
        <f t="shared" si="0"/>
        <v>0</v>
      </c>
    </row>
    <row r="34" spans="1:8" x14ac:dyDescent="0.2">
      <c r="A34" s="1" t="s">
        <v>77</v>
      </c>
      <c r="B34" s="1" t="s">
        <v>80</v>
      </c>
      <c r="C34" s="2">
        <v>42456.4</v>
      </c>
      <c r="D34" s="3">
        <v>5.16E-2</v>
      </c>
      <c r="F34" s="1">
        <v>0</v>
      </c>
      <c r="G34" s="1">
        <v>0</v>
      </c>
      <c r="H34" s="1">
        <f t="shared" si="0"/>
        <v>0</v>
      </c>
    </row>
    <row r="35" spans="1:8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  <c r="F35" s="1">
        <v>0</v>
      </c>
      <c r="G35" s="1">
        <v>0</v>
      </c>
      <c r="H35" s="1">
        <f t="shared" si="0"/>
        <v>0</v>
      </c>
    </row>
    <row r="36" spans="1:8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  <c r="F36" s="1">
        <v>0</v>
      </c>
      <c r="G36" s="1">
        <v>0</v>
      </c>
      <c r="H36" s="1">
        <f t="shared" si="0"/>
        <v>0</v>
      </c>
    </row>
    <row r="37" spans="1:8" x14ac:dyDescent="0.2">
      <c r="A37" s="1" t="s">
        <v>74</v>
      </c>
      <c r="B37" s="1" t="s">
        <v>76</v>
      </c>
      <c r="C37" s="2">
        <v>61260.6</v>
      </c>
      <c r="D37" s="3">
        <v>2.3799999999999995E-2</v>
      </c>
      <c r="F37" s="1">
        <v>0</v>
      </c>
      <c r="G37" s="1">
        <v>0</v>
      </c>
      <c r="H37" s="1">
        <f t="shared" si="0"/>
        <v>0</v>
      </c>
    </row>
    <row r="38" spans="1:8" x14ac:dyDescent="0.2">
      <c r="A38" s="1" t="s">
        <v>74</v>
      </c>
      <c r="B38" s="1" t="s">
        <v>75</v>
      </c>
      <c r="C38" s="2">
        <v>71552.2</v>
      </c>
      <c r="D38" s="3">
        <v>2.8500000000000004E-2</v>
      </c>
      <c r="F38" s="1">
        <v>0</v>
      </c>
      <c r="G38" s="1">
        <v>0</v>
      </c>
      <c r="H38" s="1">
        <f t="shared" si="0"/>
        <v>0</v>
      </c>
    </row>
    <row r="39" spans="1:8" x14ac:dyDescent="0.2">
      <c r="A39" s="1" t="s">
        <v>69</v>
      </c>
      <c r="B39" s="1" t="s">
        <v>73</v>
      </c>
      <c r="C39" s="2">
        <v>77176.3</v>
      </c>
      <c r="D39" s="3">
        <v>2.0499999999999997E-2</v>
      </c>
      <c r="F39" s="1">
        <v>0</v>
      </c>
      <c r="G39" s="1">
        <v>0</v>
      </c>
      <c r="H39" s="1">
        <f t="shared" si="0"/>
        <v>0</v>
      </c>
    </row>
    <row r="40" spans="1:8" x14ac:dyDescent="0.2">
      <c r="A40" s="1" t="s">
        <v>69</v>
      </c>
      <c r="B40" s="1" t="s">
        <v>72</v>
      </c>
      <c r="C40" s="2">
        <v>88590.3</v>
      </c>
      <c r="D40" s="3">
        <v>2.1499999999999998E-2</v>
      </c>
      <c r="F40" s="1">
        <v>0</v>
      </c>
      <c r="G40" s="1">
        <v>0</v>
      </c>
      <c r="H40" s="1">
        <f t="shared" si="0"/>
        <v>0</v>
      </c>
    </row>
    <row r="41" spans="1:8" x14ac:dyDescent="0.2">
      <c r="A41" s="1" t="s">
        <v>69</v>
      </c>
      <c r="B41" s="1" t="s">
        <v>71</v>
      </c>
      <c r="C41" s="2">
        <v>40804.9</v>
      </c>
      <c r="D41" s="3">
        <v>2.9900000000000003E-2</v>
      </c>
      <c r="F41" s="1">
        <v>0</v>
      </c>
      <c r="G41" s="1">
        <v>0</v>
      </c>
      <c r="H41" s="1">
        <f t="shared" si="0"/>
        <v>0</v>
      </c>
    </row>
    <row r="42" spans="1:8" x14ac:dyDescent="0.2">
      <c r="A42" s="1" t="s">
        <v>69</v>
      </c>
      <c r="B42" s="1" t="s">
        <v>70</v>
      </c>
      <c r="C42" s="2">
        <v>82121.2</v>
      </c>
      <c r="D42" s="3">
        <v>3.0200000000000005E-2</v>
      </c>
      <c r="F42" s="1">
        <v>0</v>
      </c>
      <c r="G42" s="1">
        <v>0</v>
      </c>
      <c r="H42" s="1">
        <f t="shared" si="0"/>
        <v>0</v>
      </c>
    </row>
    <row r="43" spans="1:8" x14ac:dyDescent="0.2">
      <c r="A43" s="1" t="s">
        <v>66</v>
      </c>
      <c r="B43" s="1" t="s">
        <v>68</v>
      </c>
      <c r="C43" s="2">
        <v>61569.1</v>
      </c>
      <c r="D43" s="3">
        <v>1.2500000000000001E-2</v>
      </c>
      <c r="F43" s="1">
        <v>0</v>
      </c>
      <c r="G43" s="1">
        <v>0</v>
      </c>
      <c r="H43" s="1">
        <f t="shared" si="0"/>
        <v>0</v>
      </c>
    </row>
    <row r="44" spans="1:8" x14ac:dyDescent="0.2">
      <c r="A44" s="1" t="s">
        <v>66</v>
      </c>
      <c r="B44" s="1" t="s">
        <v>67</v>
      </c>
      <c r="C44" s="2">
        <v>125220.3</v>
      </c>
      <c r="D44" s="3">
        <v>1.7499999999999998E-2</v>
      </c>
      <c r="F44" s="1">
        <v>0</v>
      </c>
      <c r="G44" s="1">
        <v>1</v>
      </c>
      <c r="H44" s="1">
        <f t="shared" si="0"/>
        <v>1</v>
      </c>
    </row>
    <row r="45" spans="1:8" x14ac:dyDescent="0.2">
      <c r="A45" s="1" t="s">
        <v>16</v>
      </c>
      <c r="B45" s="1" t="s">
        <v>17</v>
      </c>
      <c r="C45" s="2">
        <v>45948</v>
      </c>
      <c r="D45" s="3">
        <v>2.5500000000000002E-2</v>
      </c>
      <c r="F45" s="1">
        <v>0</v>
      </c>
      <c r="G45" s="1">
        <v>0</v>
      </c>
      <c r="H45" s="1">
        <f t="shared" si="0"/>
        <v>0</v>
      </c>
    </row>
    <row r="46" spans="1:8" x14ac:dyDescent="0.2">
      <c r="A46" s="1" t="s">
        <v>16</v>
      </c>
      <c r="B46" s="1" t="s">
        <v>65</v>
      </c>
      <c r="C46" s="2">
        <v>60942.2</v>
      </c>
      <c r="D46" s="3">
        <v>3.0900000000000004E-2</v>
      </c>
      <c r="F46" s="1">
        <v>0</v>
      </c>
      <c r="G46" s="1">
        <v>0</v>
      </c>
      <c r="H46" s="1">
        <f t="shared" si="0"/>
        <v>0</v>
      </c>
    </row>
    <row r="47" spans="1:8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  <c r="F47" s="1">
        <v>0</v>
      </c>
      <c r="G47" s="1">
        <v>0</v>
      </c>
      <c r="H47" s="1">
        <f t="shared" si="0"/>
        <v>0</v>
      </c>
    </row>
    <row r="48" spans="1:8" x14ac:dyDescent="0.2">
      <c r="A48" s="1" t="s">
        <v>16</v>
      </c>
      <c r="B48" s="1" t="s">
        <v>63</v>
      </c>
      <c r="C48" s="2">
        <v>44439.6</v>
      </c>
      <c r="D48" s="3">
        <v>1.0799999999999999E-2</v>
      </c>
      <c r="F48" s="1">
        <v>0</v>
      </c>
      <c r="G48" s="1">
        <v>0</v>
      </c>
      <c r="H48" s="1">
        <f t="shared" si="0"/>
        <v>0</v>
      </c>
    </row>
    <row r="49" spans="1:8" x14ac:dyDescent="0.2">
      <c r="A49" s="1" t="s">
        <v>16</v>
      </c>
      <c r="B49" s="1" t="s">
        <v>62</v>
      </c>
      <c r="C49" s="2">
        <v>51534.8</v>
      </c>
      <c r="D49" s="3">
        <v>3.9799999999999995E-2</v>
      </c>
      <c r="F49" s="1">
        <v>0</v>
      </c>
      <c r="G49" s="1">
        <v>0</v>
      </c>
      <c r="H49" s="1">
        <f t="shared" si="0"/>
        <v>0</v>
      </c>
    </row>
    <row r="50" spans="1:8" x14ac:dyDescent="0.2">
      <c r="A50" s="1" t="s">
        <v>16</v>
      </c>
      <c r="B50" s="1" t="s">
        <v>61</v>
      </c>
      <c r="C50" s="2">
        <v>45048</v>
      </c>
      <c r="D50" s="3">
        <v>6.3399999999999984E-2</v>
      </c>
      <c r="F50" s="1">
        <v>0</v>
      </c>
      <c r="G50" s="1">
        <v>0</v>
      </c>
      <c r="H50" s="1">
        <f t="shared" si="0"/>
        <v>0</v>
      </c>
    </row>
    <row r="51" spans="1:8" x14ac:dyDescent="0.2">
      <c r="A51" s="1" t="s">
        <v>16</v>
      </c>
      <c r="B51" s="1" t="s">
        <v>60</v>
      </c>
      <c r="C51" s="2">
        <v>44107.4</v>
      </c>
      <c r="D51" s="3">
        <v>2.0199999999999999E-2</v>
      </c>
      <c r="F51" s="1">
        <v>0</v>
      </c>
      <c r="G51" s="1">
        <v>0</v>
      </c>
      <c r="H51" s="1">
        <f t="shared" si="0"/>
        <v>0</v>
      </c>
    </row>
    <row r="52" spans="1:8" x14ac:dyDescent="0.2">
      <c r="A52" s="1" t="s">
        <v>16</v>
      </c>
      <c r="B52" s="1" t="s">
        <v>59</v>
      </c>
      <c r="C52" s="2">
        <v>48422.6</v>
      </c>
      <c r="D52" s="3">
        <v>5.3100000000000001E-2</v>
      </c>
      <c r="F52" s="1">
        <v>0</v>
      </c>
      <c r="G52" s="1">
        <v>0</v>
      </c>
      <c r="H52" s="1">
        <f t="shared" si="0"/>
        <v>0</v>
      </c>
    </row>
    <row r="53" spans="1:8" x14ac:dyDescent="0.2">
      <c r="A53" s="1" t="s">
        <v>56</v>
      </c>
      <c r="B53" s="1" t="s">
        <v>58</v>
      </c>
      <c r="C53" s="2">
        <v>62270.3</v>
      </c>
      <c r="D53" s="3">
        <v>4.2499999999999989E-2</v>
      </c>
      <c r="F53" s="1">
        <v>0</v>
      </c>
      <c r="G53" s="1">
        <v>0</v>
      </c>
      <c r="H53" s="1">
        <f t="shared" si="0"/>
        <v>0</v>
      </c>
    </row>
    <row r="54" spans="1:8" x14ac:dyDescent="0.2">
      <c r="A54" s="1" t="s">
        <v>56</v>
      </c>
      <c r="B54" s="1" t="s">
        <v>57</v>
      </c>
      <c r="C54" s="2">
        <v>88563.6</v>
      </c>
      <c r="D54" s="3">
        <v>8.0000000000000002E-3</v>
      </c>
      <c r="F54" s="1">
        <v>0</v>
      </c>
      <c r="G54" s="1">
        <v>0</v>
      </c>
      <c r="H54" s="1">
        <f t="shared" si="0"/>
        <v>0</v>
      </c>
    </row>
    <row r="55" spans="1:8" x14ac:dyDescent="0.2">
      <c r="A55" s="1" t="s">
        <v>46</v>
      </c>
      <c r="B55" s="1" t="s">
        <v>55</v>
      </c>
      <c r="C55" s="2">
        <v>82019.3</v>
      </c>
      <c r="D55" s="3">
        <v>2.0199999999999999E-2</v>
      </c>
      <c r="F55" s="1">
        <v>0</v>
      </c>
      <c r="G55" s="1">
        <v>0</v>
      </c>
      <c r="H55" s="1">
        <f t="shared" si="0"/>
        <v>0</v>
      </c>
    </row>
    <row r="56" spans="1:8" x14ac:dyDescent="0.2">
      <c r="A56" s="1" t="s">
        <v>46</v>
      </c>
      <c r="B56" s="1" t="s">
        <v>54</v>
      </c>
      <c r="C56" s="2">
        <v>83898.6</v>
      </c>
      <c r="D56" s="3">
        <v>1.0999999999999999E-2</v>
      </c>
      <c r="F56" s="1">
        <v>0</v>
      </c>
      <c r="G56" s="1">
        <v>0</v>
      </c>
      <c r="H56" s="1">
        <f t="shared" si="0"/>
        <v>0</v>
      </c>
    </row>
    <row r="57" spans="1:8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  <c r="F57" s="1">
        <v>0</v>
      </c>
      <c r="G57" s="1">
        <v>0</v>
      </c>
      <c r="H57" s="1">
        <f t="shared" si="0"/>
        <v>0</v>
      </c>
    </row>
    <row r="58" spans="1:8" x14ac:dyDescent="0.2">
      <c r="A58" s="1" t="s">
        <v>46</v>
      </c>
      <c r="B58" s="1" t="s">
        <v>52</v>
      </c>
      <c r="C58" s="2">
        <v>124942.1</v>
      </c>
      <c r="D58" s="3">
        <v>-3.5000000000000005E-3</v>
      </c>
      <c r="F58" s="1">
        <v>0</v>
      </c>
      <c r="G58" s="1">
        <v>1</v>
      </c>
      <c r="H58" s="1">
        <f t="shared" si="0"/>
        <v>1</v>
      </c>
    </row>
    <row r="59" spans="1:8" x14ac:dyDescent="0.2">
      <c r="A59" s="1" t="s">
        <v>46</v>
      </c>
      <c r="B59" s="1" t="s">
        <v>51</v>
      </c>
      <c r="C59" s="2">
        <v>64068.9</v>
      </c>
      <c r="D59" s="3">
        <v>2.3799999999999995E-2</v>
      </c>
      <c r="F59" s="1">
        <v>0</v>
      </c>
      <c r="G59" s="1">
        <v>0</v>
      </c>
      <c r="H59" s="1">
        <f t="shared" si="0"/>
        <v>0</v>
      </c>
    </row>
    <row r="60" spans="1:8" x14ac:dyDescent="0.2">
      <c r="A60" s="1" t="s">
        <v>46</v>
      </c>
      <c r="B60" s="1" t="s">
        <v>50</v>
      </c>
      <c r="C60" s="2">
        <v>40125.1</v>
      </c>
      <c r="D60" s="3">
        <v>2.7900000000000001E-2</v>
      </c>
      <c r="F60" s="1">
        <v>0</v>
      </c>
      <c r="G60" s="1">
        <v>0</v>
      </c>
      <c r="H60" s="1">
        <f t="shared" si="0"/>
        <v>0</v>
      </c>
    </row>
    <row r="61" spans="1:8" x14ac:dyDescent="0.2">
      <c r="A61" s="1" t="s">
        <v>46</v>
      </c>
      <c r="B61" s="1" t="s">
        <v>49</v>
      </c>
      <c r="C61" s="2">
        <v>53669.7</v>
      </c>
      <c r="D61" s="3">
        <v>1.0499999999999999E-2</v>
      </c>
      <c r="F61" s="1">
        <v>0</v>
      </c>
      <c r="G61" s="1">
        <v>0</v>
      </c>
      <c r="H61" s="1">
        <f t="shared" si="0"/>
        <v>0</v>
      </c>
    </row>
    <row r="62" spans="1:8" x14ac:dyDescent="0.2">
      <c r="A62" s="1" t="s">
        <v>46</v>
      </c>
      <c r="B62" s="1" t="s">
        <v>48</v>
      </c>
      <c r="C62" s="2">
        <v>40342.6</v>
      </c>
      <c r="D62" s="3">
        <v>3.7499999999999999E-2</v>
      </c>
      <c r="F62" s="1">
        <v>0</v>
      </c>
      <c r="G62" s="1">
        <v>0</v>
      </c>
      <c r="H62" s="1">
        <f t="shared" si="0"/>
        <v>0</v>
      </c>
    </row>
    <row r="63" spans="1:8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  <c r="F63" s="1">
        <v>0</v>
      </c>
      <c r="G63" s="1">
        <v>0</v>
      </c>
      <c r="H63" s="1">
        <f t="shared" si="0"/>
        <v>0</v>
      </c>
    </row>
    <row r="64" spans="1:8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  <c r="F64" s="1">
        <v>0</v>
      </c>
      <c r="G64" s="1">
        <v>0</v>
      </c>
      <c r="H64" s="1">
        <f t="shared" si="0"/>
        <v>0</v>
      </c>
    </row>
    <row r="65" spans="1:8" x14ac:dyDescent="0.2">
      <c r="A65" s="1" t="s">
        <v>40</v>
      </c>
      <c r="B65" s="1" t="s">
        <v>44</v>
      </c>
      <c r="C65" s="2">
        <v>56748.9</v>
      </c>
      <c r="D65" s="3">
        <v>1.4600000000000002E-2</v>
      </c>
      <c r="F65" s="1">
        <v>0</v>
      </c>
      <c r="G65" s="1">
        <v>0</v>
      </c>
      <c r="H65" s="1">
        <f t="shared" si="0"/>
        <v>0</v>
      </c>
    </row>
    <row r="66" spans="1:8" x14ac:dyDescent="0.2">
      <c r="A66" s="1" t="s">
        <v>40</v>
      </c>
      <c r="B66" s="1" t="s">
        <v>43</v>
      </c>
      <c r="C66" s="2">
        <v>32865.4</v>
      </c>
      <c r="D66" s="3">
        <v>1.4500000000000002E-2</v>
      </c>
      <c r="F66" s="1">
        <v>0</v>
      </c>
      <c r="G66" s="1">
        <v>0</v>
      </c>
      <c r="H66" s="1">
        <f t="shared" si="0"/>
        <v>0</v>
      </c>
    </row>
    <row r="67" spans="1:8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  <c r="F67" s="1">
        <v>0</v>
      </c>
      <c r="G67" s="1">
        <v>0</v>
      </c>
      <c r="H67" s="1">
        <f t="shared" si="0"/>
        <v>0</v>
      </c>
    </row>
    <row r="68" spans="1:8" x14ac:dyDescent="0.2">
      <c r="A68" s="1" t="s">
        <v>40</v>
      </c>
      <c r="B68" s="1" t="s">
        <v>41</v>
      </c>
      <c r="C68" s="2">
        <v>27617.7</v>
      </c>
      <c r="D68" s="3">
        <v>3.0500000000000006E-2</v>
      </c>
      <c r="F68" s="1">
        <v>0</v>
      </c>
      <c r="G68" s="1">
        <v>0</v>
      </c>
      <c r="H68" s="1">
        <f t="shared" ref="H68:H86" si="1">F68+G68</f>
        <v>0</v>
      </c>
    </row>
    <row r="69" spans="1:8" x14ac:dyDescent="0.2">
      <c r="A69" s="1" t="s">
        <v>14</v>
      </c>
      <c r="B69" s="1" t="s">
        <v>39</v>
      </c>
      <c r="C69" s="2">
        <v>105821.6</v>
      </c>
      <c r="D69" s="3">
        <v>1.2800000000000001E-2</v>
      </c>
      <c r="F69" s="1">
        <v>0</v>
      </c>
      <c r="G69" s="1">
        <v>1</v>
      </c>
      <c r="H69" s="1">
        <f t="shared" si="1"/>
        <v>1</v>
      </c>
    </row>
    <row r="70" spans="1:8" x14ac:dyDescent="0.2">
      <c r="A70" s="1" t="s">
        <v>14</v>
      </c>
      <c r="B70" s="1" t="s">
        <v>38</v>
      </c>
      <c r="C70" s="2">
        <v>52066.9</v>
      </c>
      <c r="D70" s="3">
        <v>5.9399999999999994E-2</v>
      </c>
      <c r="F70" s="1">
        <v>0</v>
      </c>
      <c r="G70" s="1">
        <v>0</v>
      </c>
      <c r="H70" s="1">
        <f t="shared" si="1"/>
        <v>0</v>
      </c>
    </row>
    <row r="71" spans="1:8" x14ac:dyDescent="0.2">
      <c r="A71" s="1" t="s">
        <v>14</v>
      </c>
      <c r="B71" s="1" t="s">
        <v>37</v>
      </c>
      <c r="C71" s="2">
        <v>45113.9</v>
      </c>
      <c r="D71" s="3">
        <v>3.3799999999999997E-2</v>
      </c>
      <c r="F71" s="1">
        <v>0</v>
      </c>
      <c r="G71" s="1">
        <v>0</v>
      </c>
      <c r="H71" s="1">
        <f t="shared" si="1"/>
        <v>0</v>
      </c>
    </row>
    <row r="72" spans="1:8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  <c r="F72" s="1">
        <v>0</v>
      </c>
      <c r="G72" s="1">
        <v>0</v>
      </c>
      <c r="H72" s="1">
        <f t="shared" si="1"/>
        <v>0</v>
      </c>
    </row>
    <row r="73" spans="1:8" x14ac:dyDescent="0.2">
      <c r="A73" s="1" t="s">
        <v>14</v>
      </c>
      <c r="B73" s="1" t="s">
        <v>36</v>
      </c>
      <c r="C73" s="2">
        <v>62632.6</v>
      </c>
      <c r="D73" s="3">
        <v>5.3299999999999993E-2</v>
      </c>
      <c r="F73" s="1">
        <v>0</v>
      </c>
      <c r="G73" s="1">
        <v>0</v>
      </c>
      <c r="H73" s="1">
        <f t="shared" si="1"/>
        <v>0</v>
      </c>
    </row>
    <row r="74" spans="1:8" x14ac:dyDescent="0.2">
      <c r="A74" s="1" t="s">
        <v>14</v>
      </c>
      <c r="B74" s="1" t="s">
        <v>35</v>
      </c>
      <c r="C74" s="2">
        <v>58152.9</v>
      </c>
      <c r="D74" s="3">
        <v>4.1399999999999999E-2</v>
      </c>
      <c r="F74" s="1">
        <v>0</v>
      </c>
      <c r="G74" s="1">
        <v>0</v>
      </c>
      <c r="H74" s="1">
        <f t="shared" si="1"/>
        <v>0</v>
      </c>
    </row>
    <row r="75" spans="1:8" x14ac:dyDescent="0.2">
      <c r="A75" s="1" t="s">
        <v>14</v>
      </c>
      <c r="B75" s="1" t="s">
        <v>34</v>
      </c>
      <c r="C75" s="2">
        <v>34870.5</v>
      </c>
      <c r="D75" s="3">
        <v>2.2799999999999997E-2</v>
      </c>
      <c r="F75" s="1">
        <v>0</v>
      </c>
      <c r="G75" s="1">
        <v>0</v>
      </c>
      <c r="H75" s="1">
        <f t="shared" si="1"/>
        <v>0</v>
      </c>
    </row>
    <row r="76" spans="1:8" x14ac:dyDescent="0.2">
      <c r="A76" s="1" t="s">
        <v>14</v>
      </c>
      <c r="B76" s="1" t="s">
        <v>33</v>
      </c>
      <c r="C76" s="2">
        <v>65197.5</v>
      </c>
      <c r="D76" s="3">
        <v>2.2499999999999999E-2</v>
      </c>
      <c r="F76" s="1">
        <v>0</v>
      </c>
      <c r="G76" s="1">
        <v>0</v>
      </c>
      <c r="H76" s="1">
        <f t="shared" si="1"/>
        <v>0</v>
      </c>
    </row>
    <row r="77" spans="1:8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  <c r="F77" s="1">
        <v>0</v>
      </c>
      <c r="G77" s="1">
        <v>0</v>
      </c>
      <c r="H77" s="1">
        <f t="shared" si="1"/>
        <v>0</v>
      </c>
    </row>
    <row r="78" spans="1:8" x14ac:dyDescent="0.2">
      <c r="A78" s="1" t="s">
        <v>26</v>
      </c>
      <c r="B78" s="1" t="s">
        <v>31</v>
      </c>
      <c r="C78" s="2">
        <v>83944.1</v>
      </c>
      <c r="D78" s="3">
        <v>1.3500000000000002E-2</v>
      </c>
      <c r="F78" s="1">
        <v>0</v>
      </c>
      <c r="G78" s="1">
        <v>0</v>
      </c>
      <c r="H78" s="1">
        <f t="shared" si="1"/>
        <v>0</v>
      </c>
    </row>
    <row r="79" spans="1:8" x14ac:dyDescent="0.2">
      <c r="A79" s="1" t="s">
        <v>26</v>
      </c>
      <c r="B79" s="1" t="s">
        <v>30</v>
      </c>
      <c r="C79" s="2">
        <v>75109.3</v>
      </c>
      <c r="D79" s="3">
        <v>1.67E-2</v>
      </c>
      <c r="F79" s="1">
        <v>0</v>
      </c>
      <c r="G79" s="1">
        <v>0</v>
      </c>
      <c r="H79" s="1">
        <f t="shared" si="1"/>
        <v>0</v>
      </c>
    </row>
    <row r="80" spans="1:8" x14ac:dyDescent="0.2">
      <c r="A80" s="1" t="s">
        <v>26</v>
      </c>
      <c r="B80" s="1" t="s">
        <v>29</v>
      </c>
      <c r="C80" s="2">
        <v>88482.7</v>
      </c>
      <c r="D80" s="3">
        <v>1.4500000000000002E-2</v>
      </c>
      <c r="F80" s="1">
        <v>0</v>
      </c>
      <c r="G80" s="1">
        <v>0</v>
      </c>
      <c r="H80" s="1">
        <f t="shared" si="1"/>
        <v>0</v>
      </c>
    </row>
    <row r="81" spans="1:8" x14ac:dyDescent="0.2">
      <c r="A81" s="1" t="s">
        <v>26</v>
      </c>
      <c r="B81" s="1" t="s">
        <v>28</v>
      </c>
      <c r="C81" s="2">
        <v>85447.3</v>
      </c>
      <c r="D81" s="3">
        <v>4.1399999999999999E-2</v>
      </c>
      <c r="F81" s="1">
        <v>0</v>
      </c>
      <c r="G81" s="1">
        <v>0</v>
      </c>
      <c r="H81" s="1">
        <f t="shared" si="1"/>
        <v>0</v>
      </c>
    </row>
    <row r="82" spans="1:8" x14ac:dyDescent="0.2">
      <c r="A82" s="1" t="s">
        <v>26</v>
      </c>
      <c r="B82" s="1" t="s">
        <v>27</v>
      </c>
      <c r="C82" s="2">
        <v>79859.7</v>
      </c>
      <c r="D82" s="3">
        <v>2.2499999999999999E-2</v>
      </c>
      <c r="F82" s="1">
        <v>0</v>
      </c>
      <c r="G82" s="1">
        <v>0</v>
      </c>
      <c r="H82" s="1">
        <f t="shared" si="1"/>
        <v>0</v>
      </c>
    </row>
    <row r="83" spans="1:8" x14ac:dyDescent="0.2">
      <c r="A83" s="1" t="s">
        <v>22</v>
      </c>
      <c r="B83" s="1" t="s">
        <v>25</v>
      </c>
      <c r="C83" s="2">
        <v>60002.5</v>
      </c>
      <c r="D83" s="3">
        <v>2.8400000000000002E-2</v>
      </c>
      <c r="F83" s="1">
        <v>0</v>
      </c>
      <c r="G83" s="1">
        <v>0</v>
      </c>
      <c r="H83" s="1">
        <f t="shared" si="1"/>
        <v>0</v>
      </c>
    </row>
    <row r="84" spans="1:8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  <c r="F84" s="1">
        <v>0</v>
      </c>
      <c r="G84" s="1">
        <v>0</v>
      </c>
      <c r="H84" s="1">
        <f t="shared" si="1"/>
        <v>0</v>
      </c>
    </row>
    <row r="85" spans="1:8" x14ac:dyDescent="0.2">
      <c r="A85" s="1" t="s">
        <v>22</v>
      </c>
      <c r="B85" s="1" t="s">
        <v>23</v>
      </c>
      <c r="C85" s="2">
        <v>110331.8</v>
      </c>
      <c r="D85" s="3">
        <v>2.7500000000000004E-2</v>
      </c>
      <c r="F85" s="1">
        <v>0</v>
      </c>
      <c r="G85" s="1">
        <v>1</v>
      </c>
      <c r="H85" s="1">
        <f t="shared" si="1"/>
        <v>1</v>
      </c>
    </row>
    <row r="86" spans="1:8" x14ac:dyDescent="0.2">
      <c r="A86" s="1" t="s">
        <v>2</v>
      </c>
      <c r="B86" s="1" t="s">
        <v>3</v>
      </c>
      <c r="C86" s="2">
        <v>58300.3</v>
      </c>
      <c r="D86" s="3">
        <v>1.8499999999999999E-2</v>
      </c>
      <c r="F86" s="1">
        <v>0</v>
      </c>
      <c r="G86" s="1">
        <v>0</v>
      </c>
      <c r="H86" s="1">
        <f t="shared" si="1"/>
        <v>0</v>
      </c>
    </row>
  </sheetData>
  <conditionalFormatting sqref="H3:H86">
    <cfRule type="cellIs" dxfId="2" priority="1" operator="equal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K3 P3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H4" sqref="H4"/>
    </sheetView>
  </sheetViews>
  <sheetFormatPr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bestFit="1" customWidth="1"/>
    <col min="7" max="7" width="4.7109375" style="1" customWidth="1"/>
    <col min="8" max="8" width="21.42578125" style="1" customWidth="1"/>
    <col min="9" max="16384" width="8.85546875" style="1"/>
  </cols>
  <sheetData>
    <row r="1" spans="1:8" ht="13.5" thickBot="1" x14ac:dyDescent="0.25">
      <c r="A1" s="29" t="s">
        <v>119</v>
      </c>
      <c r="B1" s="36"/>
      <c r="C1" s="36"/>
      <c r="D1" s="36"/>
      <c r="F1" s="39" t="s">
        <v>120</v>
      </c>
      <c r="H1" s="39" t="s">
        <v>122</v>
      </c>
    </row>
    <row r="2" spans="1:8" s="12" customFormat="1" x14ac:dyDescent="0.2">
      <c r="A2" s="7" t="s">
        <v>118</v>
      </c>
      <c r="B2" s="7" t="s">
        <v>0</v>
      </c>
      <c r="C2" s="7" t="s">
        <v>139</v>
      </c>
      <c r="D2" s="7" t="s">
        <v>21</v>
      </c>
      <c r="F2" s="8" t="s">
        <v>118</v>
      </c>
      <c r="H2" s="8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topLeftCell="D1" workbookViewId="0">
      <selection activeCell="M32" sqref="M32"/>
    </sheetView>
  </sheetViews>
  <sheetFormatPr defaultColWidth="8.85546875" defaultRowHeight="12.75" x14ac:dyDescent="0.2"/>
  <cols>
    <col min="1" max="1" width="16.7109375" style="1" customWidth="1"/>
    <col min="2" max="2" width="20.28515625" style="1" customWidth="1"/>
    <col min="3" max="3" width="15.2851562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0" style="1" customWidth="1"/>
    <col min="8" max="8" width="4.7109375" style="1" customWidth="1"/>
    <col min="9" max="9" width="31.140625" style="1" bestFit="1" customWidth="1"/>
    <col min="10" max="10" width="19.42578125" style="1" bestFit="1" customWidth="1"/>
    <col min="11" max="11" width="14.5703125" style="1" customWidth="1"/>
    <col min="12" max="12" width="19.42578125" style="1" bestFit="1" customWidth="1"/>
    <col min="13" max="13" width="12" style="1" bestFit="1" customWidth="1"/>
    <col min="14" max="16384" width="8.85546875" style="1"/>
  </cols>
  <sheetData>
    <row r="1" spans="1:13" ht="13.5" thickBot="1" x14ac:dyDescent="0.25">
      <c r="A1" s="29" t="s">
        <v>119</v>
      </c>
      <c r="B1" s="29"/>
      <c r="C1" s="29"/>
      <c r="D1" s="29"/>
      <c r="E1" s="29"/>
      <c r="G1" s="39" t="s">
        <v>120</v>
      </c>
      <c r="I1" s="5" t="s">
        <v>147</v>
      </c>
      <c r="J1" s="4"/>
      <c r="K1" s="4"/>
    </row>
    <row r="2" spans="1:13" s="12" customFormat="1" x14ac:dyDescent="0.2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20">_xlfn._xlws.SORT(_xlfn.UNIQUE(A3:A842))</f>
        <v>Data</v>
      </c>
      <c r="I3" s="26" t="s">
        <v>121</v>
      </c>
      <c r="J3" s="23" t="s">
        <v>81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Design</v>
      </c>
    </row>
    <row r="5" spans="1:13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Education</v>
      </c>
      <c r="I5" s="41" t="s">
        <v>0</v>
      </c>
      <c r="J5" s="41" t="s">
        <v>139</v>
      </c>
      <c r="K5" s="42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Engineering</v>
      </c>
      <c r="I6" s="1" t="str" cm="1">
        <f t="array" ref="I6:I17">_xlfn._xlws.SORT(_xlfn.UNIQUE(_xlfn._xlws.FILTER(B3:B842,A3:A842=J3)))</f>
        <v>Administrative Assistant</v>
      </c>
      <c r="J6" s="2" cm="1">
        <f t="array" ref="J6:J17">AVERAGEIFS($D$3:$D$842,$B$3:$B$842,_xlfn.ANCHORARRAY(I6))</f>
        <v>50730.400000000001</v>
      </c>
      <c r="K6" s="2" cm="1">
        <f t="array" ref="K6:K17">_xlfn.ANCHORARRAY(J6)</f>
        <v>50730.400000000001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Finance</v>
      </c>
      <c r="I7" s="1" t="str">
        <v>Business Analyst</v>
      </c>
      <c r="J7" s="2">
        <v>78392.800000000003</v>
      </c>
      <c r="K7" s="18">
        <v>78392.800000000003</v>
      </c>
      <c r="M7" s="2"/>
    </row>
    <row r="8" spans="1:13" x14ac:dyDescent="0.2">
      <c r="A8" s="1" t="s">
        <v>161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Food Services</v>
      </c>
      <c r="I8" s="1" t="str">
        <v>Business Development Manager</v>
      </c>
      <c r="J8" s="2">
        <v>81988.399999999994</v>
      </c>
      <c r="K8" s="18">
        <v>81988.399999999994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Health</v>
      </c>
      <c r="I9" s="1" t="str">
        <v>Communications Manager</v>
      </c>
      <c r="J9" s="2">
        <v>83485.7</v>
      </c>
      <c r="K9" s="18">
        <v>83485.7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Human Resources</v>
      </c>
      <c r="I10" s="1" t="str">
        <v>Consultant</v>
      </c>
      <c r="J10" s="2">
        <v>91287.2</v>
      </c>
      <c r="K10" s="18">
        <v>91287.2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Labor</v>
      </c>
      <c r="I11" s="1" t="str">
        <v>Customer Service Manager</v>
      </c>
      <c r="J11" s="2">
        <v>61767</v>
      </c>
      <c r="K11" s="18">
        <v>61767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Law</v>
      </c>
      <c r="I12" s="1" t="str">
        <v>Customer Service Representative</v>
      </c>
      <c r="J12" s="2">
        <v>44664.2</v>
      </c>
      <c r="K12" s="18">
        <v>44664.2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Manufacturing</v>
      </c>
      <c r="I13" s="1" t="str">
        <v>Marketing Manager</v>
      </c>
      <c r="J13" s="2">
        <v>85666.4</v>
      </c>
      <c r="K13" s="18">
        <v>85666.4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Media</v>
      </c>
      <c r="I14" s="1" t="str">
        <v>Office Manager</v>
      </c>
      <c r="J14" s="2">
        <v>58465.9</v>
      </c>
      <c r="K14" s="18">
        <v>58465.9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Operations</v>
      </c>
      <c r="I15" s="1" t="str">
        <v>Product Manager</v>
      </c>
      <c r="J15" s="2">
        <v>112678.6</v>
      </c>
      <c r="K15" s="18">
        <v>112678.6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Professional Services</v>
      </c>
      <c r="I16" s="1" t="str">
        <v>Program Manager</v>
      </c>
      <c r="J16" s="2">
        <v>90019</v>
      </c>
      <c r="K16" s="18">
        <v>90019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Real Estate</v>
      </c>
      <c r="I17" s="1" t="str">
        <v>Project Manager</v>
      </c>
      <c r="J17" s="2">
        <v>87450.2</v>
      </c>
      <c r="K17" s="18">
        <v>87450.2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</v>
      </c>
      <c r="K18" s="18"/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Sales</v>
      </c>
      <c r="K19" s="18"/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Technology</v>
      </c>
      <c r="K20" s="18"/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18"/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18"/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18"/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18"/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18"/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18"/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18"/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18"/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18"/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18"/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4" tint="-0.499984740745262"/>
      </dataBar>
      <extLst>
        <ext xmlns:x14="http://schemas.microsoft.com/office/spreadsheetml/2009/9/main" uri="{B025F937-C7B1-47D3-B67F-A62EFF666E3E}">
          <x14:id>{76373809-4B80-486A-AF7E-0F042F17AA43}</x14:id>
        </ext>
      </extLst>
    </cfRule>
  </conditionalFormatting>
  <dataValidations count="1">
    <dataValidation type="list" allowBlank="1" showInputMessage="1" showErrorMessage="1" sqref="J3" xr:uid="{043F1AA1-DEC4-4180-9576-803BCE429AF4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373809-4B80-486A-AF7E-0F042F17AA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J4" sqref="J4"/>
    </sheetView>
  </sheetViews>
  <sheetFormatPr defaultColWidth="8.85546875" defaultRowHeight="12.75" x14ac:dyDescent="0.2"/>
  <cols>
    <col min="1" max="1" width="15.7109375" style="1" customWidth="1"/>
    <col min="2" max="2" width="17.140625" style="1" customWidth="1"/>
    <col min="3" max="3" width="15.5703125" style="1" customWidth="1"/>
    <col min="4" max="4" width="12" style="1" customWidth="1"/>
    <col min="5" max="5" width="14.28515625" style="1" customWidth="1"/>
    <col min="6" max="6" width="4.7109375" style="1" customWidth="1"/>
    <col min="7" max="7" width="19.42578125" style="1" bestFit="1" customWidth="1"/>
    <col min="8" max="8" width="4.7109375" style="1" customWidth="1"/>
    <col min="9" max="9" width="14.28515625" style="1" bestFit="1" customWidth="1"/>
    <col min="10" max="10" width="4.7109375" style="1" customWidth="1"/>
    <col min="11" max="11" width="20" style="1" bestFit="1" customWidth="1"/>
    <col min="12" max="12" width="20" style="1" customWidth="1"/>
    <col min="13" max="13" width="17.140625" style="1" customWidth="1"/>
    <col min="14" max="15" width="14.28515625" style="1" customWidth="1"/>
    <col min="16" max="16384" width="8.85546875" style="1"/>
  </cols>
  <sheetData>
    <row r="1" spans="1:15" ht="13.5" thickBot="1" x14ac:dyDescent="0.25">
      <c r="A1" s="29" t="s">
        <v>119</v>
      </c>
      <c r="B1" s="29"/>
      <c r="C1" s="29"/>
      <c r="D1" s="29"/>
      <c r="E1" s="29"/>
      <c r="G1" s="39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2" customFormat="1" x14ac:dyDescent="0.2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1" cm="1">
        <f t="array" ref="G3:G5">LARGE(D3:D842,_xlfn.SEQUENCE(3))</f>
        <v>155654</v>
      </c>
      <c r="I3" s="28" t="s">
        <v>124</v>
      </c>
      <c r="J3" s="27">
        <v>10</v>
      </c>
      <c r="L3" s="13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1">
        <v>144318</v>
      </c>
    </row>
    <row r="5" spans="1:15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1">
        <v>143513</v>
      </c>
      <c r="I5" s="41" t="s">
        <v>139</v>
      </c>
      <c r="J5" s="12"/>
      <c r="K5" s="41" t="s">
        <v>118</v>
      </c>
      <c r="L5" s="41" t="s">
        <v>0</v>
      </c>
      <c r="M5" s="41" t="s">
        <v>1</v>
      </c>
      <c r="N5" s="41" t="s">
        <v>139</v>
      </c>
      <c r="O5" s="41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1" cm="1">
        <f t="array" ref="I6:I15">LARGE(D3:D842,_xlfn.SEQUENCE(J3))</f>
        <v>155654</v>
      </c>
      <c r="K6" s="1" t="str" cm="1">
        <f t="array" ref="K6:O15">_xlfn._xlws.SORT(_xlfn._xlws.FILTER(A3:E842, D3:D842&gt;=LARGE(D3:D842,J3)), 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1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1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1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1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1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1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1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1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1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2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2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2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2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2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2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2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2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2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2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2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2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2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2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2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2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2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2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2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2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2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2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2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2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2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2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2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2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2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2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2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2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2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E1" workbookViewId="0">
      <selection activeCell="Q16" sqref="Q16"/>
    </sheetView>
  </sheetViews>
  <sheetFormatPr defaultColWidth="8.85546875" defaultRowHeight="12.75" x14ac:dyDescent="0.2"/>
  <cols>
    <col min="1" max="1" width="14.140625" style="1" customWidth="1"/>
    <col min="2" max="2" width="17.140625" style="1" customWidth="1"/>
    <col min="3" max="3" width="14.710937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5.7109375" style="1" customWidth="1"/>
    <col min="8" max="8" width="4.7109375" style="1" customWidth="1"/>
    <col min="9" max="9" width="25.7109375" style="1" customWidth="1"/>
    <col min="10" max="10" width="4.7109375" style="1" customWidth="1"/>
    <col min="11" max="11" width="25.7109375" style="1" customWidth="1"/>
    <col min="12" max="12" width="4.7109375" style="1" customWidth="1"/>
    <col min="13" max="13" width="3.42578125" style="1" customWidth="1"/>
    <col min="14" max="14" width="26.7109375" style="1" customWidth="1"/>
    <col min="15" max="15" width="4.7109375" style="1" customWidth="1"/>
    <col min="16" max="16" width="3.7109375" style="1" customWidth="1"/>
    <col min="17" max="17" width="28.28515625" style="1" customWidth="1"/>
    <col min="18" max="18" width="9.5703125" style="1" bestFit="1" customWidth="1"/>
    <col min="19" max="16384" width="8.85546875" style="1"/>
  </cols>
  <sheetData>
    <row r="1" spans="1:18" ht="13.5" thickBot="1" x14ac:dyDescent="0.25">
      <c r="A1" s="29" t="s">
        <v>119</v>
      </c>
      <c r="B1" s="29"/>
      <c r="C1" s="29"/>
      <c r="D1" s="29"/>
      <c r="E1" s="29"/>
      <c r="G1" s="39" t="s">
        <v>126</v>
      </c>
      <c r="I1" s="39" t="s">
        <v>125</v>
      </c>
      <c r="K1" s="39" t="s">
        <v>127</v>
      </c>
      <c r="M1" s="5" t="s">
        <v>128</v>
      </c>
      <c r="N1" s="37"/>
      <c r="P1" s="5" t="s">
        <v>149</v>
      </c>
      <c r="Q1" s="37"/>
    </row>
    <row r="2" spans="1:18" s="12" customFormat="1" ht="13.5" thickBot="1" x14ac:dyDescent="0.25">
      <c r="A2" s="33" t="s">
        <v>118</v>
      </c>
      <c r="B2" s="33" t="s">
        <v>0</v>
      </c>
      <c r="C2" s="33" t="s">
        <v>1</v>
      </c>
      <c r="D2" s="33" t="s">
        <v>139</v>
      </c>
      <c r="E2" s="33" t="s">
        <v>21</v>
      </c>
      <c r="G2" s="35" t="s">
        <v>0</v>
      </c>
      <c r="I2" s="35" t="s">
        <v>0</v>
      </c>
      <c r="K2" s="35" t="s">
        <v>0</v>
      </c>
      <c r="M2" s="40">
        <v>5</v>
      </c>
      <c r="N2" s="35" t="s">
        <v>114</v>
      </c>
      <c r="P2" s="44">
        <v>5</v>
      </c>
      <c r="Q2" s="43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IT Manager</v>
      </c>
      <c r="K3" s="1" t="str">
        <f ca="1">INDEX(_xlfn.ANCHORARRAY(I3),1)</f>
        <v>IT Manager</v>
      </c>
      <c r="N3" s="1" t="str" cm="1">
        <f t="array" aca="1" ref="N3:N7" ca="1">INDEX(_xlfn.ANCHORARRAY(I3),_xlfn.SEQUENCE(M2))</f>
        <v>IT Manager</v>
      </c>
      <c r="P3" s="11"/>
      <c r="Q3" s="1" t="str" cm="1">
        <f t="array" aca="1" ref="Q3:Q7" ca="1">INDEX(_xlfn.SORTBY(_xlfn.UNIQUE(B3:B842),_xlfn.RANDARRAY(ROWS(_xlfn.UNIQUE(B3:B842)))),_xlfn.SEQUENCE(P2))</f>
        <v>Cashier</v>
      </c>
      <c r="R3" s="19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Property Manager</v>
      </c>
      <c r="N4" s="1" t="str">
        <f ca="1"/>
        <v>Property Manager</v>
      </c>
      <c r="P4" s="12"/>
      <c r="Q4" s="1" t="str">
        <f ca="1"/>
        <v>Pharmacist</v>
      </c>
      <c r="R4" s="19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Design Engineer</v>
      </c>
      <c r="N5" s="1" t="str">
        <f ca="1"/>
        <v>Design Engineer</v>
      </c>
      <c r="P5" s="12"/>
      <c r="Q5" s="1" t="str">
        <f ca="1"/>
        <v>Consultant</v>
      </c>
      <c r="R5" s="19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Emergency Medical Technician</v>
      </c>
      <c r="N6" s="1" t="str">
        <f ca="1"/>
        <v>Emergency Medical Technician</v>
      </c>
      <c r="P6" s="12"/>
      <c r="Q6" s="1" t="str">
        <f ca="1"/>
        <v>Tax Manager</v>
      </c>
      <c r="R6" s="19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Graphic Designer</v>
      </c>
      <c r="N7" s="1" t="str">
        <f ca="1"/>
        <v>Graphic Designer</v>
      </c>
      <c r="P7" s="12"/>
      <c r="Q7" s="1" t="str">
        <f ca="1"/>
        <v>Administrative Assistant</v>
      </c>
      <c r="R7" s="19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Licensed Practical Nurse</v>
      </c>
      <c r="P8" s="12"/>
      <c r="R8" s="19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Data Scientist</v>
      </c>
      <c r="P9" s="12"/>
      <c r="R9" s="19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Medical Assistant</v>
      </c>
      <c r="P10" s="12"/>
      <c r="R10" s="19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Human Resources Manager</v>
      </c>
      <c r="P11" s="12"/>
      <c r="R11" s="19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Attorney</v>
      </c>
      <c r="P12" s="12"/>
      <c r="R12" s="19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Physical Therapist</v>
      </c>
      <c r="P13" s="12"/>
      <c r="R13" s="19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Restaurant Manager</v>
      </c>
      <c r="P14" s="12"/>
      <c r="R14" s="19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Product Manager</v>
      </c>
      <c r="P15" s="12"/>
      <c r="R15" s="19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Business Development Manager</v>
      </c>
      <c r="P16" s="12"/>
      <c r="R16" s="19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Maintenance Technician</v>
      </c>
      <c r="P17" s="12"/>
      <c r="R17" s="19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Producer</v>
      </c>
      <c r="P18" s="12"/>
      <c r="R18" s="19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Server</v>
      </c>
      <c r="P19" s="12"/>
      <c r="R19" s="19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Cashier</v>
      </c>
      <c r="P20" s="12"/>
      <c r="R20" s="19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Pharmacy Technician</v>
      </c>
      <c r="P21" s="12"/>
      <c r="R21" s="19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Manufacturing Engineer</v>
      </c>
      <c r="P22" s="12"/>
      <c r="R22" s="19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Truck Driver</v>
      </c>
      <c r="P23" s="12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Process Engineer</v>
      </c>
      <c r="P24" s="12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Financial Analyst</v>
      </c>
      <c r="P25" s="12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Bartender</v>
      </c>
      <c r="P26" s="12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Construction Laborer</v>
      </c>
      <c r="P27" s="12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Barista</v>
      </c>
      <c r="P28" s="12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Research Assistant</v>
      </c>
      <c r="P29" s="12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Maintenance Worker</v>
      </c>
      <c r="P30" s="12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Quality Engineer</v>
      </c>
      <c r="P31" s="12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Administrative Assistant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Registered Nurse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Paralegal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Claims Adjuster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Java Developer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Machine Operator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Delivery Driver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Warehouse Associate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Technical Support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Professor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Sales Manager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Financial Advisor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Web Designer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UX Designer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Office Manager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Medical Technologist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Data Analyst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Certified Nursing Assistant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Security Officer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Store Manager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Retail Key Holder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Systems Engineer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Teacher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Solutions Architect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Web Developer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Bank Teller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Loan Officer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Program Manager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Insurance Agent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Marketing Manager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Mechanical Engineer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Recruiter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Material Handler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Consultant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Accountant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Tax Manager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Buyer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Pharmacist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Operations Analyst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Civil Engineer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Communications Manager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Customer Service Manager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Restaurant Cook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Sales Representative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Project Manager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Production Manager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Field Engineer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Customer Service Representative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Electrical Engineer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Business Analyst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Software Engineer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Operations Manager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Technician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Programmer Analyst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Technical Editor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C1" workbookViewId="0">
      <selection activeCell="O13" sqref="O13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4.85546875" style="1" customWidth="1"/>
    <col min="4" max="5" width="14.28515625" style="1" customWidth="1"/>
    <col min="6" max="6" width="4.7109375" style="1" customWidth="1"/>
    <col min="7" max="7" width="18" style="18" bestFit="1" customWidth="1"/>
    <col min="8" max="8" width="11.140625" style="1" customWidth="1"/>
    <col min="9" max="9" width="8.85546875" style="1"/>
    <col min="10" max="10" width="4.7109375" style="1" customWidth="1"/>
    <col min="11" max="11" width="13" style="1" bestFit="1" customWidth="1"/>
    <col min="12" max="12" width="11.140625" style="1" customWidth="1"/>
    <col min="13" max="13" width="14.85546875" style="1" customWidth="1"/>
    <col min="14" max="16384" width="8.85546875" style="1"/>
  </cols>
  <sheetData>
    <row r="1" spans="1:13" ht="13.5" thickBot="1" x14ac:dyDescent="0.25">
      <c r="A1" s="29" t="s">
        <v>119</v>
      </c>
      <c r="B1" s="29"/>
      <c r="C1" s="29"/>
      <c r="D1" s="29"/>
      <c r="E1" s="29"/>
      <c r="G1" s="45" t="s">
        <v>129</v>
      </c>
      <c r="H1" s="38"/>
      <c r="I1" s="38"/>
      <c r="K1" s="6" t="s">
        <v>152</v>
      </c>
      <c r="L1" s="6"/>
      <c r="M1" s="6"/>
    </row>
    <row r="2" spans="1:13" s="12" customFormat="1" x14ac:dyDescent="0.2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151</v>
      </c>
      <c r="H2" s="8" t="s">
        <v>115</v>
      </c>
      <c r="I2" s="8" t="s">
        <v>140</v>
      </c>
    </row>
    <row r="3" spans="1:13" ht="13.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9" t="s">
        <v>130</v>
      </c>
      <c r="H3" s="2">
        <v>25000</v>
      </c>
      <c r="I3" s="1" cm="1">
        <f t="array" ref="I3:I10">FREQUENCY(D3:D842,H3:H9)</f>
        <v>3</v>
      </c>
      <c r="K3" s="25" t="s">
        <v>116</v>
      </c>
      <c r="L3" s="46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50" t="s">
        <v>153</v>
      </c>
      <c r="H4" s="2">
        <v>50000</v>
      </c>
      <c r="I4" s="1">
        <v>214</v>
      </c>
      <c r="K4" s="25" t="s">
        <v>117</v>
      </c>
      <c r="L4" s="24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50" t="s">
        <v>154</v>
      </c>
      <c r="H5" s="2">
        <v>75000</v>
      </c>
      <c r="I5" s="1">
        <v>284</v>
      </c>
    </row>
    <row r="6" spans="1:13" ht="13.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0" t="s">
        <v>155</v>
      </c>
      <c r="H6" s="2">
        <v>100000</v>
      </c>
      <c r="I6" s="1">
        <v>242</v>
      </c>
      <c r="K6" s="41" t="s">
        <v>115</v>
      </c>
      <c r="L6" s="41" t="s">
        <v>140</v>
      </c>
      <c r="M6" s="47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0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  <c r="M7" s="1" cm="1">
        <f t="array" ref="M7:M12">_xlfn.ANCHORARRAY(L7)</f>
        <v>17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0" t="s">
        <v>157</v>
      </c>
      <c r="H8" s="2">
        <v>150000</v>
      </c>
      <c r="I8" s="1">
        <v>15</v>
      </c>
      <c r="K8" s="2">
        <v>60000</v>
      </c>
      <c r="L8" s="1">
        <v>322</v>
      </c>
      <c r="M8" s="1">
        <v>322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0" t="s">
        <v>158</v>
      </c>
      <c r="H9" s="2">
        <v>175000</v>
      </c>
      <c r="I9" s="1">
        <v>1</v>
      </c>
      <c r="K9" s="2">
        <v>90000</v>
      </c>
      <c r="L9" s="1">
        <v>355</v>
      </c>
      <c r="M9" s="1">
        <v>355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0" t="s">
        <v>131</v>
      </c>
      <c r="H10" s="2"/>
      <c r="I10" s="1">
        <v>0</v>
      </c>
      <c r="K10" s="2">
        <v>120000</v>
      </c>
      <c r="L10" s="1">
        <v>118</v>
      </c>
      <c r="M10" s="1">
        <v>118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4"/>
      <c r="H11" s="14"/>
      <c r="K11" s="2">
        <v>150000</v>
      </c>
      <c r="L11" s="1">
        <v>27</v>
      </c>
      <c r="M11" s="1">
        <v>27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  <c r="M12" s="1">
        <v>1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theme="4" tint="-0.499984740745262"/>
      </dataBar>
      <extLst>
        <ext xmlns:x14="http://schemas.microsoft.com/office/spreadsheetml/2009/9/main" uri="{B025F937-C7B1-47D3-B67F-A62EFF666E3E}">
          <x14:id>{C736AB86-2417-43B3-9736-8A80B8727C69}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36AB86-2417-43B3-9736-8A80B8727C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F1" workbookViewId="0">
      <selection activeCell="I3" sqref="I3"/>
    </sheetView>
  </sheetViews>
  <sheetFormatPr defaultColWidth="8.85546875" defaultRowHeight="12.75" x14ac:dyDescent="0.2"/>
  <cols>
    <col min="1" max="1" width="16.140625" style="1" customWidth="1"/>
    <col min="2" max="2" width="17.140625" style="1" customWidth="1"/>
    <col min="3" max="3" width="15.5703125" style="1" customWidth="1"/>
    <col min="4" max="4" width="12.85546875" style="1" customWidth="1"/>
    <col min="5" max="5" width="13.7109375" style="1" customWidth="1"/>
    <col min="6" max="6" width="4.7109375" style="1" customWidth="1"/>
    <col min="7" max="7" width="26.140625" style="56" customWidth="1"/>
    <col min="8" max="8" width="17.7109375" style="1" customWidth="1"/>
    <col min="9" max="17" width="14.42578125" style="1" customWidth="1"/>
    <col min="18" max="16384" width="8.85546875" style="1"/>
  </cols>
  <sheetData>
    <row r="1" spans="1:17" ht="13.5" thickBot="1" x14ac:dyDescent="0.25">
      <c r="A1" s="29" t="s">
        <v>119</v>
      </c>
      <c r="B1" s="29"/>
      <c r="C1" s="29"/>
      <c r="D1" s="29"/>
      <c r="E1" s="29"/>
      <c r="G1" s="6" t="s">
        <v>150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2" customFormat="1" x14ac:dyDescent="0.2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56"/>
    </row>
    <row r="3" spans="1:17" ht="15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5" t="s">
        <v>121</v>
      </c>
      <c r="H3" s="27" t="s">
        <v>81</v>
      </c>
      <c r="I3" s="64" t="s">
        <v>162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6" t="str" cm="1">
        <f t="array" ref="H5:Q5">TRANSPOSE(_xlfn._xlws.SORT(_xlfn.UNIQUE(C3:C842)))</f>
        <v>Atlanta</v>
      </c>
      <c r="I5" s="6" t="str">
        <v>Boston</v>
      </c>
      <c r="J5" s="6" t="str">
        <v>Chicago</v>
      </c>
      <c r="K5" s="6" t="str">
        <v>Houston</v>
      </c>
      <c r="L5" s="6" t="str">
        <v>Los Angeles</v>
      </c>
      <c r="M5" s="6" t="str">
        <v>New York City</v>
      </c>
      <c r="N5" s="6" t="str">
        <v>Philadelphia</v>
      </c>
      <c r="O5" s="6" t="str">
        <v>San Francisco</v>
      </c>
      <c r="P5" s="6" t="str">
        <v>Seattle</v>
      </c>
      <c r="Q5" s="6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7" t="str" cm="1">
        <f t="array" ref="G6:G17">_xlfn.UNIQUE(_xlfn._xlws.FILTER(B3:B842, A3:A842=H3))</f>
        <v>Project Manager</v>
      </c>
      <c r="H6" s="51" cm="1">
        <f t="array" ref="H6:Q17">AVERAGEIFS(D3:D842,B3:B842,_xlfn.ANCHORARRAY(G6),C3:C842,_xlfn.ANCHORARRAY(H5))</f>
        <v>81303</v>
      </c>
      <c r="I6" s="51">
        <v>85609</v>
      </c>
      <c r="J6" s="51">
        <v>82974</v>
      </c>
      <c r="K6" s="51">
        <v>86315</v>
      </c>
      <c r="L6" s="51">
        <v>88339</v>
      </c>
      <c r="M6" s="51">
        <v>90081</v>
      </c>
      <c r="N6" s="51">
        <v>80660</v>
      </c>
      <c r="O6" s="51">
        <v>100082</v>
      </c>
      <c r="P6" s="51">
        <v>87868</v>
      </c>
      <c r="Q6" s="51">
        <v>91271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7" t="str">
        <v>Program Manager</v>
      </c>
      <c r="H7" s="20">
        <v>82334</v>
      </c>
      <c r="I7" s="20">
        <v>87490</v>
      </c>
      <c r="J7" s="20">
        <v>83683</v>
      </c>
      <c r="K7" s="20">
        <v>79079</v>
      </c>
      <c r="L7" s="20">
        <v>92012</v>
      </c>
      <c r="M7" s="20">
        <v>91567</v>
      </c>
      <c r="N7" s="20">
        <v>81182</v>
      </c>
      <c r="O7" s="20">
        <v>105386</v>
      </c>
      <c r="P7" s="20">
        <v>99098</v>
      </c>
      <c r="Q7" s="20">
        <v>98359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7" t="str">
        <v>Product Manager</v>
      </c>
      <c r="H8" s="20">
        <v>104547</v>
      </c>
      <c r="I8" s="20">
        <v>113681</v>
      </c>
      <c r="J8" s="20">
        <v>106911</v>
      </c>
      <c r="K8" s="20">
        <v>103741</v>
      </c>
      <c r="L8" s="20">
        <v>111457</v>
      </c>
      <c r="M8" s="20">
        <v>115929</v>
      </c>
      <c r="N8" s="20">
        <v>100355</v>
      </c>
      <c r="O8" s="20">
        <v>137309</v>
      </c>
      <c r="P8" s="20">
        <v>118766</v>
      </c>
      <c r="Q8" s="20">
        <v>114090</v>
      </c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8" t="str">
        <v>Office Manager</v>
      </c>
      <c r="H9" s="20">
        <v>49934</v>
      </c>
      <c r="I9" s="20">
        <v>61398</v>
      </c>
      <c r="J9" s="20">
        <v>54387</v>
      </c>
      <c r="K9" s="20">
        <v>52777</v>
      </c>
      <c r="L9" s="20">
        <v>60436</v>
      </c>
      <c r="M9" s="20">
        <v>60504</v>
      </c>
      <c r="N9" s="20">
        <v>54668</v>
      </c>
      <c r="O9" s="20">
        <v>70936</v>
      </c>
      <c r="P9" s="20">
        <v>60655</v>
      </c>
      <c r="Q9" s="20">
        <v>58964</v>
      </c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8" t="str">
        <v>Marketing Manager</v>
      </c>
      <c r="H10" s="20">
        <v>77678</v>
      </c>
      <c r="I10" s="20">
        <v>86684</v>
      </c>
      <c r="J10" s="20">
        <v>83120</v>
      </c>
      <c r="K10" s="20">
        <v>75676</v>
      </c>
      <c r="L10" s="20">
        <v>87802</v>
      </c>
      <c r="M10" s="20">
        <v>87815</v>
      </c>
      <c r="N10" s="20">
        <v>79608</v>
      </c>
      <c r="O10" s="20">
        <v>105933</v>
      </c>
      <c r="P10" s="20">
        <v>90870</v>
      </c>
      <c r="Q10" s="20">
        <v>81478</v>
      </c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58" t="str">
        <v>Customer Service Representative</v>
      </c>
      <c r="H11" s="20">
        <v>39546</v>
      </c>
      <c r="I11" s="20">
        <v>47664</v>
      </c>
      <c r="J11" s="20">
        <v>43184</v>
      </c>
      <c r="K11" s="20">
        <v>39236</v>
      </c>
      <c r="L11" s="20">
        <v>46030</v>
      </c>
      <c r="M11" s="20">
        <v>45664</v>
      </c>
      <c r="N11" s="20">
        <v>42493</v>
      </c>
      <c r="O11" s="20">
        <v>52146</v>
      </c>
      <c r="P11" s="20">
        <v>46851</v>
      </c>
      <c r="Q11" s="20">
        <v>43828</v>
      </c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58" t="str">
        <v>Customer Service Manager</v>
      </c>
      <c r="H12" s="20">
        <v>55740</v>
      </c>
      <c r="I12" s="20">
        <v>62183</v>
      </c>
      <c r="J12" s="20">
        <v>61757</v>
      </c>
      <c r="K12" s="20">
        <v>55529</v>
      </c>
      <c r="L12" s="20">
        <v>64616</v>
      </c>
      <c r="M12" s="20">
        <v>63396</v>
      </c>
      <c r="N12" s="20">
        <v>57532</v>
      </c>
      <c r="O12" s="20">
        <v>73869</v>
      </c>
      <c r="P12" s="20">
        <v>64510</v>
      </c>
      <c r="Q12" s="20">
        <v>58538</v>
      </c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58" t="str">
        <v>Consultant</v>
      </c>
      <c r="H13" s="20">
        <v>88002</v>
      </c>
      <c r="I13" s="20">
        <v>96865</v>
      </c>
      <c r="J13" s="20">
        <v>89588</v>
      </c>
      <c r="K13" s="20">
        <v>85040</v>
      </c>
      <c r="L13" s="20">
        <v>94320</v>
      </c>
      <c r="M13" s="20">
        <v>93858</v>
      </c>
      <c r="N13" s="20">
        <v>84722</v>
      </c>
      <c r="O13" s="20">
        <v>101602</v>
      </c>
      <c r="P13" s="20">
        <v>93056</v>
      </c>
      <c r="Q13" s="20">
        <v>85819</v>
      </c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58" t="str">
        <v>Communications Manager</v>
      </c>
      <c r="H14" s="20">
        <v>74055</v>
      </c>
      <c r="I14" s="20">
        <v>84405</v>
      </c>
      <c r="J14" s="20">
        <v>78439</v>
      </c>
      <c r="K14" s="20">
        <v>73711</v>
      </c>
      <c r="L14" s="20">
        <v>85094</v>
      </c>
      <c r="M14" s="20">
        <v>87025</v>
      </c>
      <c r="N14" s="20">
        <v>76597</v>
      </c>
      <c r="O14" s="20">
        <v>104708</v>
      </c>
      <c r="P14" s="20">
        <v>85656</v>
      </c>
      <c r="Q14" s="20">
        <v>85167</v>
      </c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58" t="str">
        <v>Business Development Manager</v>
      </c>
      <c r="H15" s="20">
        <v>75257</v>
      </c>
      <c r="I15" s="20">
        <v>80910</v>
      </c>
      <c r="J15" s="20">
        <v>73586</v>
      </c>
      <c r="K15" s="20">
        <v>78940</v>
      </c>
      <c r="L15" s="20">
        <v>81916</v>
      </c>
      <c r="M15" s="20">
        <v>85287</v>
      </c>
      <c r="N15" s="20">
        <v>73547</v>
      </c>
      <c r="O15" s="20">
        <v>96836</v>
      </c>
      <c r="P15" s="20">
        <v>87374</v>
      </c>
      <c r="Q15" s="20">
        <v>86231</v>
      </c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58" t="str">
        <v>Business Analyst</v>
      </c>
      <c r="H16" s="20">
        <v>73745</v>
      </c>
      <c r="I16" s="20">
        <v>77910</v>
      </c>
      <c r="J16" s="20">
        <v>76274</v>
      </c>
      <c r="K16" s="20">
        <v>73459</v>
      </c>
      <c r="L16" s="20">
        <v>77747</v>
      </c>
      <c r="M16" s="20">
        <v>82947</v>
      </c>
      <c r="N16" s="20">
        <v>71239</v>
      </c>
      <c r="O16" s="20">
        <v>90445</v>
      </c>
      <c r="P16" s="20">
        <v>80660</v>
      </c>
      <c r="Q16" s="20">
        <v>79502</v>
      </c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58" t="str">
        <v>Administrative Assistant</v>
      </c>
      <c r="H17" s="20">
        <v>44407</v>
      </c>
      <c r="I17" s="20">
        <v>53373</v>
      </c>
      <c r="J17" s="20">
        <v>48457</v>
      </c>
      <c r="K17" s="20">
        <v>45443</v>
      </c>
      <c r="L17" s="20">
        <v>51492</v>
      </c>
      <c r="M17" s="20">
        <v>53323</v>
      </c>
      <c r="N17" s="20">
        <v>46192</v>
      </c>
      <c r="O17" s="20">
        <v>60824</v>
      </c>
      <c r="P17" s="20">
        <v>52464</v>
      </c>
      <c r="Q17" s="20">
        <v>51329</v>
      </c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ht="15" x14ac:dyDescent="0.2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59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21"/>
      <c r="I21" s="20"/>
      <c r="J21" s="20"/>
      <c r="K21" s="20"/>
      <c r="L21" s="20"/>
      <c r="M21" s="20"/>
      <c r="N21" s="20"/>
      <c r="O21" s="20"/>
      <c r="P21" s="20"/>
      <c r="Q21" s="20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21"/>
      <c r="I22" s="20"/>
      <c r="J22" s="20"/>
      <c r="K22" s="20"/>
      <c r="L22" s="20"/>
      <c r="M22" s="20"/>
      <c r="N22" s="20"/>
      <c r="O22" s="20"/>
      <c r="P22" s="20"/>
      <c r="Q22" s="20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21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21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21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21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21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21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21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21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21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21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21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21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21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21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21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1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workbookViewId="0">
      <selection activeCell="H3" sqref="H3"/>
    </sheetView>
  </sheetViews>
  <sheetFormatPr defaultColWidth="8.85546875" defaultRowHeight="12.75" x14ac:dyDescent="0.2"/>
  <cols>
    <col min="1" max="1" width="15.85546875" style="1" customWidth="1"/>
    <col min="2" max="2" width="17.140625" style="1" customWidth="1"/>
    <col min="3" max="3" width="15.85546875" style="1" customWidth="1"/>
    <col min="4" max="4" width="12.7109375" style="1" customWidth="1"/>
    <col min="5" max="5" width="14.28515625" style="1" customWidth="1"/>
    <col min="6" max="6" width="4.7109375" style="1" customWidth="1"/>
    <col min="7" max="7" width="21.28515625" style="1" customWidth="1"/>
    <col min="8" max="8" width="14.28515625" style="1" customWidth="1"/>
    <col min="9" max="9" width="6" style="1" customWidth="1"/>
    <col min="10" max="10" width="21.85546875" style="1" customWidth="1"/>
    <col min="11" max="11" width="14.28515625" style="1" customWidth="1"/>
    <col min="12" max="12" width="4.7109375" style="1" customWidth="1"/>
    <col min="13" max="13" width="22.28515625" style="1" customWidth="1"/>
    <col min="14" max="14" width="14.28515625" style="1" customWidth="1"/>
    <col min="15" max="16384" width="8.85546875" style="1"/>
  </cols>
  <sheetData>
    <row r="1" spans="1:14" ht="13.5" thickBot="1" x14ac:dyDescent="0.25">
      <c r="A1" s="29" t="s">
        <v>119</v>
      </c>
      <c r="B1" s="29"/>
      <c r="C1" s="29"/>
      <c r="D1" s="29"/>
      <c r="E1" s="29"/>
      <c r="G1" s="45" t="s">
        <v>146</v>
      </c>
      <c r="H1" s="48"/>
      <c r="J1" s="45" t="s">
        <v>159</v>
      </c>
      <c r="K1" s="48"/>
      <c r="M1" s="45" t="s">
        <v>160</v>
      </c>
      <c r="N1" s="45"/>
    </row>
    <row r="2" spans="1:14" s="12" customFormat="1" x14ac:dyDescent="0.2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  <c r="H2" s="8" t="s">
        <v>139</v>
      </c>
      <c r="J2" s="8" t="s">
        <v>118</v>
      </c>
      <c r="K2" s="8" t="s">
        <v>139</v>
      </c>
      <c r="M2" s="8" t="s">
        <v>118</v>
      </c>
      <c r="N2" s="8" t="s">
        <v>139</v>
      </c>
    </row>
    <row r="3" spans="1:14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 A3:A842,_xlfn.ANCHORARRAY( G3))</f>
        <v>90266.958333333328</v>
      </c>
      <c r="J3" s="1" t="str" cm="1">
        <f t="array" ref="J3:K19">_xlfn._xlws.SORT(CHOOSE({1,2},_xlfn.UNIQUE($A$3:$A$842),AVERAGEIFS($D$3:$D$842, $A$3:$A$842, _xlfn.UNIQUE($A$3:$A$842))),2,-1)</f>
        <v>Law</v>
      </c>
      <c r="K3" s="2">
        <v>93394.7</v>
      </c>
      <c r="M3" s="1" t="str" cm="1">
        <f t="array" ref="M3:N19">_xlfn.LET(
_xlpm.Industry, _xlfn.UNIQUE(A3:A842),
_xlpm.AvgSalary, AVERAGEIFS(D3:D842, A3:A842, _xlpm.Industry),
_xlpm.Array, CHOOSE({1,2}, _xlpm.Industry, _xlpm.AvgSalary),
_xlfn._xlws.SORT(_xlpm.Array, 2, -1))</f>
        <v>Law</v>
      </c>
      <c r="N3" s="2">
        <v>93394.7</v>
      </c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60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60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22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22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22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22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22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22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22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22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22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22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albert beattie</cp:lastModifiedBy>
  <dcterms:created xsi:type="dcterms:W3CDTF">2021-03-18T20:05:03Z</dcterms:created>
  <dcterms:modified xsi:type="dcterms:W3CDTF">2022-06-08T05:22:59Z</dcterms:modified>
</cp:coreProperties>
</file>