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Ex3.xml" ContentType="application/vnd.ms-office.chartex+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charts/chart17.xml" ContentType="application/vnd.openxmlformats-officedocument.drawingml.chart+xml"/>
  <Override PartName="/xl/charts/style20.xml" ContentType="application/vnd.ms-office.chartstyle+xml"/>
  <Override PartName="/xl/charts/colors20.xml" ContentType="application/vnd.ms-office.chartcolorstyle+xml"/>
  <Override PartName="/xl/charts/chart18.xml" ContentType="application/vnd.openxmlformats-officedocument.drawingml.chart+xml"/>
  <Override PartName="/xl/charts/style21.xml" ContentType="application/vnd.ms-office.chartstyle+xml"/>
  <Override PartName="/xl/charts/colors21.xml" ContentType="application/vnd.ms-office.chartcolorstyle+xml"/>
  <Override PartName="/xl/charts/chart19.xml" ContentType="application/vnd.openxmlformats-officedocument.drawingml.chart+xml"/>
  <Override PartName="/xl/charts/style22.xml" ContentType="application/vnd.ms-office.chartstyle+xml"/>
  <Override PartName="/xl/charts/colors22.xml" ContentType="application/vnd.ms-office.chartcolorstyle+xml"/>
  <Override PartName="/xl/charts/chart20.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5.xml" ContentType="application/vnd.openxmlformats-officedocument.drawing+xml"/>
  <Override PartName="/xl/charts/chart21.xml" ContentType="application/vnd.openxmlformats-officedocument.drawingml.chart+xml"/>
  <Override PartName="/xl/charts/style24.xml" ContentType="application/vnd.ms-office.chartstyle+xml"/>
  <Override PartName="/xl/charts/colors24.xml" ContentType="application/vnd.ms-office.chartcolorstyle+xml"/>
  <Override PartName="/xl/charts/chart22.xml" ContentType="application/vnd.openxmlformats-officedocument.drawingml.chart+xml"/>
  <Override PartName="/xl/charts/style25.xml" ContentType="application/vnd.ms-office.chartstyle+xml"/>
  <Override PartName="/xl/charts/colors25.xml" ContentType="application/vnd.ms-office.chartcolorstyle+xml"/>
  <Override PartName="/xl/charts/chart23.xml" ContentType="application/vnd.openxmlformats-officedocument.drawingml.chart+xml"/>
  <Override PartName="/xl/charts/style26.xml" ContentType="application/vnd.ms-office.chartstyle+xml"/>
  <Override PartName="/xl/charts/colors26.xml" ContentType="application/vnd.ms-office.chartcolorstyle+xml"/>
  <Override PartName="/xl/charts/chartEx4.xml" ContentType="application/vnd.ms-office.chartex+xml"/>
  <Override PartName="/xl/charts/style27.xml" ContentType="application/vnd.ms-office.chartstyle+xml"/>
  <Override PartName="/xl/charts/colors27.xml" ContentType="application/vnd.ms-office.chartcolorstyle+xml"/>
  <Override PartName="/xl/charts/chart24.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slicers/slicer1.xml" ContentType="application/vnd.ms-excel.slicer+xml"/>
  <Override PartName="/xl/charts/chart25.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ml.chartshapes+xml"/>
  <Override PartName="/xl/charts/chart27.xml" ContentType="application/vnd.openxmlformats-officedocument.drawingml.chart+xml"/>
  <Override PartName="/xl/charts/style31.xml" ContentType="application/vnd.ms-office.chartstyle+xml"/>
  <Override PartName="/xl/charts/colors31.xml" ContentType="application/vnd.ms-office.chartcolorstyle+xml"/>
  <Override PartName="/xl/charts/chart28.xml" ContentType="application/vnd.openxmlformats-officedocument.drawingml.chart+xml"/>
  <Override PartName="/xl/charts/style32.xml" ContentType="application/vnd.ms-office.chartstyle+xml"/>
  <Override PartName="/xl/charts/colors32.xml" ContentType="application/vnd.ms-office.chartcolorstyle+xml"/>
  <Override PartName="/xl/charts/chart29.xml" ContentType="application/vnd.openxmlformats-officedocument.drawingml.chart+xml"/>
  <Override PartName="/xl/charts/style33.xml" ContentType="application/vnd.ms-office.chartstyle+xml"/>
  <Override PartName="/xl/charts/colors33.xml" ContentType="application/vnd.ms-office.chartcolorstyle+xml"/>
  <Override PartName="/xl/charts/chart30.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9.xml" ContentType="application/vnd.openxmlformats-officedocument.drawing+xml"/>
  <Override PartName="/xl/slicers/slicer2.xml" ContentType="application/vnd.ms-excel.slicer+xml"/>
  <Override PartName="/xl/charts/chart31.xml" ContentType="application/vnd.openxmlformats-officedocument.drawingml.chart+xml"/>
  <Override PartName="/xl/charts/style35.xml" ContentType="application/vnd.ms-office.chartstyle+xml"/>
  <Override PartName="/xl/charts/colors35.xml" ContentType="application/vnd.ms-office.chartcolorstyle+xml"/>
  <Override PartName="/xl/charts/chart32.xml" ContentType="application/vnd.openxmlformats-officedocument.drawingml.chart+xml"/>
  <Override PartName="/xl/charts/style36.xml" ContentType="application/vnd.ms-office.chartstyle+xml"/>
  <Override PartName="/xl/charts/colors36.xml" ContentType="application/vnd.ms-office.chartcolorstyle+xml"/>
  <Override PartName="/xl/charts/chartEx5.xml" ContentType="application/vnd.ms-office.chartex+xml"/>
  <Override PartName="/xl/charts/style37.xml" ContentType="application/vnd.ms-office.chartstyle+xml"/>
  <Override PartName="/xl/charts/colors37.xml" ContentType="application/vnd.ms-office.chartcolorstyle+xml"/>
  <Override PartName="/xl/charts/chartEx6.xml" ContentType="application/vnd.ms-office.chartex+xml"/>
  <Override PartName="/xl/charts/style38.xml" ContentType="application/vnd.ms-office.chartstyle+xml"/>
  <Override PartName="/xl/charts/colors38.xml" ContentType="application/vnd.ms-office.chartcolorstyle+xml"/>
  <Override PartName="/xl/charts/chart33.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0.xml" ContentType="application/vnd.openxmlformats-officedocument.drawing+xml"/>
  <Override PartName="/xl/slicers/slicer3.xml" ContentType="application/vnd.ms-excel.slicer+xml"/>
  <Override PartName="/xl/charts/chart34.xml" ContentType="application/vnd.openxmlformats-officedocument.drawingml.chart+xml"/>
  <Override PartName="/xl/charts/style40.xml" ContentType="application/vnd.ms-office.chartstyle+xml"/>
  <Override PartName="/xl/charts/colors40.xml" ContentType="application/vnd.ms-office.chartcolorstyle+xml"/>
  <Override PartName="/xl/charts/chart35.xml" ContentType="application/vnd.openxmlformats-officedocument.drawingml.chart+xml"/>
  <Override PartName="/xl/charts/style41.xml" ContentType="application/vnd.ms-office.chartstyle+xml"/>
  <Override PartName="/xl/charts/colors41.xml" ContentType="application/vnd.ms-office.chartcolorstyle+xml"/>
  <Override PartName="/xl/charts/chart36.xml" ContentType="application/vnd.openxmlformats-officedocument.drawingml.chart+xml"/>
  <Override PartName="/xl/charts/style42.xml" ContentType="application/vnd.ms-office.chartstyle+xml"/>
  <Override PartName="/xl/charts/colors42.xml" ContentType="application/vnd.ms-office.chartcolorstyle+xml"/>
  <Override PartName="/xl/charts/chartEx7.xml" ContentType="application/vnd.ms-office.chartex+xml"/>
  <Override PartName="/xl/charts/style43.xml" ContentType="application/vnd.ms-office.chartstyle+xml"/>
  <Override PartName="/xl/charts/colors43.xml" ContentType="application/vnd.ms-office.chartcolorstyle+xml"/>
  <Override PartName="/xl/charts/chart37.xml" ContentType="application/vnd.openxmlformats-officedocument.drawingml.chart+xml"/>
  <Override PartName="/xl/charts/style44.xml" ContentType="application/vnd.ms-office.chartstyle+xml"/>
  <Override PartName="/xl/charts/colors4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716B4690-66C8-477A-B3F3-2A7787601432}" xr6:coauthVersionLast="47" xr6:coauthVersionMax="47" xr10:uidLastSave="{00000000-0000-0000-0000-000000000000}"/>
  <bookViews>
    <workbookView xWindow="-110" yWindow="-110" windowWidth="19420" windowHeight="10300" firstSheet="9" activeTab="9" xr2:uid="{C31D85C4-7F9C-42D3-9F9A-7C7EF3CE5D3A}"/>
  </bookViews>
  <sheets>
    <sheet name="Dashboard1 kpis" sheetId="1" state="hidden" r:id="rId1"/>
    <sheet name="Dashboard 1" sheetId="5" state="hidden" r:id="rId2"/>
    <sheet name="DAshboard 2" sheetId="6" state="hidden" r:id="rId3"/>
    <sheet name="Layer 1" sheetId="8" state="hidden" r:id="rId4"/>
    <sheet name="Layer 2" sheetId="9" state="hidden" r:id="rId5"/>
    <sheet name="Dashboard1 charts" sheetId="2" state="hidden" r:id="rId6"/>
    <sheet name="Sheet1" sheetId="4" state="hidden" r:id="rId7"/>
    <sheet name="LAYER kpi" sheetId="7" state="hidden" r:id="rId8"/>
    <sheet name="Layer 3" sheetId="10" state="hidden" r:id="rId9"/>
    <sheet name="MARKET OVERVIEW DASHBOARD" sheetId="11" r:id="rId10"/>
    <sheet name="PORTFOLIO PERFORMANCE DASHBOARD" sheetId="12" r:id="rId11"/>
    <sheet name="COMPANY–TRADER–SECTOR PERFORMAN" sheetId="13" r:id="rId12"/>
  </sheets>
  <definedNames>
    <definedName name="_xlchart.v1.0" hidden="1">'Dashboard 1'!$Q$17:$Q$21</definedName>
    <definedName name="_xlchart.v1.1" hidden="1">'Dashboard 1'!$R$16</definedName>
    <definedName name="_xlchart.v1.11" hidden="1">'Layer 2'!$I$14:$I$19</definedName>
    <definedName name="_xlchart.v1.12" hidden="1">'Layer 2'!$J$14:$J$19</definedName>
    <definedName name="_xlchart.v1.2" hidden="1">'Dashboard 1'!$R$17:$R$21</definedName>
    <definedName name="_xlchart.v1.3" hidden="1">'Layer 2'!$I$14:$I$19</definedName>
    <definedName name="_xlchart.v1.4" hidden="1">'Layer 2'!$J$14:$J$19</definedName>
    <definedName name="_xlchart.v2.10" hidden="1">'Layer 2'!$M$12:$M$16</definedName>
    <definedName name="_xlchart.v2.13" hidden="1">'Layer 3'!$O$14:$O$21</definedName>
    <definedName name="_xlchart.v2.14" hidden="1">'Layer 3'!$P$14:$P$21</definedName>
    <definedName name="_xlchart.v2.5" hidden="1">'Layer 2'!$L$12:$L$16</definedName>
    <definedName name="_xlchart.v2.6" hidden="1">'Layer 2'!$M$12:$M$16</definedName>
    <definedName name="_xlchart.v2.7" hidden="1">'Layer 3'!$O$14:$O$21</definedName>
    <definedName name="_xlchart.v2.8" hidden="1">'Layer 3'!$P$14:$P$21</definedName>
    <definedName name="_xlchart.v2.9" hidden="1">'Layer 2'!$L$12:$L$16</definedName>
    <definedName name="Slicer_company_name">#N/A</definedName>
    <definedName name="Slicer_country1">#N/A</definedName>
    <definedName name="Slicer_date__Month">#N/A</definedName>
    <definedName name="Slicer_date__Month2">#N/A</definedName>
    <definedName name="Slicer_Day1">#N/A</definedName>
    <definedName name="Slicer_exchange_name2">#N/A</definedName>
    <definedName name="Slicer_manager">#N/A</definedName>
    <definedName name="Slicer_portfolio_name">#N/A</definedName>
    <definedName name="Slicer_sector_id">#N/A</definedName>
    <definedName name="Slicer_sector_name1">#N/A</definedName>
    <definedName name="Slicer_trader_name">#N/A</definedName>
  </definedNames>
  <calcPr calcId="191029"/>
  <pivotCaches>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 cacheId="21" r:id="rId30"/>
    <pivotCache cacheId="22" r:id="rId31"/>
    <pivotCache cacheId="23" r:id="rId32"/>
    <pivotCache cacheId="24" r:id="rId33"/>
    <pivotCache cacheId="25" r:id="rId34"/>
    <pivotCache cacheId="26" r:id="rId35"/>
    <pivotCache cacheId="27" r:id="rId36"/>
    <pivotCache cacheId="28" r:id="rId37"/>
    <pivotCache cacheId="29" r:id="rId38"/>
    <pivotCache cacheId="30" r:id="rId39"/>
    <pivotCache cacheId="31" r:id="rId40"/>
    <pivotCache cacheId="32" r:id="rId41"/>
    <pivotCache cacheId="33" r:id="rId42"/>
    <pivotCache cacheId="34" r:id="rId43"/>
    <pivotCache cacheId="35" r:id="rId44"/>
    <pivotCache cacheId="36" r:id="rId45"/>
    <pivotCache cacheId="37" r:id="rId46"/>
    <pivotCache cacheId="38" r:id="rId47"/>
    <pivotCache cacheId="39" r:id="rId48"/>
    <pivotCache cacheId="40" r:id="rId49"/>
  </pivotCaches>
  <extLst>
    <ext xmlns:x14="http://schemas.microsoft.com/office/spreadsheetml/2009/9/main" uri="{876F7934-8845-4945-9796-88D515C7AA90}">
      <x14:pivotCaches>
        <pivotCache cacheId="41" r:id="rId50"/>
        <pivotCache cacheId="42" r:id="rId51"/>
      </x14:pivotCaches>
    </ext>
    <ext xmlns:x14="http://schemas.microsoft.com/office/spreadsheetml/2009/9/main" uri="{BBE1A952-AA13-448e-AADC-164F8A28A991}">
      <x14:slicerCaches>
        <x14:slicerCache r:id="rId52"/>
        <x14:slicerCache r:id="rId53"/>
        <x14:slicerCache r:id="rId54"/>
        <x14:slicerCache r:id="rId55"/>
        <x14:slicerCache r:id="rId56"/>
        <x14:slicerCache r:id="rId57"/>
        <x14:slicerCache r:id="rId58"/>
        <x14:slicerCache r:id="rId59"/>
        <x14:slicerCache r:id="rId60"/>
        <x14:slicerCache r:id="rId61"/>
        <x14:slicerCache r:id="rId6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alendar_e4786e64-3ac0-46ca-87d1-39a2f6a6f351" name="dim_calendar" connection="Query - dim_calendar"/>
          <x15:modelTable id="dim_company_716df55f-8bc3-411a-88e8-597d8b32fd89" name="dim_company" connection="Query - dim_company"/>
          <x15:modelTable id="dim_exchange_8d00e8d6-4a5f-4294-95fd-1681cc049c3b" name="dim_exchange" connection="Query - dim_exchange"/>
          <x15:modelTable id="dim_portfolio_3f39fecb-2ebd-4acb-ace0-9605146b77fe" name="dim_portfolio" connection="Query - dim_portfolio"/>
          <x15:modelTable id="dim_sector_569c3aaf-e3ae-4040-ad2c-048d0a2acf96" name="dim_sector" connection="Query - dim_sector"/>
          <x15:modelTable id="dim_trader_d8095e16-08c7-436d-a78b-8c0d6840836d" name="dim_trader" connection="Query - dim_trader"/>
          <x15:modelTable id="fact_daily_prices_3a1de3d5-4d3b-411c-8ef8-e5c71b58608e" name="fact_daily_prices" connection="Query - fact_daily_prices"/>
          <x15:modelTable id="fact_dividends_ce4ff659-547a-4f1d-8040-bdd542779f74" name="fact_dividends" connection="Query - fact_dividends"/>
          <x15:modelTable id="fact_orders_2f1e8d40-6ec1-494e-aeef-372f2f05a72e" name="fact_orders" connection="Query - fact_orders"/>
          <x15:modelTable id="fact_positions_snapshot_bd430acb-5abe-42e1-9668-f6c9d242c75e" name="fact_positions_snapshot" connection="Query - fact_positions_snapshot"/>
          <x15:modelTable id="fact_splits_c022a19a-c45f-423f-adab-3006e67cedcd" name="fact_splits" connection="Query - fact_splits"/>
          <x15:modelTable id="Merge1_ec2cba92-3a38-4fbc-bac6-9e51686c9ced" name="Merge1" connection="Query - Merge1"/>
          <x15:modelTable id="fact_trades_d62962ff-8914-4b6a-94ba-5db09b86faa3" name="fact_trades" connection="Query - fact_trades"/>
          <x15:modelTable id="Merge2_5a78dc48-132c-4b62-baa8-fb2e9807550e" name="Merge2" connection="Query - Merge2"/>
        </x15:modelTables>
        <x15:modelRelationships>
          <x15:modelRelationship fromTable="dim_company" fromColumn="sector_id" toTable="dim_sector" toColumn="sector_id"/>
          <x15:modelRelationship fromTable="dim_company" fromColumn="exchange_id" toTable="dim_exchange" toColumn="exchange_id"/>
          <x15:modelRelationship fromTable="fact_daily_prices" fromColumn="company_id" toTable="dim_company" toColumn="company_id"/>
          <x15:modelRelationship fromTable="fact_daily_prices" fromColumn="date" toTable="dim_calendar" toColumn="date"/>
          <x15:modelRelationship fromTable="fact_dividends" fromColumn="company_id" toTable="dim_company" toColumn="company_id"/>
          <x15:modelRelationship fromTable="fact_dividends" fromColumn="date" toTable="dim_calendar" toColumn="date"/>
          <x15:modelRelationship fromTable="fact_orders" fromColumn="company_id" toTable="dim_company" toColumn="company_id"/>
          <x15:modelRelationship fromTable="fact_orders" fromColumn="trader_id" toTable="dim_trader" toColumn="trader_id"/>
          <x15:modelRelationship fromTable="fact_orders" fromColumn="portfolio_id" toTable="dim_portfolio" toColumn="portfolio_id"/>
          <x15:modelRelationship fromTable="fact_orders" fromColumn="date" toTable="dim_calendar" toColumn="date"/>
          <x15:modelRelationship fromTable="fact_positions_snapshot" fromColumn="company_id" toTable="dim_company" toColumn="company_id"/>
          <x15:modelRelationship fromTable="fact_positions_snapshot" fromColumn="portfolio_id" toTable="dim_portfolio" toColumn="portfolio_id"/>
          <x15:modelRelationship fromTable="fact_splits" fromColumn="company_id" toTable="dim_company" toColumn="company_id"/>
          <x15:modelRelationship fromTable="Merge1" fromColumn="portfolio_id" toTable="dim_portfolio" toColumn="portfolio_id"/>
          <x15:modelRelationship fromTable="Merge1" fromColumn="company_id" toTable="dim_company" toColumn="company_id"/>
          <x15:modelRelationship fromTable="fact_trades" fromColumn="portfolio_id" toTable="dim_portfolio" toColumn="portfolio_id"/>
          <x15:modelRelationship fromTable="fact_trades" fromColumn="exchange_id" toTable="dim_exchange" toColumn="exchange_id"/>
          <x15:modelRelationship fromTable="fact_trades" fromColumn="trader_id" toTable="dim_trader" toColumn="trader_id"/>
          <x15:modelRelationship fromTable="Merge2" fromColumn="trade_id" toTable="dim_trader" toColumn="trader_id"/>
          <x15:modelRelationship fromTable="Merge2" fromColumn="company_id" toTable="dim_company" toColumn="company_id"/>
          <x15:modelRelationship fromTable="Merge2" fromColumn="date" toTable="dim_calendar" toColumn="date"/>
        </x15:modelRelationships>
        <x15:extLst>
          <ext xmlns:x16="http://schemas.microsoft.com/office/spreadsheetml/2014/11/main" uri="{9835A34E-60A6-4A7C-AAB8-D5F71C897F49}">
            <x16:modelTimeGroupings>
              <x16:modelTimeGrouping tableName="dim_calendar" columnName="date" columnId="date">
                <x16:calculatedTimeColumn columnName="date (Month Index)" columnId="date (Month Index)" contentType="monthsindex" isSelected="1"/>
                <x16:calculatedTimeColumn columnName="date (Month)" columnId="date (Month)" contentType="months" isSelected="1"/>
              </x16:modelTimeGrouping>
              <x16:modelTimeGrouping tableName="fact_orders" columnName="order_ts" columnId="order_ts">
                <x16:calculatedTimeColumn columnName="order_ts (Month Index)" columnId="order_ts (Month Index)" contentType="monthsindex" isSelected="1"/>
                <x16:calculatedTimeColumn columnName="order_ts (Month)" columnId="order_ts (Month)" contentType="months" isSelected="1"/>
              </x16:modelTimeGrouping>
              <x16:modelTimeGrouping tableName="fact_daily_prices"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5" i="10" l="1"/>
  <c r="O16" i="10"/>
  <c r="O17" i="10"/>
  <c r="O18" i="10"/>
  <c r="O19" i="10"/>
  <c r="O20" i="10"/>
  <c r="O21" i="10"/>
  <c r="O14" i="10"/>
  <c r="C34" i="7"/>
  <c r="L13" i="9"/>
  <c r="L14" i="9"/>
  <c r="L15" i="9"/>
  <c r="L16" i="9"/>
  <c r="L12" i="9"/>
  <c r="I15" i="9"/>
  <c r="I16" i="9"/>
  <c r="I17" i="9"/>
  <c r="I18" i="9"/>
  <c r="I19" i="9"/>
  <c r="I14" i="9"/>
  <c r="P15" i="10"/>
  <c r="P17" i="10"/>
  <c r="P18" i="10"/>
  <c r="P19" i="10"/>
  <c r="P20" i="10"/>
  <c r="P21" i="10"/>
  <c r="P16" i="10"/>
  <c r="P14" i="10"/>
  <c r="E16" i="7"/>
  <c r="D16" i="7"/>
  <c r="C16" i="7"/>
  <c r="B16" i="7"/>
  <c r="D34" i="7"/>
  <c r="F10" i="7"/>
  <c r="E10" i="7"/>
  <c r="D10" i="7"/>
  <c r="C10" i="7"/>
  <c r="B10" i="7"/>
  <c r="G5" i="7"/>
  <c r="E5" i="7"/>
  <c r="D5" i="7"/>
  <c r="C5" i="7"/>
  <c r="B5" i="7"/>
  <c r="D10" i="8"/>
  <c r="D9" i="8"/>
  <c r="M13" i="9"/>
  <c r="M15" i="9"/>
  <c r="M14" i="9"/>
  <c r="M16" i="9"/>
  <c r="M12" i="9"/>
  <c r="J16" i="9"/>
  <c r="J17" i="9"/>
  <c r="J15" i="9"/>
  <c r="J18" i="9"/>
  <c r="J19" i="9"/>
  <c r="J14" i="9"/>
  <c r="C10" i="8"/>
  <c r="C9" i="8"/>
  <c r="Q18" i="5" l="1"/>
  <c r="Q19" i="5"/>
  <c r="Q20" i="5"/>
  <c r="Q21" i="5"/>
  <c r="Q17" i="5"/>
  <c r="B9" i="1"/>
  <c r="E9" i="1"/>
  <c r="R19" i="5"/>
  <c r="AA8" i="2"/>
  <c r="A9" i="1"/>
  <c r="C9" i="1"/>
  <c r="R18" i="5"/>
  <c r="R20" i="5"/>
  <c r="R21" i="5"/>
  <c r="R17" i="5"/>
  <c r="AA9" i="2"/>
  <c r="D9" i="1"/>
  <c r="F33" i="1"/>
  <c r="AB8" i="2" l="1"/>
  <c r="AB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04E869-876A-40D2-B77A-0EB71A6E49C5}" name="Query - dim_calendar" description="Connection to the 'dim_calendar' query in the workbook." type="100" refreshedVersion="8" minRefreshableVersion="5">
    <extLst>
      <ext xmlns:x15="http://schemas.microsoft.com/office/spreadsheetml/2010/11/main" uri="{DE250136-89BD-433C-8126-D09CA5730AF9}">
        <x15:connection id="85c26e32-917c-4dd5-935b-0d302140c9ec">
          <x15:oledbPr connection="Provider=Microsoft.Mashup.OleDb.1;Data Source=$Workbook$;Location=dim_calendar;Extended Properties=&quot;&quot;">
            <x15:dbTables>
              <x15:dbTable name="dim_calendar"/>
            </x15:dbTables>
          </x15:oledbPr>
        </x15:connection>
      </ext>
    </extLst>
  </connection>
  <connection id="2" xr16:uid="{875513F2-D8F5-4D28-93BB-FB2734DD0C8C}" name="Query - dim_company" description="Connection to the 'dim_company' query in the workbook." type="100" refreshedVersion="8" minRefreshableVersion="5">
    <extLst>
      <ext xmlns:x15="http://schemas.microsoft.com/office/spreadsheetml/2010/11/main" uri="{DE250136-89BD-433C-8126-D09CA5730AF9}">
        <x15:connection id="f7568360-f9ac-4853-b13e-02f618806c86">
          <x15:oledbPr connection="Provider=Microsoft.Mashup.OleDb.1;Data Source=$Workbook$;Location=dim_company;Extended Properties=&quot;&quot;">
            <x15:dbTables>
              <x15:dbTable name="dim_company"/>
            </x15:dbTables>
          </x15:oledbPr>
        </x15:connection>
      </ext>
    </extLst>
  </connection>
  <connection id="3" xr16:uid="{70D16926-0D8A-47C0-A56D-D5B1C211935B}" name="Query - dim_exchange" description="Connection to the 'dim_exchange' query in the workbook." type="100" refreshedVersion="8" minRefreshableVersion="5">
    <extLst>
      <ext xmlns:x15="http://schemas.microsoft.com/office/spreadsheetml/2010/11/main" uri="{DE250136-89BD-433C-8126-D09CA5730AF9}">
        <x15:connection id="9c51ce33-aef7-4e53-92ee-b839991b59af">
          <x15:oledbPr connection="Provider=Microsoft.Mashup.OleDb.1;Data Source=$Workbook$;Location=dim_exchange;Extended Properties=&quot;&quot;">
            <x15:dbTables>
              <x15:dbTable name="dim_exchange"/>
            </x15:dbTables>
          </x15:oledbPr>
        </x15:connection>
      </ext>
    </extLst>
  </connection>
  <connection id="4" xr16:uid="{B189E838-0E67-4ABC-99F0-F8082F652084}" name="Query - dim_portfolio" description="Connection to the 'dim_portfolio' query in the workbook." type="100" refreshedVersion="8" minRefreshableVersion="5">
    <extLst>
      <ext xmlns:x15="http://schemas.microsoft.com/office/spreadsheetml/2010/11/main" uri="{DE250136-89BD-433C-8126-D09CA5730AF9}">
        <x15:connection id="beae41f1-9d04-43d5-8448-c4ff293a5449">
          <x15:oledbPr connection="Provider=Microsoft.Mashup.OleDb.1;Data Source=$Workbook$;Location=dim_portfolio;Extended Properties=&quot;&quot;">
            <x15:dbTables>
              <x15:dbTable name="dim_portfolio"/>
            </x15:dbTables>
          </x15:oledbPr>
        </x15:connection>
      </ext>
    </extLst>
  </connection>
  <connection id="5" xr16:uid="{20D73AE4-39EA-4F5E-A9D5-A9C4C59D4694}" name="Query - dim_sector" description="Connection to the 'dim_sector' query in the workbook." type="100" refreshedVersion="8" minRefreshableVersion="5">
    <extLst>
      <ext xmlns:x15="http://schemas.microsoft.com/office/spreadsheetml/2010/11/main" uri="{DE250136-89BD-433C-8126-D09CA5730AF9}">
        <x15:connection id="4e6b608c-e006-494b-8bf4-a75c945520d8">
          <x15:oledbPr connection="Provider=Microsoft.Mashup.OleDb.1;Data Source=$Workbook$;Location=dim_sector;Extended Properties=&quot;&quot;">
            <x15:dbTables>
              <x15:dbTable name="dim_sector"/>
            </x15:dbTables>
          </x15:oledbPr>
        </x15:connection>
      </ext>
    </extLst>
  </connection>
  <connection id="6" xr16:uid="{AF093C64-49C6-44F1-A0F3-54FB9E4B44DD}" name="Query - dim_trader" description="Connection to the 'dim_trader' query in the workbook." type="100" refreshedVersion="8" minRefreshableVersion="5">
    <extLst>
      <ext xmlns:x15="http://schemas.microsoft.com/office/spreadsheetml/2010/11/main" uri="{DE250136-89BD-433C-8126-D09CA5730AF9}">
        <x15:connection id="697c1333-e6ac-4679-b6b7-84f40ffbb260">
          <x15:oledbPr connection="Provider=Microsoft.Mashup.OleDb.1;Data Source=$Workbook$;Location=dim_trader;Extended Properties=&quot;&quot;">
            <x15:dbTables>
              <x15:dbTable name="dim_trader"/>
            </x15:dbTables>
          </x15:oledbPr>
        </x15:connection>
      </ext>
    </extLst>
  </connection>
  <connection id="7" xr16:uid="{0467D0FA-A779-48FC-ACF0-3AD668CC51F5}" name="Query - fact_daily_prices" description="Connection to the 'fact_daily_prices' query in the workbook." type="100" refreshedVersion="8" minRefreshableVersion="5">
    <extLst>
      <ext xmlns:x15="http://schemas.microsoft.com/office/spreadsheetml/2010/11/main" uri="{DE250136-89BD-433C-8126-D09CA5730AF9}">
        <x15:connection id="7424fbb4-59f6-42f1-89ee-38b8e9b4d1d1">
          <x15:oledbPr connection="Provider=Microsoft.Mashup.OleDb.1;Data Source=$Workbook$;Location=fact_daily_prices;Extended Properties=&quot;&quot;">
            <x15:dbTables>
              <x15:dbTable name="fact_daily_prices"/>
            </x15:dbTables>
          </x15:oledbPr>
        </x15:connection>
      </ext>
    </extLst>
  </connection>
  <connection id="8" xr16:uid="{40A535EE-664C-498F-B6EC-49A91659E4B3}" name="Query - fact_dividends" description="Connection to the 'fact_dividends' query in the workbook." type="100" refreshedVersion="8" minRefreshableVersion="5">
    <extLst>
      <ext xmlns:x15="http://schemas.microsoft.com/office/spreadsheetml/2010/11/main" uri="{DE250136-89BD-433C-8126-D09CA5730AF9}">
        <x15:connection id="e60f4e89-a43a-41a5-9d37-add4ca1c04f6">
          <x15:oledbPr connection="Provider=Microsoft.Mashup.OleDb.1;Data Source=$Workbook$;Location=fact_dividends;Extended Properties=&quot;&quot;">
            <x15:dbTables>
              <x15:dbTable name="fact_dividends"/>
            </x15:dbTables>
          </x15:oledbPr>
        </x15:connection>
      </ext>
    </extLst>
  </connection>
  <connection id="9" xr16:uid="{9721152B-881A-485C-92B7-2888DF41C273}" name="Query - fact_orders" description="Connection to the 'fact_orders' query in the workbook." type="100" refreshedVersion="8" minRefreshableVersion="5">
    <extLst>
      <ext xmlns:x15="http://schemas.microsoft.com/office/spreadsheetml/2010/11/main" uri="{DE250136-89BD-433C-8126-D09CA5730AF9}">
        <x15:connection id="db349d33-620c-4e4e-bbc9-7487dbfc74af">
          <x15:oledbPr connection="Provider=Microsoft.Mashup.OleDb.1;Data Source=$Workbook$;Location=fact_orders;Extended Properties=&quot;&quot;">
            <x15:dbTables>
              <x15:dbTable name="fact_orders"/>
            </x15:dbTables>
          </x15:oledbPr>
        </x15:connection>
      </ext>
    </extLst>
  </connection>
  <connection id="10" xr16:uid="{C9A12E1A-46AB-4554-9703-AA3AC899EB2E}" name="Query - fact_positions_snapshot" description="Connection to the 'fact_positions_snapshot' query in the workbook." type="100" refreshedVersion="8" minRefreshableVersion="5">
    <extLst>
      <ext xmlns:x15="http://schemas.microsoft.com/office/spreadsheetml/2010/11/main" uri="{DE250136-89BD-433C-8126-D09CA5730AF9}">
        <x15:connection id="dd0b4f40-0740-4406-bb2a-f2c46a2555fc">
          <x15:oledbPr connection="Provider=Microsoft.Mashup.OleDb.1;Data Source=$Workbook$;Location=fact_positions_snapshot;Extended Properties=&quot;&quot;">
            <x15:dbTables>
              <x15:dbTable name="fact_positions_snapshot"/>
            </x15:dbTables>
          </x15:oledbPr>
        </x15:connection>
      </ext>
    </extLst>
  </connection>
  <connection id="11" xr16:uid="{A0ED3B8C-5302-4984-9841-26A3B44FD0DD}" name="Query - fact_splits" description="Connection to the 'fact_splits' query in the workbook." type="100" refreshedVersion="8" minRefreshableVersion="5">
    <extLst>
      <ext xmlns:x15="http://schemas.microsoft.com/office/spreadsheetml/2010/11/main" uri="{DE250136-89BD-433C-8126-D09CA5730AF9}">
        <x15:connection id="449aab0e-4fde-4eeb-ae2b-db0d6843a2a7">
          <x15:oledbPr connection="Provider=Microsoft.Mashup.OleDb.1;Data Source=$Workbook$;Location=fact_splits;Extended Properties=&quot;&quot;">
            <x15:dbTables>
              <x15:dbTable name="fact_splits"/>
            </x15:dbTables>
          </x15:oledbPr>
        </x15:connection>
      </ext>
    </extLst>
  </connection>
  <connection id="12" xr16:uid="{5E1B5582-F5E6-4E8F-8567-33A2776CAE43}" name="Query - fact_trades" description="Connection to the 'fact_trades' query in the workbook." type="100" refreshedVersion="8" minRefreshableVersion="5">
    <extLst>
      <ext xmlns:x15="http://schemas.microsoft.com/office/spreadsheetml/2010/11/main" uri="{DE250136-89BD-433C-8126-D09CA5730AF9}">
        <x15:connection id="e8f41cba-b89b-4415-b201-f9ff16a50848">
          <x15:oledbPr connection="Provider=Microsoft.Mashup.OleDb.1;Data Source=$Workbook$;Location=fact_trades;Extended Properties=&quot;&quot;">
            <x15:dbTables>
              <x15:dbTable name="fact_trades"/>
            </x15:dbTables>
          </x15:oledbPr>
        </x15:connection>
      </ext>
    </extLst>
  </connection>
  <connection id="13" xr16:uid="{85DE880B-C2CE-4E5E-A81B-888D74BA9F8A}" name="Query - Merge1" description="Connection to the 'Merge1' query in the workbook." type="100" refreshedVersion="8" minRefreshableVersion="5">
    <extLst>
      <ext xmlns:x15="http://schemas.microsoft.com/office/spreadsheetml/2010/11/main" uri="{DE250136-89BD-433C-8126-D09CA5730AF9}">
        <x15:connection id="dbb1bdb1-7864-4076-abb4-8d95d93fba71">
          <x15:oledbPr connection="Provider=Microsoft.Mashup.OleDb.1;Data Source=$Workbook$;Location=Merge1;Extended Properties=&quot;&quot;">
            <x15:dbTables>
              <x15:dbTable name="Merge1"/>
            </x15:dbTables>
          </x15:oledbPr>
        </x15:connection>
      </ext>
    </extLst>
  </connection>
  <connection id="14" xr16:uid="{C7527956-62E0-42E5-8B25-D98685229319}" name="Query - Merge2" description="Connection to the 'Merge2' query in the workbook." type="100" refreshedVersion="8" minRefreshableVersion="5">
    <extLst>
      <ext xmlns:x15="http://schemas.microsoft.com/office/spreadsheetml/2010/11/main" uri="{DE250136-89BD-433C-8126-D09CA5730AF9}">
        <x15:connection id="e430bd7a-7aa6-4503-b991-0072813462c7"/>
      </ext>
    </extLst>
  </connection>
  <connection id="15" xr16:uid="{1632BA93-FDE8-4004-9D3F-521EF460400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<sst xmlns="http://schemas.openxmlformats.org/spreadsheetml/2006/main" count="323" uniqueCount="108">
  <si>
    <t>Grand Total</t>
  </si>
  <si>
    <t>Row Labels</t>
  </si>
  <si>
    <t>Consumer Discretionary</t>
  </si>
  <si>
    <t>Energy</t>
  </si>
  <si>
    <t>Financials</t>
  </si>
  <si>
    <t>Healthcare</t>
  </si>
  <si>
    <t>Information Technology</t>
  </si>
  <si>
    <t>NASDAQ</t>
  </si>
  <si>
    <t>NSE</t>
  </si>
  <si>
    <t>Daily market volume</t>
  </si>
  <si>
    <t>Exchange volume</t>
  </si>
  <si>
    <t>Sector wise Daily market% and returns%</t>
  </si>
  <si>
    <t>Amazon.com Inc.</t>
  </si>
  <si>
    <t>Apple Inc.</t>
  </si>
  <si>
    <t>HDFC Bank</t>
  </si>
  <si>
    <t>Infosys</t>
  </si>
  <si>
    <t>Microsoft Corp.</t>
  </si>
  <si>
    <t>Pfizer Inc.</t>
  </si>
  <si>
    <t>Reliance Industries</t>
  </si>
  <si>
    <t>Tata Consultancy Services</t>
  </si>
  <si>
    <t>Company wise volume</t>
  </si>
  <si>
    <t>market volume over time</t>
  </si>
  <si>
    <t>India</t>
  </si>
  <si>
    <t>USA</t>
  </si>
  <si>
    <t>INDIA</t>
  </si>
  <si>
    <t>Jan</t>
  </si>
  <si>
    <t>Feb</t>
  </si>
  <si>
    <t>Mar</t>
  </si>
  <si>
    <t>Apr</t>
  </si>
  <si>
    <t>May</t>
  </si>
  <si>
    <t>Jun</t>
  </si>
  <si>
    <t>Sum of Daily Return rate</t>
  </si>
  <si>
    <t>wrong</t>
  </si>
  <si>
    <t>(blank)</t>
  </si>
  <si>
    <t>Total Volumes</t>
  </si>
  <si>
    <t>Average Close Price</t>
  </si>
  <si>
    <t>Total Dividend</t>
  </si>
  <si>
    <t>Average Split Ratio</t>
  </si>
  <si>
    <t>Market Growth %</t>
  </si>
  <si>
    <t>Sum of close</t>
  </si>
  <si>
    <t>Average of close</t>
  </si>
  <si>
    <t>Sum of volume</t>
  </si>
  <si>
    <t>Sector</t>
  </si>
  <si>
    <t>Volume</t>
  </si>
  <si>
    <t>Total Holdings</t>
  </si>
  <si>
    <t>Portfolio Value</t>
  </si>
  <si>
    <t>Unrealized Profit/Loss</t>
  </si>
  <si>
    <t>Portfolio Return %</t>
  </si>
  <si>
    <t>Volatility %</t>
  </si>
  <si>
    <t>Total Trades Executed</t>
  </si>
  <si>
    <t>Total Orders Placed</t>
  </si>
  <si>
    <t>Total Fees Collected</t>
  </si>
  <si>
    <t>Total Quantity Held</t>
  </si>
  <si>
    <t>Total Dividend Earned</t>
  </si>
  <si>
    <t>Average of split_ratio</t>
  </si>
  <si>
    <t>Average Holding per Portfolio</t>
  </si>
  <si>
    <t>Avg Trade Price</t>
  </si>
  <si>
    <t>Total Trader Fees</t>
  </si>
  <si>
    <t>Avery Garcia</t>
  </si>
  <si>
    <t>Morgan Williams</t>
  </si>
  <si>
    <t>Reese Williams</t>
  </si>
  <si>
    <t>Riley Lewis</t>
  </si>
  <si>
    <t>Taylor Shah</t>
  </si>
  <si>
    <t>BUY</t>
  </si>
  <si>
    <t>SELL</t>
  </si>
  <si>
    <t>Column Labels</t>
  </si>
  <si>
    <t>Sum of price</t>
  </si>
  <si>
    <t>Total Market value</t>
  </si>
  <si>
    <t xml:space="preserve">country wise Market value </t>
  </si>
  <si>
    <t>Sector-wise Market Activity</t>
  </si>
  <si>
    <t>Sum of open</t>
  </si>
  <si>
    <t>Monthly Market value</t>
  </si>
  <si>
    <t>Portfolio 1</t>
  </si>
  <si>
    <t>Portfolio 10</t>
  </si>
  <si>
    <t>Portfolio 2</t>
  </si>
  <si>
    <t>Portfolio 4</t>
  </si>
  <si>
    <t>Portfolio 5</t>
  </si>
  <si>
    <t>Portfolio 7</t>
  </si>
  <si>
    <t>Portfolio 8</t>
  </si>
  <si>
    <t>Portfolio 9</t>
  </si>
  <si>
    <t>Avery Harris</t>
  </si>
  <si>
    <t>Casey White</t>
  </si>
  <si>
    <t>Elliot Williams</t>
  </si>
  <si>
    <t>Kai Brown</t>
  </si>
  <si>
    <t>Kendall Wilson</t>
  </si>
  <si>
    <t>Rowan Garcia</t>
  </si>
  <si>
    <t>Skyler Lee</t>
  </si>
  <si>
    <t>Skyler Wilson</t>
  </si>
  <si>
    <t>Portfolio Value by MAnger Name</t>
  </si>
  <si>
    <t>Dividend Received by Portfolio</t>
  </si>
  <si>
    <t>Sum of quantity</t>
  </si>
  <si>
    <t>Quantity Held per Company</t>
  </si>
  <si>
    <t>Portfolio Composition by Sector</t>
  </si>
  <si>
    <t>Company-wise Close Price Trend</t>
  </si>
  <si>
    <t>Trader Performance (Trades Executed)</t>
  </si>
  <si>
    <t>Sector-wise Market Volume</t>
  </si>
  <si>
    <t>Sum of fees</t>
  </si>
  <si>
    <t>Total Market value2</t>
  </si>
  <si>
    <t>VOLATILITY%</t>
  </si>
  <si>
    <t>mARKET GROWTH%</t>
  </si>
  <si>
    <t>HDFCBANK</t>
  </si>
  <si>
    <t>TCS</t>
  </si>
  <si>
    <t>AMZN</t>
  </si>
  <si>
    <t>INFY</t>
  </si>
  <si>
    <t>MSFT</t>
  </si>
  <si>
    <t>PFE</t>
  </si>
  <si>
    <t>RELIANCE</t>
  </si>
  <si>
    <t>AAPL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</si>
</sst>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lt;1000]##,##0;[&lt;1000000]#,###.0,&quot;K&quot;;#,###.0,,&quot;M&quot;"/>
    <numFmt numFmtId="165" formatCode="[&lt;999950]0.00,&quot;K&quot;;[&lt;999950000]0.00,,&quot;M&quot;;0.00,,,&quot;B&quot;"/>
  </numFmts>
  <fonts count="3" x14ac:knownFonts="1">
    <font>
      <sz val="11"/>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0" fillId="0" borderId="0" xfId="0" pivotButton="1"/>
    <xf numFmtId="0" fontId="0" fillId="0" borderId="0" xfId="0" applyAlignment="1">
      <alignment horizontal="left"/>
    </xf>
    <xf numFmtId="10" fontId="0" fillId="0" borderId="0" xfId="0" applyNumberFormat="1"/>
    <xf numFmtId="9" fontId="0" fillId="0" borderId="0" xfId="1" applyFont="1"/>
    <xf numFmtId="164" fontId="0" fillId="0" borderId="0" xfId="0" applyNumberFormat="1"/>
    <xf numFmtId="165" fontId="0" fillId="0" borderId="0" xfId="0" applyNumberFormat="1"/>
    <xf numFmtId="0" fontId="0" fillId="0" borderId="0" xfId="0" applyAlignment="1">
      <alignment horizontal="left" inden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applyAlignment="1">
      <alignment horizontal="left"/>
    </xf>
    <xf numFmtId="165" fontId="0" fillId="0" borderId="0" xfId="1" applyNumberFormat="1" applyFont="1"/>
    <xf numFmtId="1" fontId="0" fillId="0" borderId="0" xfId="0" applyNumberFormat="1"/>
    <xf numFmtId="10" fontId="0" fillId="0" borderId="0" xfId="1" applyNumberFormat="1" applyFont="1"/>
  </cellXfs>
  <cellStyles count="2">
    <cellStyle name="Normal" xfId="0" builtinId="0"/>
    <cellStyle name="Percent" xfId="1" builtinId="5"/>
  </cellStyles>
  <dxfs count="22">
    <dxf>
      <numFmt numFmtId="165" formatCode="[&lt;999950]0.00,&quot;K&quot;;[&lt;999950000]0.00,,&quot;M&quot;;0.00,,,&quot;B&quot;"/>
    </dxf>
    <dxf>
      <numFmt numFmtId="165" formatCode="[&lt;999950]0.00,&quot;K&quot;;[&lt;999950000]0.00,,&quot;M&quot;;0.00,,,&quot;B&quot;"/>
    </dxf>
    <dxf>
      <numFmt numFmtId="165" formatCode="[&lt;999950]0.00,&quot;K&quot;;[&lt;999950000]0.00,,&quot;M&quot;;0.00,,,&quot;B&quot;"/>
    </dxf>
    <dxf>
      <numFmt numFmtId="165" formatCode="[&lt;999950]0.00,&quot;K&quot;;[&lt;999950000]0.00,,&quot;M&quot;;0.00,,,&quot;B&quot;"/>
    </dxf>
    <dxf>
      <numFmt numFmtId="165" formatCode="[&lt;999950]0.00,&quot;K&quot;;[&lt;999950000]0.00,,&quot;M&quot;;0.00,,,&quot;B&quot;"/>
    </dxf>
    <dxf>
      <numFmt numFmtId="14" formatCode="0.00%"/>
    </dxf>
    <dxf>
      <numFmt numFmtId="166" formatCode="0.0%"/>
    </dxf>
    <dxf>
      <numFmt numFmtId="14" formatCode="0.00%"/>
    </dxf>
    <dxf>
      <numFmt numFmtId="165" formatCode="[&lt;999950]0.00,&quot;K&quot;;[&lt;999950000]0.00,,&quot;M&quot;;0.00,,,&quot;B&quot;"/>
    </dxf>
    <dxf>
      <numFmt numFmtId="164" formatCode="[&lt;1000]##,##0;[&lt;1000000]#,###.0,&quot;K&quot;;#,###.0,,&quot;M&quot;"/>
    </dxf>
    <dxf>
      <numFmt numFmtId="164" formatCode="[&lt;1000]##,##0;[&lt;1000000]#,###.0,&quot;K&quot;;#,###.0,,&quot;M&quot;"/>
    </dxf>
    <dxf>
      <numFmt numFmtId="165" formatCode="[&lt;999950]0.00,&quot;K&quot;;[&lt;999950000]0.00,,&quot;M&quot;;0.00,,,&quot;B&quot;"/>
    </dxf>
    <dxf>
      <numFmt numFmtId="165" formatCode="[&lt;999950]0.00,&quot;K&quot;;[&lt;999950000]0.00,,&quot;M&quot;;0.00,,,&quot;B&quot;"/>
    </dxf>
    <dxf>
      <numFmt numFmtId="165" formatCode="[&lt;999950]0.00,&quot;K&quot;;[&lt;999950000]0.00,,&quot;M&quot;;0.00,,,&quot;B&quot;"/>
    </dxf>
    <dxf>
      <numFmt numFmtId="1" formatCode="0"/>
    </dxf>
    <dxf>
      <numFmt numFmtId="165" formatCode="[&lt;999950]0.00,&quot;K&quot;;[&lt;999950000]0.00,,&quot;M&quot;;0.00,,,&quot;B&quot;"/>
    </dxf>
    <dxf>
      <numFmt numFmtId="1" formatCode="0"/>
    </dxf>
    <dxf>
      <numFmt numFmtId="165" formatCode="[&lt;999950]0.00,&quot;K&quot;;[&lt;999950000]0.00,,&quot;M&quot;;0.00,,,&quot;B&quot;"/>
    </dxf>
    <dxf>
      <numFmt numFmtId="165" formatCode="[&lt;999950]0.00,&quot;K&quot;;[&lt;999950000]0.00,,&quot;M&quot;;0.00,,,&quot;B&quot;"/>
    </dxf>
    <dxf>
      <numFmt numFmtId="165" formatCode="[&lt;999950]0.00,&quot;K&quot;;[&lt;999950000]0.00,,&quot;M&quot;;0.00,,,&quot;B&quot;"/>
    </dxf>
    <dxf>
      <numFmt numFmtId="14" formatCode="0.00%"/>
    </dxf>
    <dxf>
      <numFmt numFmtId="165" formatCode="[&lt;999950]0.00,&quot;K&quot;;[&lt;999950000]0.00,,&quot;M&quot;;0.00,,,&quot;B&quot;"/>
    </dxf>
  </dxfs>
  <tableStyles count="0" defaultTableStyle="TableStyleMedium2" defaultPivotStyle="PivotStyleLight16"/>
  <colors>
    <mruColors>
      <color rgb="FFB50110"/>
      <color rgb="FFFF0000"/>
      <color rgb="FF138808"/>
      <color rgb="FF07AE07"/>
      <color rgb="FFFF9933"/>
      <color rgb="FFFFFFFF"/>
      <color rgb="FF870008"/>
      <color rgb="FF2BFF88"/>
      <color rgb="FFFA8BFF"/>
      <color rgb="FFFFB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49.xml"/><Relationship Id="rId21" Type="http://schemas.openxmlformats.org/officeDocument/2006/relationships/pivotCacheDefinition" Target="pivotCache/pivotCacheDefinition9.xml"/><Relationship Id="rId42" Type="http://schemas.openxmlformats.org/officeDocument/2006/relationships/pivotCacheDefinition" Target="pivotCache/pivotCacheDefinition30.xml"/><Relationship Id="rId63" Type="http://schemas.openxmlformats.org/officeDocument/2006/relationships/theme" Target="theme/theme1.xml"/><Relationship Id="rId84" Type="http://schemas.openxmlformats.org/officeDocument/2006/relationships/customXml" Target="../customXml/item16.xml"/><Relationship Id="rId138" Type="http://schemas.openxmlformats.org/officeDocument/2006/relationships/customXml" Target="../customXml/item70.xml"/><Relationship Id="rId107" Type="http://schemas.openxmlformats.org/officeDocument/2006/relationships/customXml" Target="../customXml/item39.xml"/><Relationship Id="rId11" Type="http://schemas.openxmlformats.org/officeDocument/2006/relationships/worksheet" Target="worksheets/sheet11.xml"/><Relationship Id="rId32" Type="http://schemas.openxmlformats.org/officeDocument/2006/relationships/pivotCacheDefinition" Target="pivotCache/pivotCacheDefinition20.xml"/><Relationship Id="rId37" Type="http://schemas.openxmlformats.org/officeDocument/2006/relationships/pivotCacheDefinition" Target="pivotCache/pivotCacheDefinition25.xml"/><Relationship Id="rId53" Type="http://schemas.microsoft.com/office/2007/relationships/slicerCache" Target="slicerCaches/slicerCache2.xml"/><Relationship Id="rId58" Type="http://schemas.microsoft.com/office/2007/relationships/slicerCache" Target="slicerCaches/slicerCache7.xml"/><Relationship Id="rId74" Type="http://schemas.openxmlformats.org/officeDocument/2006/relationships/customXml" Target="../customXml/item6.xml"/><Relationship Id="rId79" Type="http://schemas.openxmlformats.org/officeDocument/2006/relationships/customXml" Target="../customXml/item11.xml"/><Relationship Id="rId102" Type="http://schemas.openxmlformats.org/officeDocument/2006/relationships/customXml" Target="../customXml/item34.xml"/><Relationship Id="rId123" Type="http://schemas.openxmlformats.org/officeDocument/2006/relationships/customXml" Target="../customXml/item55.xml"/><Relationship Id="rId128" Type="http://schemas.openxmlformats.org/officeDocument/2006/relationships/customXml" Target="../customXml/item60.xml"/><Relationship Id="rId144" Type="http://schemas.microsoft.com/office/2006/relationships/vbaProject" Target="vbaProject.bin"/><Relationship Id="rId5" Type="http://schemas.openxmlformats.org/officeDocument/2006/relationships/worksheet" Target="worksheets/sheet5.xml"/><Relationship Id="rId90" Type="http://schemas.openxmlformats.org/officeDocument/2006/relationships/customXml" Target="../customXml/item22.xml"/><Relationship Id="rId95" Type="http://schemas.openxmlformats.org/officeDocument/2006/relationships/customXml" Target="../customXml/item27.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43" Type="http://schemas.openxmlformats.org/officeDocument/2006/relationships/pivotCacheDefinition" Target="pivotCache/pivotCacheDefinition31.xml"/><Relationship Id="rId48" Type="http://schemas.openxmlformats.org/officeDocument/2006/relationships/pivotCacheDefinition" Target="pivotCache/pivotCacheDefinition36.xml"/><Relationship Id="rId64" Type="http://schemas.openxmlformats.org/officeDocument/2006/relationships/connections" Target="connections.xml"/><Relationship Id="rId69" Type="http://schemas.openxmlformats.org/officeDocument/2006/relationships/customXml" Target="../customXml/item1.xml"/><Relationship Id="rId113" Type="http://schemas.openxmlformats.org/officeDocument/2006/relationships/customXml" Target="../customXml/item45.xml"/><Relationship Id="rId118" Type="http://schemas.openxmlformats.org/officeDocument/2006/relationships/customXml" Target="../customXml/item50.xml"/><Relationship Id="rId134" Type="http://schemas.openxmlformats.org/officeDocument/2006/relationships/customXml" Target="../customXml/item66.xml"/><Relationship Id="rId139" Type="http://schemas.openxmlformats.org/officeDocument/2006/relationships/customXml" Target="../customXml/item71.xml"/><Relationship Id="rId80" Type="http://schemas.openxmlformats.org/officeDocument/2006/relationships/customXml" Target="../customXml/item12.xml"/><Relationship Id="rId85" Type="http://schemas.openxmlformats.org/officeDocument/2006/relationships/customXml" Target="../customXml/item1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33" Type="http://schemas.openxmlformats.org/officeDocument/2006/relationships/pivotCacheDefinition" Target="pivotCache/pivotCacheDefinition21.xml"/><Relationship Id="rId38" Type="http://schemas.openxmlformats.org/officeDocument/2006/relationships/pivotCacheDefinition" Target="pivotCache/pivotCacheDefinition26.xml"/><Relationship Id="rId59" Type="http://schemas.microsoft.com/office/2007/relationships/slicerCache" Target="slicerCaches/slicerCache8.xml"/><Relationship Id="rId103" Type="http://schemas.openxmlformats.org/officeDocument/2006/relationships/customXml" Target="../customXml/item35.xml"/><Relationship Id="rId108" Type="http://schemas.openxmlformats.org/officeDocument/2006/relationships/customXml" Target="../customXml/item40.xml"/><Relationship Id="rId124" Type="http://schemas.openxmlformats.org/officeDocument/2006/relationships/customXml" Target="../customXml/item56.xml"/><Relationship Id="rId129" Type="http://schemas.openxmlformats.org/officeDocument/2006/relationships/customXml" Target="../customXml/item61.xml"/><Relationship Id="rId54" Type="http://schemas.microsoft.com/office/2007/relationships/slicerCache" Target="slicerCaches/slicerCache3.xml"/><Relationship Id="rId70" Type="http://schemas.openxmlformats.org/officeDocument/2006/relationships/customXml" Target="../customXml/item2.xml"/><Relationship Id="rId75" Type="http://schemas.openxmlformats.org/officeDocument/2006/relationships/customXml" Target="../customXml/item7.xml"/><Relationship Id="rId91" Type="http://schemas.openxmlformats.org/officeDocument/2006/relationships/customXml" Target="../customXml/item23.xml"/><Relationship Id="rId96" Type="http://schemas.openxmlformats.org/officeDocument/2006/relationships/customXml" Target="../customXml/item28.xml"/><Relationship Id="rId140" Type="http://schemas.openxmlformats.org/officeDocument/2006/relationships/customXml" Target="../customXml/item72.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1.xml"/><Relationship Id="rId28" Type="http://schemas.openxmlformats.org/officeDocument/2006/relationships/pivotCacheDefinition" Target="pivotCache/pivotCacheDefinition16.xml"/><Relationship Id="rId49" Type="http://schemas.openxmlformats.org/officeDocument/2006/relationships/pivotCacheDefinition" Target="pivotCache/pivotCacheDefinition37.xml"/><Relationship Id="rId114" Type="http://schemas.openxmlformats.org/officeDocument/2006/relationships/customXml" Target="../customXml/item46.xml"/><Relationship Id="rId119" Type="http://schemas.openxmlformats.org/officeDocument/2006/relationships/customXml" Target="../customXml/item51.xml"/><Relationship Id="rId44" Type="http://schemas.openxmlformats.org/officeDocument/2006/relationships/pivotCacheDefinition" Target="pivotCache/pivotCacheDefinition32.xml"/><Relationship Id="rId60" Type="http://schemas.microsoft.com/office/2007/relationships/slicerCache" Target="slicerCaches/slicerCache9.xml"/><Relationship Id="rId65" Type="http://schemas.openxmlformats.org/officeDocument/2006/relationships/styles" Target="styles.xml"/><Relationship Id="rId81" Type="http://schemas.openxmlformats.org/officeDocument/2006/relationships/customXml" Target="../customXml/item13.xml"/><Relationship Id="rId86" Type="http://schemas.openxmlformats.org/officeDocument/2006/relationships/customXml" Target="../customXml/item18.xml"/><Relationship Id="rId130" Type="http://schemas.openxmlformats.org/officeDocument/2006/relationships/customXml" Target="../customXml/item62.xml"/><Relationship Id="rId135" Type="http://schemas.openxmlformats.org/officeDocument/2006/relationships/customXml" Target="../customXml/item67.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39" Type="http://schemas.openxmlformats.org/officeDocument/2006/relationships/pivotCacheDefinition" Target="pivotCache/pivotCacheDefinition27.xml"/><Relationship Id="rId109" Type="http://schemas.openxmlformats.org/officeDocument/2006/relationships/customXml" Target="../customXml/item41.xml"/><Relationship Id="rId34" Type="http://schemas.openxmlformats.org/officeDocument/2006/relationships/pivotCacheDefinition" Target="pivotCache/pivotCacheDefinition22.xml"/><Relationship Id="rId50" Type="http://schemas.openxmlformats.org/officeDocument/2006/relationships/pivotCacheDefinition" Target="pivotCache/pivotCacheDefinition38.xml"/><Relationship Id="rId55" Type="http://schemas.microsoft.com/office/2007/relationships/slicerCache" Target="slicerCaches/slicerCache4.xml"/><Relationship Id="rId76" Type="http://schemas.openxmlformats.org/officeDocument/2006/relationships/customXml" Target="../customXml/item8.xml"/><Relationship Id="rId97" Type="http://schemas.openxmlformats.org/officeDocument/2006/relationships/customXml" Target="../customXml/item29.xml"/><Relationship Id="rId104" Type="http://schemas.openxmlformats.org/officeDocument/2006/relationships/customXml" Target="../customXml/item36.xml"/><Relationship Id="rId120" Type="http://schemas.openxmlformats.org/officeDocument/2006/relationships/customXml" Target="../customXml/item52.xml"/><Relationship Id="rId125" Type="http://schemas.openxmlformats.org/officeDocument/2006/relationships/customXml" Target="../customXml/item57.xml"/><Relationship Id="rId141" Type="http://schemas.openxmlformats.org/officeDocument/2006/relationships/customXml" Target="../customXml/item73.xml"/><Relationship Id="rId7" Type="http://schemas.openxmlformats.org/officeDocument/2006/relationships/worksheet" Target="worksheets/sheet7.xml"/><Relationship Id="rId71" Type="http://schemas.openxmlformats.org/officeDocument/2006/relationships/customXml" Target="../customXml/item3.xml"/><Relationship Id="rId92" Type="http://schemas.openxmlformats.org/officeDocument/2006/relationships/customXml" Target="../customXml/item24.xml"/><Relationship Id="rId2" Type="http://schemas.openxmlformats.org/officeDocument/2006/relationships/worksheet" Target="worksheets/sheet2.xml"/><Relationship Id="rId29" Type="http://schemas.openxmlformats.org/officeDocument/2006/relationships/pivotCacheDefinition" Target="pivotCache/pivotCacheDefinition17.xml"/><Relationship Id="rId24" Type="http://schemas.openxmlformats.org/officeDocument/2006/relationships/pivotCacheDefinition" Target="pivotCache/pivotCacheDefinition12.xml"/><Relationship Id="rId40" Type="http://schemas.openxmlformats.org/officeDocument/2006/relationships/pivotCacheDefinition" Target="pivotCache/pivotCacheDefinition28.xml"/><Relationship Id="rId45" Type="http://schemas.openxmlformats.org/officeDocument/2006/relationships/pivotCacheDefinition" Target="pivotCache/pivotCacheDefinition33.xml"/><Relationship Id="rId66" Type="http://schemas.openxmlformats.org/officeDocument/2006/relationships/sharedStrings" Target="sharedStrings.xml"/><Relationship Id="rId87" Type="http://schemas.openxmlformats.org/officeDocument/2006/relationships/customXml" Target="../customXml/item19.xml"/><Relationship Id="rId110" Type="http://schemas.openxmlformats.org/officeDocument/2006/relationships/customXml" Target="../customXml/item42.xml"/><Relationship Id="rId115" Type="http://schemas.openxmlformats.org/officeDocument/2006/relationships/customXml" Target="../customXml/item47.xml"/><Relationship Id="rId131" Type="http://schemas.openxmlformats.org/officeDocument/2006/relationships/customXml" Target="../customXml/item63.xml"/><Relationship Id="rId136" Type="http://schemas.openxmlformats.org/officeDocument/2006/relationships/customXml" Target="../customXml/item68.xml"/><Relationship Id="rId61" Type="http://schemas.microsoft.com/office/2007/relationships/slicerCache" Target="slicerCaches/slicerCache10.xml"/><Relationship Id="rId82" Type="http://schemas.openxmlformats.org/officeDocument/2006/relationships/customXml" Target="../customXml/item14.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30" Type="http://schemas.openxmlformats.org/officeDocument/2006/relationships/pivotCacheDefinition" Target="pivotCache/pivotCacheDefinition18.xml"/><Relationship Id="rId35" Type="http://schemas.openxmlformats.org/officeDocument/2006/relationships/pivotCacheDefinition" Target="pivotCache/pivotCacheDefinition23.xml"/><Relationship Id="rId56" Type="http://schemas.microsoft.com/office/2007/relationships/slicerCache" Target="slicerCaches/slicerCache5.xml"/><Relationship Id="rId77" Type="http://schemas.openxmlformats.org/officeDocument/2006/relationships/customXml" Target="../customXml/item9.xml"/><Relationship Id="rId100" Type="http://schemas.openxmlformats.org/officeDocument/2006/relationships/customXml" Target="../customXml/item32.xml"/><Relationship Id="rId105" Type="http://schemas.openxmlformats.org/officeDocument/2006/relationships/customXml" Target="../customXml/item37.xml"/><Relationship Id="rId126" Type="http://schemas.openxmlformats.org/officeDocument/2006/relationships/customXml" Target="../customXml/item58.xml"/><Relationship Id="rId8" Type="http://schemas.openxmlformats.org/officeDocument/2006/relationships/worksheet" Target="worksheets/sheet8.xml"/><Relationship Id="rId51" Type="http://schemas.openxmlformats.org/officeDocument/2006/relationships/pivotCacheDefinition" Target="pivotCache/pivotCacheDefinition39.xml"/><Relationship Id="rId72" Type="http://schemas.openxmlformats.org/officeDocument/2006/relationships/customXml" Target="../customXml/item4.xml"/><Relationship Id="rId93" Type="http://schemas.openxmlformats.org/officeDocument/2006/relationships/customXml" Target="../customXml/item25.xml"/><Relationship Id="rId98" Type="http://schemas.openxmlformats.org/officeDocument/2006/relationships/customXml" Target="../customXml/item30.xml"/><Relationship Id="rId121" Type="http://schemas.openxmlformats.org/officeDocument/2006/relationships/customXml" Target="../customXml/item53.xml"/><Relationship Id="rId142" Type="http://schemas.openxmlformats.org/officeDocument/2006/relationships/customXml" Target="../customXml/item74.xml"/><Relationship Id="rId3" Type="http://schemas.openxmlformats.org/officeDocument/2006/relationships/worksheet" Target="worksheets/sheet3.xml"/><Relationship Id="rId25" Type="http://schemas.openxmlformats.org/officeDocument/2006/relationships/pivotCacheDefinition" Target="pivotCache/pivotCacheDefinition13.xml"/><Relationship Id="rId46" Type="http://schemas.openxmlformats.org/officeDocument/2006/relationships/pivotCacheDefinition" Target="pivotCache/pivotCacheDefinition34.xml"/><Relationship Id="rId67" Type="http://schemas.openxmlformats.org/officeDocument/2006/relationships/powerPivotData" Target="model/item.data"/><Relationship Id="rId116" Type="http://schemas.openxmlformats.org/officeDocument/2006/relationships/customXml" Target="../customXml/item48.xml"/><Relationship Id="rId137" Type="http://schemas.openxmlformats.org/officeDocument/2006/relationships/customXml" Target="../customXml/item69.xml"/><Relationship Id="rId20" Type="http://schemas.openxmlformats.org/officeDocument/2006/relationships/pivotCacheDefinition" Target="pivotCache/pivotCacheDefinition8.xml"/><Relationship Id="rId41" Type="http://schemas.openxmlformats.org/officeDocument/2006/relationships/pivotCacheDefinition" Target="pivotCache/pivotCacheDefinition29.xml"/><Relationship Id="rId62" Type="http://schemas.microsoft.com/office/2007/relationships/slicerCache" Target="slicerCaches/slicerCache11.xml"/><Relationship Id="rId83" Type="http://schemas.openxmlformats.org/officeDocument/2006/relationships/customXml" Target="../customXml/item15.xml"/><Relationship Id="rId88" Type="http://schemas.openxmlformats.org/officeDocument/2006/relationships/customXml" Target="../customXml/item20.xml"/><Relationship Id="rId111" Type="http://schemas.openxmlformats.org/officeDocument/2006/relationships/customXml" Target="../customXml/item43.xml"/><Relationship Id="rId132" Type="http://schemas.openxmlformats.org/officeDocument/2006/relationships/customXml" Target="../customXml/item64.xml"/><Relationship Id="rId15" Type="http://schemas.openxmlformats.org/officeDocument/2006/relationships/pivotCacheDefinition" Target="pivotCache/pivotCacheDefinition3.xml"/><Relationship Id="rId36" Type="http://schemas.openxmlformats.org/officeDocument/2006/relationships/pivotCacheDefinition" Target="pivotCache/pivotCacheDefinition24.xml"/><Relationship Id="rId57" Type="http://schemas.microsoft.com/office/2007/relationships/slicerCache" Target="slicerCaches/slicerCache6.xml"/><Relationship Id="rId106" Type="http://schemas.openxmlformats.org/officeDocument/2006/relationships/customXml" Target="../customXml/item38.xml"/><Relationship Id="rId127" Type="http://schemas.openxmlformats.org/officeDocument/2006/relationships/customXml" Target="../customXml/item59.xml"/><Relationship Id="rId10" Type="http://schemas.openxmlformats.org/officeDocument/2006/relationships/worksheet" Target="worksheets/sheet10.xml"/><Relationship Id="rId31" Type="http://schemas.openxmlformats.org/officeDocument/2006/relationships/pivotCacheDefinition" Target="pivotCache/pivotCacheDefinition19.xml"/><Relationship Id="rId52" Type="http://schemas.microsoft.com/office/2007/relationships/slicerCache" Target="slicerCaches/slicerCache1.xml"/><Relationship Id="rId73" Type="http://schemas.openxmlformats.org/officeDocument/2006/relationships/customXml" Target="../customXml/item5.xml"/><Relationship Id="rId78" Type="http://schemas.openxmlformats.org/officeDocument/2006/relationships/customXml" Target="../customXml/item10.xml"/><Relationship Id="rId94" Type="http://schemas.openxmlformats.org/officeDocument/2006/relationships/customXml" Target="../customXml/item26.xml"/><Relationship Id="rId99" Type="http://schemas.openxmlformats.org/officeDocument/2006/relationships/customXml" Target="../customXml/item31.xml"/><Relationship Id="rId101" Type="http://schemas.openxmlformats.org/officeDocument/2006/relationships/customXml" Target="../customXml/item33.xml"/><Relationship Id="rId122" Type="http://schemas.openxmlformats.org/officeDocument/2006/relationships/customXml" Target="../customXml/item54.xml"/><Relationship Id="rId143" Type="http://schemas.openxmlformats.org/officeDocument/2006/relationships/customXml" Target="../customXml/item75.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14.xml"/><Relationship Id="rId47" Type="http://schemas.openxmlformats.org/officeDocument/2006/relationships/pivotCacheDefinition" Target="pivotCache/pivotCacheDefinition35.xml"/><Relationship Id="rId68" Type="http://schemas.openxmlformats.org/officeDocument/2006/relationships/calcChain" Target="calcChain.xml"/><Relationship Id="rId89" Type="http://schemas.openxmlformats.org/officeDocument/2006/relationships/customXml" Target="../customXml/item21.xml"/><Relationship Id="rId112" Type="http://schemas.openxmlformats.org/officeDocument/2006/relationships/customXml" Target="../customXml/item44.xml"/><Relationship Id="rId133" Type="http://schemas.openxmlformats.org/officeDocument/2006/relationships/customXml" Target="../customXml/item65.xml"/><Relationship Id="rId16"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7.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8.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9.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29.xml"/><Relationship Id="rId1" Type="http://schemas.microsoft.com/office/2011/relationships/chartStyle" Target="style29.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0.xml"/><Relationship Id="rId1" Type="http://schemas.microsoft.com/office/2011/relationships/chartStyle" Target="style30.xml"/></Relationships>
</file>

<file path=xl/charts/_rels/chart2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8.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9.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2.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3.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7.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5.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Ex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 1!Market Price Trend--1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1'!$I$7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 1'!$H$8:$H$14</c:f>
              <c:strCache>
                <c:ptCount val="6"/>
                <c:pt idx="0">
                  <c:v>Jan</c:v>
                </c:pt>
                <c:pt idx="1">
                  <c:v>Feb</c:v>
                </c:pt>
                <c:pt idx="2">
                  <c:v>Mar</c:v>
                </c:pt>
                <c:pt idx="3">
                  <c:v>Apr</c:v>
                </c:pt>
                <c:pt idx="4">
                  <c:v>May</c:v>
                </c:pt>
                <c:pt idx="5">
                  <c:v>Jun</c:v>
                </c:pt>
              </c:strCache>
            </c:strRef>
          </c:cat>
          <c:val>
            <c:numRef>
              <c:f>'Dashboard 1'!$I$8:$I$14</c:f>
              <c:numCache>
                <c:formatCode>General</c:formatCode>
                <c:ptCount val="6"/>
                <c:pt idx="0">
                  <c:v>819.80896739130435</c:v>
                </c:pt>
                <c:pt idx="1">
                  <c:v>852.73899999999992</c:v>
                </c:pt>
                <c:pt idx="2">
                  <c:v>888.79922619047613</c:v>
                </c:pt>
                <c:pt idx="3">
                  <c:v>910.31460227272726</c:v>
                </c:pt>
                <c:pt idx="4">
                  <c:v>926.49215909090901</c:v>
                </c:pt>
                <c:pt idx="5">
                  <c:v>919.84517857142851</c:v>
                </c:pt>
              </c:numCache>
            </c:numRef>
          </c:val>
          <c:smooth val="1"/>
          <c:extLst>
            <c:ext xmlns:c16="http://schemas.microsoft.com/office/drawing/2014/chart" uri="{C3380CC4-5D6E-409C-BE32-E72D297353CC}">
              <c16:uniqueId val="{00000000-D956-46AA-95E3-83921C42FB85}"/>
            </c:ext>
          </c:extLst>
        </c:ser>
        <c:dLbls>
          <c:showLegendKey val="0"/>
          <c:showVal val="0"/>
          <c:showCatName val="0"/>
          <c:showSerName val="0"/>
          <c:showPercent val="0"/>
          <c:showBubbleSize val="0"/>
        </c:dLbls>
        <c:marker val="1"/>
        <c:smooth val="0"/>
        <c:axId val="215816304"/>
        <c:axId val="1414136608"/>
      </c:lineChart>
      <c:catAx>
        <c:axId val="21581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136608"/>
        <c:crosses val="autoZero"/>
        <c:auto val="1"/>
        <c:lblAlgn val="ctr"/>
        <c:lblOffset val="100"/>
        <c:noMultiLvlLbl val="0"/>
      </c:catAx>
      <c:valAx>
        <c:axId val="141413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816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 1!Trading Volume &amp; colse Trend-1</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1'!$M$7</c:f>
              <c:strCache>
                <c:ptCount val="1"/>
                <c:pt idx="0">
                  <c:v>Sum of volume</c:v>
                </c:pt>
              </c:strCache>
            </c:strRef>
          </c:tx>
          <c:spPr>
            <a:solidFill>
              <a:schemeClr val="accent1"/>
            </a:solidFill>
            <a:ln>
              <a:noFill/>
            </a:ln>
            <a:effectLst/>
          </c:spPr>
          <c:invertIfNegative val="0"/>
          <c:cat>
            <c:strRef>
              <c:f>'Dashboard 1'!$L$8:$L$14</c:f>
              <c:strCache>
                <c:ptCount val="6"/>
                <c:pt idx="0">
                  <c:v>Jan</c:v>
                </c:pt>
                <c:pt idx="1">
                  <c:v>Feb</c:v>
                </c:pt>
                <c:pt idx="2">
                  <c:v>Mar</c:v>
                </c:pt>
                <c:pt idx="3">
                  <c:v>Apr</c:v>
                </c:pt>
                <c:pt idx="4">
                  <c:v>May</c:v>
                </c:pt>
                <c:pt idx="5">
                  <c:v>Jun</c:v>
                </c:pt>
              </c:strCache>
            </c:strRef>
          </c:cat>
          <c:val>
            <c:numRef>
              <c:f>'Dashboard 1'!$M$8:$M$14</c:f>
              <c:numCache>
                <c:formatCode>General</c:formatCode>
                <c:ptCount val="6"/>
                <c:pt idx="0">
                  <c:v>4622495</c:v>
                </c:pt>
                <c:pt idx="1">
                  <c:v>4062883</c:v>
                </c:pt>
                <c:pt idx="2">
                  <c:v>4239743</c:v>
                </c:pt>
                <c:pt idx="3">
                  <c:v>4391357</c:v>
                </c:pt>
                <c:pt idx="4">
                  <c:v>4437420</c:v>
                </c:pt>
                <c:pt idx="5">
                  <c:v>4474172</c:v>
                </c:pt>
              </c:numCache>
            </c:numRef>
          </c:val>
          <c:extLst>
            <c:ext xmlns:c16="http://schemas.microsoft.com/office/drawing/2014/chart" uri="{C3380CC4-5D6E-409C-BE32-E72D297353CC}">
              <c16:uniqueId val="{00000002-6B4B-4B93-B7DB-71AB2FB3DE31}"/>
            </c:ext>
          </c:extLst>
        </c:ser>
        <c:dLbls>
          <c:showLegendKey val="0"/>
          <c:showVal val="0"/>
          <c:showCatName val="0"/>
          <c:showSerName val="0"/>
          <c:showPercent val="0"/>
          <c:showBubbleSize val="0"/>
        </c:dLbls>
        <c:gapWidth val="219"/>
        <c:axId val="426190768"/>
        <c:axId val="426191728"/>
      </c:barChart>
      <c:lineChart>
        <c:grouping val="standard"/>
        <c:varyColors val="0"/>
        <c:ser>
          <c:idx val="1"/>
          <c:order val="1"/>
          <c:tx>
            <c:strRef>
              <c:f>'Dashboard 1'!$N$7</c:f>
              <c:strCache>
                <c:ptCount val="1"/>
                <c:pt idx="0">
                  <c:v>Sum of close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'Dashboard 1'!$L$8:$L$14</c:f>
              <c:strCache>
                <c:ptCount val="6"/>
                <c:pt idx="0">
                  <c:v>Jan</c:v>
                </c:pt>
                <c:pt idx="1">
                  <c:v>Feb</c:v>
                </c:pt>
                <c:pt idx="2">
                  <c:v>Mar</c:v>
                </c:pt>
                <c:pt idx="3">
                  <c:v>Apr</c:v>
                </c:pt>
                <c:pt idx="4">
                  <c:v>May</c:v>
                </c:pt>
                <c:pt idx="5">
                  <c:v>Jun</c:v>
                </c:pt>
              </c:strCache>
            </c:strRef>
          </c:cat>
          <c:val>
            <c:numRef>
              <c:f>'Dashboard 1'!$N$8:$N$14</c:f>
              <c:numCache>
                <c:formatCode>General</c:formatCode>
                <c:ptCount val="6"/>
                <c:pt idx="0">
                  <c:v>150844.85</c:v>
                </c:pt>
                <c:pt idx="1">
                  <c:v>136438.24</c:v>
                </c:pt>
                <c:pt idx="2">
                  <c:v>149318.26999999999</c:v>
                </c:pt>
                <c:pt idx="3">
                  <c:v>160215.37</c:v>
                </c:pt>
                <c:pt idx="4">
                  <c:v>163062.62</c:v>
                </c:pt>
                <c:pt idx="5">
                  <c:v>154533.99</c:v>
                </c:pt>
              </c:numCache>
            </c:numRef>
          </c:val>
          <c:smooth val="0"/>
          <c:extLst>
            <c:ext xmlns:c16="http://schemas.microsoft.com/office/drawing/2014/chart" uri="{C3380CC4-5D6E-409C-BE32-E72D297353CC}">
              <c16:uniqueId val="{00000003-6B4B-4B93-B7DB-71AB2FB3DE31}"/>
            </c:ext>
          </c:extLst>
        </c:ser>
        <c:dLbls>
          <c:showLegendKey val="0"/>
          <c:showVal val="0"/>
          <c:showCatName val="0"/>
          <c:showSerName val="0"/>
          <c:showPercent val="0"/>
          <c:showBubbleSize val="0"/>
        </c:dLbls>
        <c:marker val="1"/>
        <c:smooth val="0"/>
        <c:axId val="708464768"/>
        <c:axId val="708459968"/>
      </c:lineChart>
      <c:catAx>
        <c:axId val="42619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191728"/>
        <c:crosses val="autoZero"/>
        <c:auto val="1"/>
        <c:lblAlgn val="ctr"/>
        <c:lblOffset val="100"/>
        <c:noMultiLvlLbl val="0"/>
      </c:catAx>
      <c:valAx>
        <c:axId val="426191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190768"/>
        <c:crosses val="autoZero"/>
        <c:crossBetween val="between"/>
      </c:valAx>
      <c:valAx>
        <c:axId val="70845996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464768"/>
        <c:crosses val="max"/>
        <c:crossBetween val="between"/>
      </c:valAx>
      <c:catAx>
        <c:axId val="708464768"/>
        <c:scaling>
          <c:orientation val="minMax"/>
        </c:scaling>
        <c:delete val="1"/>
        <c:axPos val="b"/>
        <c:numFmt formatCode="General" sourceLinked="1"/>
        <c:majorTickMark val="out"/>
        <c:minorTickMark val="none"/>
        <c:tickLblPos val="nextTo"/>
        <c:crossAx val="7084599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 1!Company wise volume-1</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1'!$U$7</c:f>
              <c:strCache>
                <c:ptCount val="1"/>
                <c:pt idx="0">
                  <c:v>Total</c:v>
                </c:pt>
              </c:strCache>
            </c:strRef>
          </c:tx>
          <c:spPr>
            <a:solidFill>
              <a:schemeClr val="accent1"/>
            </a:solidFill>
            <a:ln>
              <a:noFill/>
            </a:ln>
            <a:effectLst/>
          </c:spPr>
          <c:invertIfNegative val="0"/>
          <c:cat>
            <c:strRef>
              <c:f>'Dashboard 1'!$T$8:$T$16</c:f>
              <c:strCache>
                <c:ptCount val="8"/>
                <c:pt idx="0">
                  <c:v>Amazon.com Inc.</c:v>
                </c:pt>
                <c:pt idx="1">
                  <c:v>Apple Inc.</c:v>
                </c:pt>
                <c:pt idx="2">
                  <c:v>HDFC Bank</c:v>
                </c:pt>
                <c:pt idx="3">
                  <c:v>Infosys</c:v>
                </c:pt>
                <c:pt idx="4">
                  <c:v>Microsoft Corp.</c:v>
                </c:pt>
                <c:pt idx="5">
                  <c:v>Pfizer Inc.</c:v>
                </c:pt>
                <c:pt idx="6">
                  <c:v>Reliance Industries</c:v>
                </c:pt>
                <c:pt idx="7">
                  <c:v>Tata Consultancy Services</c:v>
                </c:pt>
              </c:strCache>
            </c:strRef>
          </c:cat>
          <c:val>
            <c:numRef>
              <c:f>'Dashboard 1'!$U$8:$U$16</c:f>
              <c:numCache>
                <c:formatCode>General</c:formatCode>
                <c:ptCount val="8"/>
                <c:pt idx="0">
                  <c:v>3274465</c:v>
                </c:pt>
                <c:pt idx="1">
                  <c:v>3187032</c:v>
                </c:pt>
                <c:pt idx="2">
                  <c:v>3355674</c:v>
                </c:pt>
                <c:pt idx="3">
                  <c:v>3180356</c:v>
                </c:pt>
                <c:pt idx="4">
                  <c:v>3293602</c:v>
                </c:pt>
                <c:pt idx="5">
                  <c:v>3181771</c:v>
                </c:pt>
                <c:pt idx="6">
                  <c:v>3492006</c:v>
                </c:pt>
                <c:pt idx="7">
                  <c:v>3263164</c:v>
                </c:pt>
              </c:numCache>
            </c:numRef>
          </c:val>
          <c:extLst>
            <c:ext xmlns:c16="http://schemas.microsoft.com/office/drawing/2014/chart" uri="{C3380CC4-5D6E-409C-BE32-E72D297353CC}">
              <c16:uniqueId val="{00000000-67C1-4BB7-A875-88C1AF8BEB99}"/>
            </c:ext>
          </c:extLst>
        </c:ser>
        <c:dLbls>
          <c:showLegendKey val="0"/>
          <c:showVal val="0"/>
          <c:showCatName val="0"/>
          <c:showSerName val="0"/>
          <c:showPercent val="0"/>
          <c:showBubbleSize val="0"/>
        </c:dLbls>
        <c:gapWidth val="182"/>
        <c:axId val="418249888"/>
        <c:axId val="418250368"/>
      </c:barChart>
      <c:catAx>
        <c:axId val="418249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50368"/>
        <c:crosses val="autoZero"/>
        <c:auto val="1"/>
        <c:lblAlgn val="ctr"/>
        <c:lblOffset val="100"/>
        <c:noMultiLvlLbl val="0"/>
      </c:catAx>
      <c:valAx>
        <c:axId val="418250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49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3D-4D95-AA4F-2601D70549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D3D-4D95-AA4F-2601D7054998}"/>
              </c:ext>
            </c:extLst>
          </c:dPt>
          <c:cat>
            <c:strRef>
              <c:f>'Layer 1'!$B$9:$B$10</c:f>
              <c:strCache>
                <c:ptCount val="2"/>
                <c:pt idx="0">
                  <c:v>INDIA</c:v>
                </c:pt>
                <c:pt idx="1">
                  <c:v>USA</c:v>
                </c:pt>
              </c:strCache>
            </c:strRef>
          </c:cat>
          <c:val>
            <c:numRef>
              <c:f>'Layer 1'!$C$9:$C$10</c:f>
              <c:numCache>
                <c:formatCode>0%</c:formatCode>
                <c:ptCount val="2"/>
                <c:pt idx="0">
                  <c:v>0.68804270499264875</c:v>
                </c:pt>
                <c:pt idx="1">
                  <c:v>0.31195729500734942</c:v>
                </c:pt>
              </c:numCache>
            </c:numRef>
          </c:val>
          <c:extLst>
            <c:ext xmlns:c16="http://schemas.microsoft.com/office/drawing/2014/chart" uri="{C3380CC4-5D6E-409C-BE32-E72D297353CC}">
              <c16:uniqueId val="{00000000-8350-4AB9-AD25-BC27D311B9A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91-4E7F-A7D4-24678715AE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91-4E7F-A7D4-24678715AE6C}"/>
              </c:ext>
            </c:extLst>
          </c:dPt>
          <c:cat>
            <c:strRef>
              <c:f>'Layer 1'!$B$9:$B$10</c:f>
              <c:strCache>
                <c:ptCount val="2"/>
                <c:pt idx="0">
                  <c:v>INDIA</c:v>
                </c:pt>
                <c:pt idx="1">
                  <c:v>USA</c:v>
                </c:pt>
              </c:strCache>
            </c:strRef>
          </c:cat>
          <c:val>
            <c:numRef>
              <c:f>'Layer 1'!$C$9:$C$10</c:f>
              <c:numCache>
                <c:formatCode>0%</c:formatCode>
                <c:ptCount val="2"/>
                <c:pt idx="0">
                  <c:v>0.68804270499264875</c:v>
                </c:pt>
                <c:pt idx="1">
                  <c:v>0.31195729500734942</c:v>
                </c:pt>
              </c:numCache>
            </c:numRef>
          </c:val>
          <c:extLst>
            <c:ext xmlns:c16="http://schemas.microsoft.com/office/drawing/2014/chart" uri="{C3380CC4-5D6E-409C-BE32-E72D297353CC}">
              <c16:uniqueId val="{00000004-DF91-4E7F-A7D4-24678715AE6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'Layer 1'!$K$4</c:f>
              <c:strCache>
                <c:ptCount val="1"/>
                <c:pt idx="0">
                  <c:v>Sum of open</c:v>
                </c:pt>
              </c:strCache>
            </c:strRef>
          </c:tx>
          <c:spPr>
            <a:solidFill>
              <a:schemeClr val="accent1"/>
            </a:solidFill>
            <a:ln>
              <a:noFill/>
            </a:ln>
            <a:effectLst/>
          </c:spPr>
          <c:invertIfNegative val="0"/>
          <c:cat>
            <c:strRef>
              <c:f>'Layer 1'!$J$5:$J$10</c:f>
              <c:strCache>
                <c:ptCount val="5"/>
                <c:pt idx="0">
                  <c:v>Consumer Discretionary</c:v>
                </c:pt>
                <c:pt idx="1">
                  <c:v>Energy</c:v>
                </c:pt>
                <c:pt idx="2">
                  <c:v>Financials</c:v>
                </c:pt>
                <c:pt idx="3">
                  <c:v>Healthcare</c:v>
                </c:pt>
                <c:pt idx="4">
                  <c:v>Information Technology</c:v>
                </c:pt>
              </c:strCache>
            </c:strRef>
          </c:cat>
          <c:val>
            <c:numRef>
              <c:f>'Layer 1'!$K$5:$K$10</c:f>
              <c:numCache>
                <c:formatCode>General</c:formatCode>
                <c:ptCount val="5"/>
                <c:pt idx="0">
                  <c:v>73169.210000000006</c:v>
                </c:pt>
                <c:pt idx="1">
                  <c:v>83211.039999999994</c:v>
                </c:pt>
                <c:pt idx="2">
                  <c:v>278174.75</c:v>
                </c:pt>
                <c:pt idx="3">
                  <c:v>156379.9</c:v>
                </c:pt>
                <c:pt idx="4">
                  <c:v>323495.52</c:v>
                </c:pt>
              </c:numCache>
            </c:numRef>
          </c:val>
          <c:extLst>
            <c:ext xmlns:c16="http://schemas.microsoft.com/office/drawing/2014/chart" uri="{C3380CC4-5D6E-409C-BE32-E72D297353CC}">
              <c16:uniqueId val="{00000007-F706-4295-ADFE-9A1933187898}"/>
            </c:ext>
          </c:extLst>
        </c:ser>
        <c:ser>
          <c:idx val="1"/>
          <c:order val="1"/>
          <c:tx>
            <c:strRef>
              <c:f>'Layer 1'!$L$4</c:f>
              <c:strCache>
                <c:ptCount val="1"/>
                <c:pt idx="0">
                  <c:v>Sum of close</c:v>
                </c:pt>
              </c:strCache>
            </c:strRef>
          </c:tx>
          <c:spPr>
            <a:solidFill>
              <a:schemeClr val="accent2"/>
            </a:solidFill>
            <a:ln>
              <a:noFill/>
            </a:ln>
            <a:effectLst/>
          </c:spPr>
          <c:invertIfNegative val="0"/>
          <c:cat>
            <c:strRef>
              <c:f>'Layer 1'!$J$5:$J$10</c:f>
              <c:strCache>
                <c:ptCount val="5"/>
                <c:pt idx="0">
                  <c:v>Consumer Discretionary</c:v>
                </c:pt>
                <c:pt idx="1">
                  <c:v>Energy</c:v>
                </c:pt>
                <c:pt idx="2">
                  <c:v>Financials</c:v>
                </c:pt>
                <c:pt idx="3">
                  <c:v>Healthcare</c:v>
                </c:pt>
                <c:pt idx="4">
                  <c:v>Information Technology</c:v>
                </c:pt>
              </c:strCache>
            </c:strRef>
          </c:cat>
          <c:val>
            <c:numRef>
              <c:f>'Layer 1'!$L$5:$L$10</c:f>
              <c:numCache>
                <c:formatCode>General</c:formatCode>
                <c:ptCount val="5"/>
                <c:pt idx="0">
                  <c:v>73150.490000000005</c:v>
                </c:pt>
                <c:pt idx="1">
                  <c:v>83212.91</c:v>
                </c:pt>
                <c:pt idx="2">
                  <c:v>278185.52</c:v>
                </c:pt>
                <c:pt idx="3">
                  <c:v>156318.89000000001</c:v>
                </c:pt>
                <c:pt idx="4">
                  <c:v>323545.53000000003</c:v>
                </c:pt>
              </c:numCache>
            </c:numRef>
          </c:val>
          <c:extLst>
            <c:ext xmlns:c16="http://schemas.microsoft.com/office/drawing/2014/chart" uri="{C3380CC4-5D6E-409C-BE32-E72D297353CC}">
              <c16:uniqueId val="{00000008-F706-4295-ADFE-9A1933187898}"/>
            </c:ext>
          </c:extLst>
        </c:ser>
        <c:dLbls>
          <c:showLegendKey val="0"/>
          <c:showVal val="0"/>
          <c:showCatName val="0"/>
          <c:showSerName val="0"/>
          <c:showPercent val="0"/>
          <c:showBubbleSize val="0"/>
        </c:dLbls>
        <c:gapWidth val="219"/>
        <c:overlap val="-27"/>
        <c:axId val="398669503"/>
        <c:axId val="398656543"/>
      </c:barChart>
      <c:catAx>
        <c:axId val="398669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56543"/>
        <c:crosses val="autoZero"/>
        <c:auto val="1"/>
        <c:lblAlgn val="ctr"/>
        <c:lblOffset val="100"/>
        <c:noMultiLvlLbl val="0"/>
      </c:catAx>
      <c:valAx>
        <c:axId val="398656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69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'Layer 1'!$P$4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'Layer 1'!$O$5:$O$11</c:f>
              <c:strCache>
                <c:ptCount val="6"/>
                <c:pt idx="0">
                  <c:v>Jan</c:v>
                </c:pt>
                <c:pt idx="1">
                  <c:v>Feb</c:v>
                </c:pt>
                <c:pt idx="2">
                  <c:v>Mar</c:v>
                </c:pt>
                <c:pt idx="3">
                  <c:v>Apr</c:v>
                </c:pt>
                <c:pt idx="4">
                  <c:v>May</c:v>
                </c:pt>
                <c:pt idx="5">
                  <c:v>Jun</c:v>
                </c:pt>
              </c:strCache>
            </c:strRef>
          </c:cat>
          <c:val>
            <c:numRef>
              <c:f>'Layer 1'!$P$5:$P$11</c:f>
              <c:numCache>
                <c:formatCode>General</c:formatCode>
                <c:ptCount val="6"/>
                <c:pt idx="0">
                  <c:v>3636766024.1300011</c:v>
                </c:pt>
                <c:pt idx="1">
                  <c:v>3443708636.1300015</c:v>
                </c:pt>
                <c:pt idx="2">
                  <c:v>3845224800.6599998</c:v>
                </c:pt>
                <c:pt idx="3">
                  <c:v>3928077798.1999998</c:v>
                </c:pt>
                <c:pt idx="4">
                  <c:v>4225015904.4299979</c:v>
                </c:pt>
                <c:pt idx="5">
                  <c:v>4190513178.8099999</c:v>
                </c:pt>
              </c:numCache>
            </c:numRef>
          </c:val>
          <c:smooth val="0"/>
          <c:extLst>
            <c:ext xmlns:c16="http://schemas.microsoft.com/office/drawing/2014/chart" uri="{C3380CC4-5D6E-409C-BE32-E72D297353CC}">
              <c16:uniqueId val="{00000005-7105-47D1-B708-8AF96B761301}"/>
            </c:ext>
          </c:extLst>
        </c:ser>
        <c:dLbls>
          <c:showLegendKey val="0"/>
          <c:showVal val="0"/>
          <c:showCatName val="0"/>
          <c:showSerName val="0"/>
          <c:showPercent val="0"/>
          <c:showBubbleSize val="0"/>
        </c:dLbls>
        <c:marker val="1"/>
        <c:smooth val="0"/>
        <c:axId val="499902495"/>
        <c:axId val="499901535"/>
      </c:lineChart>
      <c:catAx>
        <c:axId val="49990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01535"/>
        <c:crosses val="autoZero"/>
        <c:auto val="1"/>
        <c:lblAlgn val="ctr"/>
        <c:lblOffset val="100"/>
        <c:noMultiLvlLbl val="0"/>
      </c:catAx>
      <c:valAx>
        <c:axId val="499901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02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1!db-1.5</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'Layer 1'!$S$4</c:f>
              <c:strCache>
                <c:ptCount val="1"/>
                <c:pt idx="0">
                  <c:v>Total</c:v>
                </c:pt>
              </c:strCache>
            </c:strRef>
          </c:tx>
          <c:spPr>
            <a:solidFill>
              <a:schemeClr val="accent1"/>
            </a:solidFill>
            <a:ln w="25400">
              <a:noFill/>
            </a:ln>
            <a:effectLst/>
          </c:spPr>
          <c:cat>
            <c:strRef>
              <c:f>'Layer 1'!$R$5:$R$36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'Layer 1'!$S$5:$S$36</c:f>
              <c:numCache>
                <c:formatCode>General</c:formatCode>
                <c:ptCount val="31"/>
                <c:pt idx="0">
                  <c:v>20937.53</c:v>
                </c:pt>
                <c:pt idx="1">
                  <c:v>28439.42</c:v>
                </c:pt>
                <c:pt idx="2">
                  <c:v>34715.040000000001</c:v>
                </c:pt>
                <c:pt idx="3">
                  <c:v>28376.99</c:v>
                </c:pt>
                <c:pt idx="4">
                  <c:v>28410.47</c:v>
                </c:pt>
                <c:pt idx="5">
                  <c:v>34890.400000000001</c:v>
                </c:pt>
                <c:pt idx="6">
                  <c:v>35105.589999999997</c:v>
                </c:pt>
                <c:pt idx="7">
                  <c:v>21170.45</c:v>
                </c:pt>
                <c:pt idx="8">
                  <c:v>28321.02</c:v>
                </c:pt>
                <c:pt idx="9">
                  <c:v>35115.199999999997</c:v>
                </c:pt>
                <c:pt idx="10">
                  <c:v>28684.35</c:v>
                </c:pt>
                <c:pt idx="11">
                  <c:v>28583.99</c:v>
                </c:pt>
                <c:pt idx="12">
                  <c:v>35160.04</c:v>
                </c:pt>
                <c:pt idx="13">
                  <c:v>35206.58</c:v>
                </c:pt>
                <c:pt idx="14">
                  <c:v>21320.74</c:v>
                </c:pt>
                <c:pt idx="15">
                  <c:v>28723.22</c:v>
                </c:pt>
                <c:pt idx="16">
                  <c:v>35092.910000000003</c:v>
                </c:pt>
                <c:pt idx="17">
                  <c:v>28652.34</c:v>
                </c:pt>
                <c:pt idx="18">
                  <c:v>28915.599999999999</c:v>
                </c:pt>
                <c:pt idx="19">
                  <c:v>35497.74</c:v>
                </c:pt>
                <c:pt idx="20">
                  <c:v>35169.68</c:v>
                </c:pt>
                <c:pt idx="21">
                  <c:v>21273.73</c:v>
                </c:pt>
                <c:pt idx="22">
                  <c:v>28688.560000000001</c:v>
                </c:pt>
                <c:pt idx="23">
                  <c:v>35286.17</c:v>
                </c:pt>
                <c:pt idx="24">
                  <c:v>28651.08</c:v>
                </c:pt>
                <c:pt idx="25">
                  <c:v>28920.94</c:v>
                </c:pt>
                <c:pt idx="26">
                  <c:v>35577.129999999997</c:v>
                </c:pt>
                <c:pt idx="27">
                  <c:v>35472.050000000003</c:v>
                </c:pt>
                <c:pt idx="28">
                  <c:v>21470.65</c:v>
                </c:pt>
                <c:pt idx="29">
                  <c:v>28781.34</c:v>
                </c:pt>
                <c:pt idx="30">
                  <c:v>13802.39</c:v>
                </c:pt>
              </c:numCache>
            </c:numRef>
          </c:val>
          <c:extLst>
            <c:ext xmlns:c16="http://schemas.microsoft.com/office/drawing/2014/chart" uri="{C3380CC4-5D6E-409C-BE32-E72D297353CC}">
              <c16:uniqueId val="{00000004-7C6F-4E53-BC66-DBA66742796E}"/>
            </c:ext>
          </c:extLst>
        </c:ser>
        <c:dLbls>
          <c:showLegendKey val="0"/>
          <c:showVal val="0"/>
          <c:showCatName val="0"/>
          <c:showSerName val="0"/>
          <c:showPercent val="0"/>
          <c:showBubbleSize val="0"/>
        </c:dLbls>
        <c:axId val="1811085855"/>
        <c:axId val="1811087775"/>
      </c:areaChart>
      <c:catAx>
        <c:axId val="18110858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087775"/>
        <c:crosses val="autoZero"/>
        <c:auto val="1"/>
        <c:lblAlgn val="ctr"/>
        <c:lblOffset val="100"/>
        <c:noMultiLvlLbl val="0"/>
      </c:catAx>
      <c:valAx>
        <c:axId val="1811087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08585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1!DB-1.6</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'Layer 1'!$W$4</c:f>
              <c:strCache>
                <c:ptCount val="1"/>
                <c:pt idx="0">
                  <c:v>Total</c:v>
                </c:pt>
              </c:strCache>
            </c:strRef>
          </c:tx>
          <c:spPr>
            <a:solidFill>
              <a:schemeClr val="accent1"/>
            </a:solidFill>
            <a:ln>
              <a:noFill/>
            </a:ln>
            <a:effectLst/>
          </c:spPr>
          <c:invertIfNegative val="0"/>
          <c:cat>
            <c:strRef>
              <c:f>'Layer 1'!$V$5:$V$13</c:f>
              <c:strCache>
                <c:ptCount val="8"/>
                <c:pt idx="0">
                  <c:v>Amazon.com Inc.</c:v>
                </c:pt>
                <c:pt idx="1">
                  <c:v>Apple Inc.</c:v>
                </c:pt>
                <c:pt idx="2">
                  <c:v>HDFC Bank</c:v>
                </c:pt>
                <c:pt idx="3">
                  <c:v>Infosys</c:v>
                </c:pt>
                <c:pt idx="4">
                  <c:v>Microsoft Corp.</c:v>
                </c:pt>
                <c:pt idx="5">
                  <c:v>Pfizer Inc.</c:v>
                </c:pt>
                <c:pt idx="6">
                  <c:v>Reliance Industries</c:v>
                </c:pt>
                <c:pt idx="7">
                  <c:v>Tata Consultancy Services</c:v>
                </c:pt>
              </c:strCache>
            </c:strRef>
          </c:cat>
          <c:val>
            <c:numRef>
              <c:f>'Layer 1'!$W$5:$W$13</c:f>
              <c:numCache>
                <c:formatCode>General</c:formatCode>
                <c:ptCount val="8"/>
                <c:pt idx="0">
                  <c:v>1846537704.2999992</c:v>
                </c:pt>
                <c:pt idx="1">
                  <c:v>783700994.30000007</c:v>
                </c:pt>
                <c:pt idx="2">
                  <c:v>7246823289.9600019</c:v>
                </c:pt>
                <c:pt idx="3">
                  <c:v>3969098363.71</c:v>
                </c:pt>
                <c:pt idx="4">
                  <c:v>778314285.50999975</c:v>
                </c:pt>
                <c:pt idx="5">
                  <c:v>3850476879.1499991</c:v>
                </c:pt>
                <c:pt idx="6">
                  <c:v>2254586639.3699999</c:v>
                </c:pt>
                <c:pt idx="7">
                  <c:v>2539768186.0599999</c:v>
                </c:pt>
              </c:numCache>
            </c:numRef>
          </c:val>
          <c:extLst>
            <c:ext xmlns:c16="http://schemas.microsoft.com/office/drawing/2014/chart" uri="{C3380CC4-5D6E-409C-BE32-E72D297353CC}">
              <c16:uniqueId val="{00000000-F009-485E-BFB7-B9A1335B0E1A}"/>
            </c:ext>
          </c:extLst>
        </c:ser>
        <c:dLbls>
          <c:showLegendKey val="0"/>
          <c:showVal val="0"/>
          <c:showCatName val="0"/>
          <c:showSerName val="0"/>
          <c:showPercent val="0"/>
          <c:showBubbleSize val="0"/>
        </c:dLbls>
        <c:gapWidth val="182"/>
        <c:axId val="2013969695"/>
        <c:axId val="2013961055"/>
      </c:barChart>
      <c:catAx>
        <c:axId val="2013969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961055"/>
        <c:crosses val="autoZero"/>
        <c:auto val="1"/>
        <c:lblAlgn val="ctr"/>
        <c:lblOffset val="100"/>
        <c:noMultiLvlLbl val="0"/>
      </c:catAx>
      <c:valAx>
        <c:axId val="20139610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969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2!db-2.1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'Layer 2'!$C$4</c:f>
              <c:strCache>
                <c:ptCount val="1"/>
                <c:pt idx="0">
                  <c:v>Total</c:v>
                </c:pt>
              </c:strCache>
            </c:strRef>
          </c:tx>
          <c:spPr>
            <a:solidFill>
              <a:schemeClr val="accent1"/>
            </a:solidFill>
            <a:ln>
              <a:noFill/>
            </a:ln>
            <a:effectLst/>
          </c:spPr>
          <c:invertIfNegative val="0"/>
          <c:cat>
            <c:strRef>
              <c:f>'Layer 2'!$B$5:$B$13</c:f>
              <c:strCache>
                <c:ptCount val="8"/>
                <c:pt idx="0">
                  <c:v>Avery Harris</c:v>
                </c:pt>
                <c:pt idx="1">
                  <c:v>Casey White</c:v>
                </c:pt>
                <c:pt idx="2">
                  <c:v>Elliot Williams</c:v>
                </c:pt>
                <c:pt idx="3">
                  <c:v>Kai Brown</c:v>
                </c:pt>
                <c:pt idx="4">
                  <c:v>Kendall Wilson</c:v>
                </c:pt>
                <c:pt idx="5">
                  <c:v>Rowan Garcia</c:v>
                </c:pt>
                <c:pt idx="6">
                  <c:v>Skyler Lee</c:v>
                </c:pt>
                <c:pt idx="7">
                  <c:v>Skyler Wilson</c:v>
                </c:pt>
              </c:strCache>
            </c:strRef>
          </c:cat>
          <c:val>
            <c:numRef>
              <c:f>'Layer 2'!$C$5:$C$13</c:f>
              <c:numCache>
                <c:formatCode>[&lt;999950]0.00,"K";[&lt;999950000]0.00,,"M";0.00,,,"B"</c:formatCode>
                <c:ptCount val="8"/>
                <c:pt idx="0">
                  <c:v>514559.16</c:v>
                </c:pt>
                <c:pt idx="1">
                  <c:v>1021989.6100000001</c:v>
                </c:pt>
                <c:pt idx="2">
                  <c:v>430113.23</c:v>
                </c:pt>
                <c:pt idx="3">
                  <c:v>710493.8</c:v>
                </c:pt>
                <c:pt idx="4">
                  <c:v>636782.27</c:v>
                </c:pt>
                <c:pt idx="5">
                  <c:v>846424.34</c:v>
                </c:pt>
                <c:pt idx="6">
                  <c:v>499036.79999999993</c:v>
                </c:pt>
                <c:pt idx="7">
                  <c:v>602376.28</c:v>
                </c:pt>
              </c:numCache>
            </c:numRef>
          </c:val>
          <c:extLst>
            <c:ext xmlns:c16="http://schemas.microsoft.com/office/drawing/2014/chart" uri="{C3380CC4-5D6E-409C-BE32-E72D297353CC}">
              <c16:uniqueId val="{00000000-988E-41F2-9423-F734295DCB85}"/>
            </c:ext>
          </c:extLst>
        </c:ser>
        <c:dLbls>
          <c:showLegendKey val="0"/>
          <c:showVal val="0"/>
          <c:showCatName val="0"/>
          <c:showSerName val="0"/>
          <c:showPercent val="0"/>
          <c:showBubbleSize val="0"/>
        </c:dLbls>
        <c:gapWidth val="182"/>
        <c:axId val="2013265583"/>
        <c:axId val="2013264623"/>
      </c:barChart>
      <c:catAx>
        <c:axId val="2013265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264623"/>
        <c:crosses val="autoZero"/>
        <c:auto val="1"/>
        <c:lblAlgn val="ctr"/>
        <c:lblOffset val="100"/>
        <c:noMultiLvlLbl val="0"/>
      </c:catAx>
      <c:valAx>
        <c:axId val="2013264623"/>
        <c:scaling>
          <c:orientation val="minMax"/>
        </c:scaling>
        <c:delete val="0"/>
        <c:axPos val="b"/>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2655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2!db-2.2</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'Layer 2'!$G$4</c:f>
              <c:strCache>
                <c:ptCount val="1"/>
                <c:pt idx="0">
                  <c:v>Total</c:v>
                </c:pt>
              </c:strCache>
            </c:strRef>
          </c:tx>
          <c:spPr>
            <a:solidFill>
              <a:schemeClr val="accent1"/>
            </a:solidFill>
            <a:ln>
              <a:noFill/>
            </a:ln>
            <a:effectLst/>
          </c:spPr>
          <c:invertIfNegative val="0"/>
          <c:cat>
            <c:strRef>
              <c:f>'Layer 2'!$F$5:$F$13</c:f>
              <c:strCache>
                <c:ptCount val="8"/>
                <c:pt idx="0">
                  <c:v>Portfolio 9</c:v>
                </c:pt>
                <c:pt idx="1">
                  <c:v>Portfolio 4</c:v>
                </c:pt>
                <c:pt idx="2">
                  <c:v>Portfolio 2</c:v>
                </c:pt>
                <c:pt idx="3">
                  <c:v>Portfolio 1</c:v>
                </c:pt>
                <c:pt idx="4">
                  <c:v>Portfolio 10</c:v>
                </c:pt>
                <c:pt idx="5">
                  <c:v>Portfolio 5</c:v>
                </c:pt>
                <c:pt idx="6">
                  <c:v>Portfolio 7</c:v>
                </c:pt>
                <c:pt idx="7">
                  <c:v>Portfolio 8</c:v>
                </c:pt>
              </c:strCache>
            </c:strRef>
          </c:cat>
          <c:val>
            <c:numRef>
              <c:f>'Layer 2'!$G$5:$G$13</c:f>
              <c:numCache>
                <c:formatCode>General</c:formatCode>
                <c:ptCount val="8"/>
                <c:pt idx="0">
                  <c:v>479</c:v>
                </c:pt>
                <c:pt idx="1">
                  <c:v>618</c:v>
                </c:pt>
                <c:pt idx="2">
                  <c:v>809</c:v>
                </c:pt>
                <c:pt idx="3">
                  <c:v>908</c:v>
                </c:pt>
                <c:pt idx="4">
                  <c:v>916</c:v>
                </c:pt>
                <c:pt idx="5">
                  <c:v>934</c:v>
                </c:pt>
                <c:pt idx="6">
                  <c:v>1035</c:v>
                </c:pt>
                <c:pt idx="7">
                  <c:v>1241</c:v>
                </c:pt>
              </c:numCache>
            </c:numRef>
          </c:val>
          <c:extLst>
            <c:ext xmlns:c16="http://schemas.microsoft.com/office/drawing/2014/chart" uri="{C3380CC4-5D6E-409C-BE32-E72D297353CC}">
              <c16:uniqueId val="{00000000-634A-426D-BC2A-BD999E54907E}"/>
            </c:ext>
          </c:extLst>
        </c:ser>
        <c:dLbls>
          <c:showLegendKey val="0"/>
          <c:showVal val="0"/>
          <c:showCatName val="0"/>
          <c:showSerName val="0"/>
          <c:showPercent val="0"/>
          <c:showBubbleSize val="0"/>
        </c:dLbls>
        <c:gapWidth val="219"/>
        <c:overlap val="-27"/>
        <c:axId val="2015409135"/>
        <c:axId val="2015408655"/>
      </c:barChart>
      <c:catAx>
        <c:axId val="2015409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408655"/>
        <c:crosses val="autoZero"/>
        <c:auto val="1"/>
        <c:lblAlgn val="ctr"/>
        <c:lblOffset val="100"/>
        <c:noMultiLvlLbl val="0"/>
      </c:catAx>
      <c:valAx>
        <c:axId val="2015408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409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2!DB-2.5</c:name>
    <c:fmtId val="7"/>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'Layer 2'!$P$4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6F8-4AC5-BA2F-8C598AAD008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6F8-4AC5-BA2F-8C598AAD0084}"/>
              </c:ext>
            </c:extLst>
          </c:dPt>
          <c:cat>
            <c:strRef>
              <c:f>'Layer 2'!$O$5:$O$7</c:f>
              <c:strCache>
                <c:ptCount val="2"/>
                <c:pt idx="0">
                  <c:v>NASDAQ</c:v>
                </c:pt>
                <c:pt idx="1">
                  <c:v>NSE</c:v>
                </c:pt>
              </c:strCache>
            </c:strRef>
          </c:cat>
          <c:val>
            <c:numRef>
              <c:f>'Layer 2'!$P$5:$P$7</c:f>
              <c:numCache>
                <c:formatCode>[&lt;999950]0.00,"K";[&lt;999950000]0.00,,"M";0.00,,,"B"</c:formatCode>
                <c:ptCount val="2"/>
                <c:pt idx="0">
                  <c:v>1752358.0499999998</c:v>
                </c:pt>
                <c:pt idx="1">
                  <c:v>3509417.4400000004</c:v>
                </c:pt>
              </c:numCache>
            </c:numRef>
          </c:val>
          <c:extLst>
            <c:ext xmlns:c16="http://schemas.microsoft.com/office/drawing/2014/chart" uri="{C3380CC4-5D6E-409C-BE32-E72D297353CC}">
              <c16:uniqueId val="{00000002-7B51-4860-9B3E-6293549AA3D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TEST-1.xlsm]Dashboard1 charts!PivotTable3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s>
    <c:plotArea>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TEST-1.xlsm]Dashboard1 charts!PivotTable2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0"/>
          <c:showCatName val="0"/>
          <c:showSerName val="0"/>
          <c:showPercent val="0"/>
          <c:showBubbleSize val="0"/>
        </c:dLbls>
        <c:marker val="1"/>
        <c:smooth val="0"/>
        <c:axId val="859579440"/>
        <c:axId val="859580880"/>
      </c:lineChart>
      <c:catAx>
        <c:axId val="859579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580880"/>
        <c:crosses val="autoZero"/>
        <c:auto val="1"/>
        <c:lblAlgn val="ctr"/>
        <c:lblOffset val="100"/>
        <c:noMultiLvlLbl val="0"/>
      </c:catAx>
      <c:valAx>
        <c:axId val="859580880"/>
        <c:scaling>
          <c:orientation val="minMax"/>
        </c:scaling>
        <c:delete val="0"/>
        <c:axPos val="l"/>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57944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TEST-1.xlsm]Dashboard1 charts!PivotTable4</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howDataLabelsRange val="1"/>
            </c:ext>
          </c:extLst>
        </c:dLbl>
      </c:pivotFmt>
      <c:pivotFmt>
        <c:idx val="1"/>
        <c:spPr>
          <a:solidFill>
            <a:schemeClr val="accent1"/>
          </a:solidFill>
          <a:ln>
            <a:noFill/>
          </a:ln>
          <a:effectLst/>
        </c:spPr>
        <c:dLbl>
          <c:idx val="0"/>
          <c:layout>
            <c:manualLayout>
              <c:x val="8.3752093802344028E-3"/>
              <c:y val="-4.6296296296296511E-3"/>
            </c:manualLayout>
          </c:layout>
          <c:tx>
            <c:rich>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C870293-567E-449C-BB2A-9D1DDADFC873}" type="CELLRANGE">
                  <a:rPr lang="en-US" baseline="0"/>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FBE756BE-0CDF-4F2F-B363-852B8F83174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2"/>
        <c:spPr>
          <a:solidFill>
            <a:schemeClr val="accent1"/>
          </a:solidFill>
          <a:ln>
            <a:noFill/>
          </a:ln>
          <a:effectLst/>
        </c:spPr>
        <c:dLbl>
          <c:idx val="0"/>
          <c:tx>
            <c:rich>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BDA2DE-28B0-408C-B97D-2F7463A338D8}" type="CELLRANGE">
                  <a:rPr lang="en-US" baseline="0"/>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D8125D6E-8523-4264-AEB6-F2DA6F9B5CD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solidFill>
            <a:schemeClr val="accent1"/>
          </a:solidFill>
          <a:ln>
            <a:noFill/>
          </a:ln>
          <a:effectLst/>
        </c:spPr>
        <c:dLbl>
          <c:idx val="0"/>
          <c:tx>
            <c:rich>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C319FD4-9DF2-4D12-9FFA-F706B174C4A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0E8330B-3A36-4560-AC86-E515929AF17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4"/>
        <c:spPr>
          <a:solidFill>
            <a:schemeClr val="accent1"/>
          </a:solidFill>
          <a:ln>
            <a:noFill/>
          </a:ln>
          <a:effectLst/>
        </c:spPr>
        <c:dLbl>
          <c:idx val="0"/>
          <c:tx>
            <c:rich>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4FA9D17-13A7-4B6A-8F61-C53F96ACF75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BFD06F28-BCA3-4E46-924B-975711112E8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5"/>
        <c:spPr>
          <a:solidFill>
            <a:schemeClr val="accent1"/>
          </a:solidFill>
          <a:ln>
            <a:noFill/>
          </a:ln>
          <a:effectLst/>
        </c:spPr>
        <c:dLbl>
          <c:idx val="0"/>
          <c:tx>
            <c:rich>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24C4A53-3DD2-4C91-BD1C-0D2BFCCD157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C4A606C-3F59-433E-818B-234C7F0D805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s>
    <c:plotArea>
      <c:layout/>
      <c:barChart>
        <c:barDir val="bar"/>
        <c:grouping val="clustered"/>
        <c:varyColors val="0"/>
        <c:dLbls>
          <c:dLblPos val="outEnd"/>
          <c:showLegendKey val="0"/>
          <c:showVal val="1"/>
          <c:showCatName val="0"/>
          <c:showSerName val="0"/>
          <c:showPercent val="0"/>
          <c:showBubbleSize val="0"/>
        </c:dLbls>
        <c:gapWidth val="182"/>
        <c:axId val="1796027008"/>
        <c:axId val="2067629840"/>
      </c:barChart>
      <c:catAx>
        <c:axId val="1796027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2067629840"/>
        <c:crosses val="autoZero"/>
        <c:auto val="1"/>
        <c:lblAlgn val="ctr"/>
        <c:lblOffset val="100"/>
        <c:noMultiLvlLbl val="0"/>
      </c:catAx>
      <c:valAx>
        <c:axId val="2067629840"/>
        <c:scaling>
          <c:orientation val="minMax"/>
        </c:scaling>
        <c:delete val="0"/>
        <c:axPos val="b"/>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027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TEST-1.xlsm]Dashboard1 charts!PivotTable11</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34925" cap="rnd">
            <a:solidFill>
              <a:schemeClr val="accent1"/>
            </a:solidFill>
            <a:round/>
            <a:headEnd type="triangle"/>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0"/>
          <c:showCatName val="0"/>
          <c:showSerName val="0"/>
          <c:showPercent val="0"/>
          <c:showBubbleSize val="0"/>
        </c:dLbls>
        <c:marker val="1"/>
        <c:smooth val="0"/>
        <c:axId val="1628537248"/>
        <c:axId val="1628536288"/>
      </c:lineChart>
      <c:catAx>
        <c:axId val="16285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8536288"/>
        <c:crosses val="autoZero"/>
        <c:auto val="1"/>
        <c:lblAlgn val="ctr"/>
        <c:lblOffset val="100"/>
        <c:noMultiLvlLbl val="0"/>
      </c:catAx>
      <c:valAx>
        <c:axId val="1628536288"/>
        <c:scaling>
          <c:orientation val="minMax"/>
        </c:scaling>
        <c:delete val="0"/>
        <c:axPos val="l"/>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8537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TEST-1.xlsm]Dashboard1 charts!Area chart</c:name>
    <c:fmtId val="1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dLbls>
          <c:showLegendKey val="0"/>
          <c:showVal val="0"/>
          <c:showCatName val="0"/>
          <c:showSerName val="0"/>
          <c:showPercent val="0"/>
          <c:showBubbleSize val="0"/>
        </c:dLbls>
        <c:axId val="606872752"/>
        <c:axId val="606869872"/>
      </c:areaChart>
      <c:catAx>
        <c:axId val="6068727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869872"/>
        <c:crosses val="autoZero"/>
        <c:auto val="1"/>
        <c:lblAlgn val="ctr"/>
        <c:lblOffset val="100"/>
        <c:noMultiLvlLbl val="0"/>
      </c:catAx>
      <c:valAx>
        <c:axId val="6068698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87275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gradFill>
                <a:gsLst>
                  <a:gs pos="0">
                    <a:srgbClr val="00B050"/>
                  </a:gs>
                  <a:gs pos="100000">
                    <a:srgbClr val="002060"/>
                  </a:gs>
                </a:gsLst>
                <a:lin ang="5400000" scaled="1"/>
              </a:gradFill>
              <a:ln w="19050">
                <a:noFill/>
              </a:ln>
              <a:effectLst/>
            </c:spPr>
            <c:extLst>
              <c:ext xmlns:c16="http://schemas.microsoft.com/office/drawing/2014/chart" uri="{C3380CC4-5D6E-409C-BE32-E72D297353CC}">
                <c16:uniqueId val="{00000009-3D93-419E-8FDA-7240E96884F7}"/>
              </c:ext>
            </c:extLst>
          </c:dPt>
          <c:dPt>
            <c:idx val="1"/>
            <c:bubble3D val="0"/>
            <c:spPr>
              <a:gradFill>
                <a:gsLst>
                  <a:gs pos="0">
                    <a:schemeClr val="bg1">
                      <a:lumMod val="85000"/>
                    </a:schemeClr>
                  </a:gs>
                  <a:gs pos="100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8-3D93-419E-8FDA-7240E96884F7}"/>
              </c:ext>
            </c:extLst>
          </c:dPt>
          <c:val>
            <c:numRef>
              <c:f>'Dashboard1 charts'!$AB$8:$AB$9</c:f>
              <c:numCache>
                <c:formatCode>0%</c:formatCode>
                <c:ptCount val="2"/>
                <c:pt idx="0">
                  <c:v>0</c:v>
                </c:pt>
                <c:pt idx="1">
                  <c:v>0</c:v>
                </c:pt>
              </c:numCache>
            </c:numRef>
          </c:val>
          <c:extLst>
            <c:ext xmlns:c16="http://schemas.microsoft.com/office/drawing/2014/chart" uri="{C3380CC4-5D6E-409C-BE32-E72D297353CC}">
              <c16:uniqueId val="{00000000-3D93-419E-8FDA-7240E96884F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a:gsLst>
                  <a:gs pos="0">
                    <a:schemeClr val="bg1">
                      <a:lumMod val="85000"/>
                    </a:schemeClr>
                  </a:gs>
                  <a:gs pos="100000">
                    <a:schemeClr val="accent1">
                      <a:lumMod val="30000"/>
                      <a:lumOff val="70000"/>
                    </a:schemeClr>
                  </a:gs>
                </a:gsLst>
                <a:lin ang="5400000" scaled="1"/>
              </a:gradFill>
              <a:ln w="19050">
                <a:solidFill>
                  <a:schemeClr val="lt1"/>
                </a:solidFill>
              </a:ln>
              <a:effectLst/>
            </c:spPr>
            <c:extLst>
              <c:ext xmlns:c16="http://schemas.microsoft.com/office/drawing/2014/chart" uri="{C3380CC4-5D6E-409C-BE32-E72D297353CC}">
                <c16:uniqueId val="{00000001-9CB6-4199-8610-153099A4B1DD}"/>
              </c:ext>
            </c:extLst>
          </c:dPt>
          <c:dPt>
            <c:idx val="1"/>
            <c:bubble3D val="0"/>
            <c:spPr>
              <a:gradFill>
                <a:gsLst>
                  <a:gs pos="0">
                    <a:srgbClr val="00B0F0"/>
                  </a:gs>
                  <a:gs pos="100000">
                    <a:srgbClr val="002060"/>
                  </a:gs>
                </a:gsLst>
                <a:lin ang="5400000" scaled="1"/>
              </a:gradFill>
              <a:ln w="19050">
                <a:noFill/>
              </a:ln>
              <a:effectLst/>
            </c:spPr>
            <c:extLst>
              <c:ext xmlns:c16="http://schemas.microsoft.com/office/drawing/2014/chart" uri="{C3380CC4-5D6E-409C-BE32-E72D297353CC}">
                <c16:uniqueId val="{00000003-9CB6-4199-8610-153099A4B1DD}"/>
              </c:ext>
            </c:extLst>
          </c:dPt>
          <c:val>
            <c:numRef>
              <c:f>'Dashboard1 charts'!$AB$8:$AB$9</c:f>
              <c:numCache>
                <c:formatCode>0%</c:formatCode>
                <c:ptCount val="2"/>
                <c:pt idx="0">
                  <c:v>0</c:v>
                </c:pt>
                <c:pt idx="1">
                  <c:v>0</c:v>
                </c:pt>
              </c:numCache>
            </c:numRef>
          </c:val>
          <c:extLst>
            <c:ext xmlns:c16="http://schemas.microsoft.com/office/drawing/2014/chart" uri="{C3380CC4-5D6E-409C-BE32-E72D297353CC}">
              <c16:uniqueId val="{00000004-9CB6-4199-8610-153099A4B1D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TEST-1.xlsm]Dashboard1 charts!PivotTable5</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19"/>
        <c:overlap val="-27"/>
        <c:axId val="413441152"/>
        <c:axId val="413439712"/>
      </c:barChart>
      <c:catAx>
        <c:axId val="41344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39712"/>
        <c:crosses val="autoZero"/>
        <c:auto val="1"/>
        <c:lblAlgn val="ctr"/>
        <c:lblOffset val="100"/>
        <c:noMultiLvlLbl val="0"/>
      </c:catAx>
      <c:valAx>
        <c:axId val="413439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1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3!DB-3.2</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'Layer 3'!$F$4:$F$5</c:f>
              <c:strCache>
                <c:ptCount val="1"/>
                <c:pt idx="0">
                  <c:v>BUY</c:v>
                </c:pt>
              </c:strCache>
            </c:strRef>
          </c:tx>
          <c:spPr>
            <a:solidFill>
              <a:schemeClr val="accent1"/>
            </a:solidFill>
            <a:ln>
              <a:noFill/>
            </a:ln>
            <a:effectLst/>
          </c:spPr>
          <c:invertIfNegative val="0"/>
          <c:cat>
            <c:strRef>
              <c:f>'Layer 3'!$E$6:$E$11</c:f>
              <c:strCache>
                <c:ptCount val="5"/>
                <c:pt idx="0">
                  <c:v>Avery Garcia</c:v>
                </c:pt>
                <c:pt idx="1">
                  <c:v>Morgan Williams</c:v>
                </c:pt>
                <c:pt idx="2">
                  <c:v>Reese Williams</c:v>
                </c:pt>
                <c:pt idx="3">
                  <c:v>Riley Lewis</c:v>
                </c:pt>
                <c:pt idx="4">
                  <c:v>Taylor Shah</c:v>
                </c:pt>
              </c:strCache>
            </c:strRef>
          </c:cat>
          <c:val>
            <c:numRef>
              <c:f>'Layer 3'!$F$6:$F$11</c:f>
              <c:numCache>
                <c:formatCode>[&lt;999950]0.00,"K";[&lt;999950000]0.00,,"M";0.00,,,"B"</c:formatCode>
                <c:ptCount val="5"/>
                <c:pt idx="0">
                  <c:v>15915.98</c:v>
                </c:pt>
                <c:pt idx="1">
                  <c:v>5728.19</c:v>
                </c:pt>
                <c:pt idx="2">
                  <c:v>11747.92</c:v>
                </c:pt>
                <c:pt idx="3">
                  <c:v>14070.25</c:v>
                </c:pt>
                <c:pt idx="4">
                  <c:v>8300.42</c:v>
                </c:pt>
              </c:numCache>
            </c:numRef>
          </c:val>
          <c:extLst>
            <c:ext xmlns:c16="http://schemas.microsoft.com/office/drawing/2014/chart" uri="{C3380CC4-5D6E-409C-BE32-E72D297353CC}">
              <c16:uniqueId val="{00000000-8FDD-43D5-A159-06F611EC4E1C}"/>
            </c:ext>
          </c:extLst>
        </c:ser>
        <c:ser>
          <c:idx val="1"/>
          <c:order val="1"/>
          <c:tx>
            <c:strRef>
              <c:f>'Layer 3'!$G$4:$G$5</c:f>
              <c:strCache>
                <c:ptCount val="1"/>
                <c:pt idx="0">
                  <c:v>SELL</c:v>
                </c:pt>
              </c:strCache>
            </c:strRef>
          </c:tx>
          <c:spPr>
            <a:solidFill>
              <a:schemeClr val="accent2"/>
            </a:solidFill>
            <a:ln>
              <a:noFill/>
            </a:ln>
            <a:effectLst/>
          </c:spPr>
          <c:invertIfNegative val="0"/>
          <c:cat>
            <c:strRef>
              <c:f>'Layer 3'!$E$6:$E$11</c:f>
              <c:strCache>
                <c:ptCount val="5"/>
                <c:pt idx="0">
                  <c:v>Avery Garcia</c:v>
                </c:pt>
                <c:pt idx="1">
                  <c:v>Morgan Williams</c:v>
                </c:pt>
                <c:pt idx="2">
                  <c:v>Reese Williams</c:v>
                </c:pt>
                <c:pt idx="3">
                  <c:v>Riley Lewis</c:v>
                </c:pt>
                <c:pt idx="4">
                  <c:v>Taylor Shah</c:v>
                </c:pt>
              </c:strCache>
            </c:strRef>
          </c:cat>
          <c:val>
            <c:numRef>
              <c:f>'Layer 3'!$G$6:$G$11</c:f>
              <c:numCache>
                <c:formatCode>[&lt;999950]0.00,"K";[&lt;999950000]0.00,,"M";0.00,,,"B"</c:formatCode>
                <c:ptCount val="5"/>
                <c:pt idx="0">
                  <c:v>8717.59</c:v>
                </c:pt>
                <c:pt idx="1">
                  <c:v>15715.83</c:v>
                </c:pt>
                <c:pt idx="2">
                  <c:v>10558.17</c:v>
                </c:pt>
                <c:pt idx="3">
                  <c:v>8478.94</c:v>
                </c:pt>
                <c:pt idx="4">
                  <c:v>11923.54</c:v>
                </c:pt>
              </c:numCache>
            </c:numRef>
          </c:val>
          <c:extLst>
            <c:ext xmlns:c16="http://schemas.microsoft.com/office/drawing/2014/chart" uri="{C3380CC4-5D6E-409C-BE32-E72D297353CC}">
              <c16:uniqueId val="{00000001-8FDD-43D5-A159-06F611EC4E1C}"/>
            </c:ext>
          </c:extLst>
        </c:ser>
        <c:dLbls>
          <c:showLegendKey val="0"/>
          <c:showVal val="0"/>
          <c:showCatName val="0"/>
          <c:showSerName val="0"/>
          <c:showPercent val="0"/>
          <c:showBubbleSize val="0"/>
        </c:dLbls>
        <c:gapWidth val="150"/>
        <c:overlap val="100"/>
        <c:axId val="2015414415"/>
        <c:axId val="2015411535"/>
      </c:barChart>
      <c:catAx>
        <c:axId val="20154144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411535"/>
        <c:crosses val="autoZero"/>
        <c:auto val="1"/>
        <c:lblAlgn val="ctr"/>
        <c:lblOffset val="100"/>
        <c:noMultiLvlLbl val="0"/>
      </c:catAx>
      <c:valAx>
        <c:axId val="2015411535"/>
        <c:scaling>
          <c:orientation val="minMax"/>
        </c:scaling>
        <c:delete val="0"/>
        <c:axPos val="b"/>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414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3!DB-3.1</c:name>
    <c:fmtId val="2"/>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'Layer 3'!$D$4</c:f>
              <c:strCache>
                <c:ptCount val="1"/>
                <c:pt idx="0">
                  <c:v>Sum of open</c:v>
                </c:pt>
              </c:strCache>
            </c:strRef>
          </c:tx>
          <c:spPr>
            <a:solidFill>
              <a:schemeClr val="accent2"/>
            </a:solidFill>
            <a:ln>
              <a:noFill/>
            </a:ln>
            <a:effectLst/>
          </c:spPr>
          <c:invertIfNegative val="0"/>
          <c:cat>
            <c:strRef>
              <c:f>'Layer 3'!$B$5:$B$11</c:f>
              <c:strCache>
                <c:ptCount val="6"/>
                <c:pt idx="0">
                  <c:v>Jan</c:v>
                </c:pt>
                <c:pt idx="1">
                  <c:v>Feb</c:v>
                </c:pt>
                <c:pt idx="2">
                  <c:v>Mar</c:v>
                </c:pt>
                <c:pt idx="3">
                  <c:v>Apr</c:v>
                </c:pt>
                <c:pt idx="4">
                  <c:v>May</c:v>
                </c:pt>
                <c:pt idx="5">
                  <c:v>Jun</c:v>
                </c:pt>
              </c:strCache>
            </c:strRef>
          </c:cat>
          <c:val>
            <c:numRef>
              <c:f>'Layer 3'!$D$5:$D$11</c:f>
              <c:numCache>
                <c:formatCode>[&lt;999950]0.00,"K";[&lt;999950000]0.00,,"M";0.00,,,"B"</c:formatCode>
                <c:ptCount val="6"/>
                <c:pt idx="0">
                  <c:v>150833.53</c:v>
                </c:pt>
                <c:pt idx="1">
                  <c:v>136501.13</c:v>
                </c:pt>
                <c:pt idx="2">
                  <c:v>149269.76999999999</c:v>
                </c:pt>
                <c:pt idx="3">
                  <c:v>160259.78</c:v>
                </c:pt>
                <c:pt idx="4">
                  <c:v>163018.4</c:v>
                </c:pt>
                <c:pt idx="5">
                  <c:v>154547.81</c:v>
                </c:pt>
              </c:numCache>
            </c:numRef>
          </c:val>
          <c:extLst>
            <c:ext xmlns:c16="http://schemas.microsoft.com/office/drawing/2014/chart" uri="{C3380CC4-5D6E-409C-BE32-E72D297353CC}">
              <c16:uniqueId val="{00000001-89D1-44C7-8F55-4B1B38A56E9F}"/>
            </c:ext>
          </c:extLst>
        </c:ser>
        <c:dLbls>
          <c:showLegendKey val="0"/>
          <c:showVal val="0"/>
          <c:showCatName val="0"/>
          <c:showSerName val="0"/>
          <c:showPercent val="0"/>
          <c:showBubbleSize val="0"/>
        </c:dLbls>
        <c:gapWidth val="219"/>
        <c:axId val="729479887"/>
        <c:axId val="729463567"/>
      </c:barChart>
      <c:lineChart>
        <c:grouping val="standard"/>
        <c:varyColors val="0"/>
        <c:ser>
          <c:idx val="0"/>
          <c:order val="0"/>
          <c:tx>
            <c:strRef>
              <c:f>'Layer 3'!$C$4</c:f>
              <c:strCache>
                <c:ptCount val="1"/>
                <c:pt idx="0">
                  <c:v>Average Close Price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'Layer 3'!$B$5:$B$11</c:f>
              <c:strCache>
                <c:ptCount val="6"/>
                <c:pt idx="0">
                  <c:v>Jan</c:v>
                </c:pt>
                <c:pt idx="1">
                  <c:v>Feb</c:v>
                </c:pt>
                <c:pt idx="2">
                  <c:v>Mar</c:v>
                </c:pt>
                <c:pt idx="3">
                  <c:v>Apr</c:v>
                </c:pt>
                <c:pt idx="4">
                  <c:v>May</c:v>
                </c:pt>
                <c:pt idx="5">
                  <c:v>Jun</c:v>
                </c:pt>
              </c:strCache>
            </c:strRef>
          </c:cat>
          <c:val>
            <c:numRef>
              <c:f>'Layer 3'!$C$5:$C$11</c:f>
              <c:numCache>
                <c:formatCode>[&lt;999950]0.00,"K";[&lt;999950000]0.00,,"M";0.00,,,"B"</c:formatCode>
                <c:ptCount val="6"/>
                <c:pt idx="0">
                  <c:v>819.80896739130435</c:v>
                </c:pt>
                <c:pt idx="1">
                  <c:v>852.73899999999992</c:v>
                </c:pt>
                <c:pt idx="2">
                  <c:v>888.79922619047613</c:v>
                </c:pt>
                <c:pt idx="3">
                  <c:v>910.31460227272726</c:v>
                </c:pt>
                <c:pt idx="4">
                  <c:v>926.49215909090901</c:v>
                </c:pt>
                <c:pt idx="5">
                  <c:v>919.84517857142851</c:v>
                </c:pt>
              </c:numCache>
            </c:numRef>
          </c:val>
          <c:smooth val="0"/>
          <c:extLst>
            <c:ext xmlns:c16="http://schemas.microsoft.com/office/drawing/2014/chart" uri="{C3380CC4-5D6E-409C-BE32-E72D297353CC}">
              <c16:uniqueId val="{00000000-89D1-44C7-8F55-4B1B38A56E9F}"/>
            </c:ext>
          </c:extLst>
        </c:ser>
        <c:dLbls>
          <c:showLegendKey val="0"/>
          <c:showVal val="0"/>
          <c:showCatName val="0"/>
          <c:showSerName val="0"/>
          <c:showPercent val="0"/>
          <c:showBubbleSize val="0"/>
        </c:dLbls>
        <c:marker val="1"/>
        <c:smooth val="0"/>
        <c:axId val="729485647"/>
        <c:axId val="729464047"/>
      </c:lineChart>
      <c:catAx>
        <c:axId val="729479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463567"/>
        <c:crosses val="autoZero"/>
        <c:auto val="1"/>
        <c:lblAlgn val="ctr"/>
        <c:lblOffset val="100"/>
        <c:noMultiLvlLbl val="0"/>
      </c:catAx>
      <c:valAx>
        <c:axId val="729463567"/>
        <c:scaling>
          <c:orientation val="minMax"/>
        </c:scaling>
        <c:delete val="0"/>
        <c:axPos val="l"/>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479887"/>
        <c:crosses val="autoZero"/>
        <c:crossBetween val="between"/>
      </c:valAx>
      <c:valAx>
        <c:axId val="729464047"/>
        <c:scaling>
          <c:orientation val="minMax"/>
        </c:scaling>
        <c:delete val="0"/>
        <c:axPos val="r"/>
        <c:numFmt formatCode="[&lt;999950]0.00,&quot;K&quot;;[&lt;999950000]0.00,,&quot;M&quot;;0.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485647"/>
        <c:crosses val="max"/>
        <c:crossBetween val="between"/>
      </c:valAx>
      <c:catAx>
        <c:axId val="729485647"/>
        <c:scaling>
          <c:orientation val="minMax"/>
        </c:scaling>
        <c:delete val="1"/>
        <c:axPos val="b"/>
        <c:numFmt formatCode="General" sourceLinked="1"/>
        <c:majorTickMark val="out"/>
        <c:minorTickMark val="none"/>
        <c:tickLblPos val="nextTo"/>
        <c:crossAx val="72946404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'Layer 3'!$K$4</c:f>
              <c:strCache>
                <c:ptCount val="1"/>
                <c:pt idx="0">
                  <c:v>Total</c:v>
                </c:pt>
              </c:strCache>
            </c:strRef>
          </c:tx>
          <c:spPr>
            <a:solidFill>
              <a:schemeClr val="accent1"/>
            </a:solidFill>
            <a:ln>
              <a:noFill/>
            </a:ln>
            <a:effectLst/>
          </c:spPr>
          <c:invertIfNegative val="0"/>
          <c:cat>
            <c:strRef>
              <c:f>'Layer 3'!$J$5:$J$10</c:f>
              <c:strCache>
                <c:ptCount val="5"/>
                <c:pt idx="0">
                  <c:v>Consumer Discretionary</c:v>
                </c:pt>
                <c:pt idx="1">
                  <c:v>Energy</c:v>
                </c:pt>
                <c:pt idx="2">
                  <c:v>Financials</c:v>
                </c:pt>
                <c:pt idx="3">
                  <c:v>Healthcare</c:v>
                </c:pt>
                <c:pt idx="4">
                  <c:v>Information Technology</c:v>
                </c:pt>
              </c:strCache>
            </c:strRef>
          </c:cat>
          <c:val>
            <c:numRef>
              <c:f>'Layer 3'!$K$5:$K$10</c:f>
              <c:numCache>
                <c:formatCode>[&lt;999950]0.00,"K";[&lt;999950000]0.00,,"M";0.00,,,"B"</c:formatCode>
                <c:ptCount val="5"/>
                <c:pt idx="0">
                  <c:v>11855.1</c:v>
                </c:pt>
                <c:pt idx="1">
                  <c:v>10955.13</c:v>
                </c:pt>
                <c:pt idx="2">
                  <c:v>31136.05</c:v>
                </c:pt>
                <c:pt idx="3">
                  <c:v>18441.2</c:v>
                </c:pt>
                <c:pt idx="4">
                  <c:v>37906.629999999997</c:v>
                </c:pt>
              </c:numCache>
            </c:numRef>
          </c:val>
          <c:extLst>
            <c:ext xmlns:c16="http://schemas.microsoft.com/office/drawing/2014/chart" uri="{C3380CC4-5D6E-409C-BE32-E72D297353CC}">
              <c16:uniqueId val="{00000000-9C8C-4BD7-8E62-D363E2666B19}"/>
            </c:ext>
          </c:extLst>
        </c:ser>
        <c:dLbls>
          <c:showLegendKey val="0"/>
          <c:showVal val="0"/>
          <c:showCatName val="0"/>
          <c:showSerName val="0"/>
          <c:showPercent val="0"/>
          <c:showBubbleSize val="0"/>
        </c:dLbls>
        <c:gapWidth val="219"/>
        <c:overlap val="-27"/>
        <c:axId val="503844208"/>
        <c:axId val="503854768"/>
      </c:barChart>
      <c:catAx>
        <c:axId val="50384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54768"/>
        <c:crosses val="autoZero"/>
        <c:auto val="1"/>
        <c:lblAlgn val="ctr"/>
        <c:lblOffset val="100"/>
        <c:noMultiLvlLbl val="0"/>
      </c:catAx>
      <c:valAx>
        <c:axId val="503854768"/>
        <c:scaling>
          <c:orientation val="minMax"/>
        </c:scaling>
        <c:delete val="0"/>
        <c:axPos val="l"/>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44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'Layer 3'!$T$3:$T$4</c:f>
              <c:strCache>
                <c:ptCount val="1"/>
                <c:pt idx="0">
                  <c:v>BUY</c:v>
                </c:pt>
              </c:strCache>
            </c:strRef>
          </c:tx>
          <c:spPr>
            <a:solidFill>
              <a:schemeClr val="accent1"/>
            </a:solidFill>
            <a:ln>
              <a:noFill/>
            </a:ln>
            <a:effectLst/>
          </c:spPr>
          <c:invertIfNegative val="0"/>
          <c:cat>
            <c:strRef>
              <c:f>'Layer 3'!$S$5:$S$13</c:f>
              <c:strCache>
                <c:ptCount val="8"/>
                <c:pt idx="0">
                  <c:v>AAPL</c:v>
                </c:pt>
                <c:pt idx="1">
                  <c:v>MSFT</c:v>
                </c:pt>
                <c:pt idx="2">
                  <c:v>RELIANCE</c:v>
                </c:pt>
                <c:pt idx="3">
                  <c:v>AMZN</c:v>
                </c:pt>
                <c:pt idx="4">
                  <c:v>TCS</c:v>
                </c:pt>
                <c:pt idx="5">
                  <c:v>INFY</c:v>
                </c:pt>
                <c:pt idx="6">
                  <c:v>PFE</c:v>
                </c:pt>
                <c:pt idx="7">
                  <c:v>HDFCBANK</c:v>
                </c:pt>
              </c:strCache>
            </c:strRef>
          </c:cat>
          <c:val>
            <c:numRef>
              <c:f>'Layer 3'!$T$5:$T$13</c:f>
              <c:numCache>
                <c:formatCode>[&lt;999950]0.00,"K";[&lt;999950000]0.00,,"M";0.00,,,"B"</c:formatCode>
                <c:ptCount val="8"/>
                <c:pt idx="0">
                  <c:v>7037.82</c:v>
                </c:pt>
                <c:pt idx="1">
                  <c:v>7853.19</c:v>
                </c:pt>
                <c:pt idx="2">
                  <c:v>20590.87</c:v>
                </c:pt>
                <c:pt idx="3">
                  <c:v>18839.689999999999</c:v>
                </c:pt>
                <c:pt idx="4">
                  <c:v>24975.46</c:v>
                </c:pt>
                <c:pt idx="5">
                  <c:v>39113.120000000003</c:v>
                </c:pt>
                <c:pt idx="6">
                  <c:v>45610.11</c:v>
                </c:pt>
                <c:pt idx="7">
                  <c:v>72822.509999999995</c:v>
                </c:pt>
              </c:numCache>
            </c:numRef>
          </c:val>
          <c:extLst>
            <c:ext xmlns:c16="http://schemas.microsoft.com/office/drawing/2014/chart" uri="{C3380CC4-5D6E-409C-BE32-E72D297353CC}">
              <c16:uniqueId val="{00000000-14C9-4964-8AD6-0E386D8D920A}"/>
            </c:ext>
          </c:extLst>
        </c:ser>
        <c:ser>
          <c:idx val="1"/>
          <c:order val="1"/>
          <c:tx>
            <c:strRef>
              <c:f>'Layer 3'!$U$3:$U$4</c:f>
              <c:strCache>
                <c:ptCount val="1"/>
                <c:pt idx="0">
                  <c:v>SELL</c:v>
                </c:pt>
              </c:strCache>
            </c:strRef>
          </c:tx>
          <c:spPr>
            <a:solidFill>
              <a:schemeClr val="accent2"/>
            </a:solidFill>
            <a:ln>
              <a:noFill/>
            </a:ln>
            <a:effectLst/>
          </c:spPr>
          <c:invertIfNegative val="0"/>
          <c:cat>
            <c:strRef>
              <c:f>'Layer 3'!$S$5:$S$13</c:f>
              <c:strCache>
                <c:ptCount val="8"/>
                <c:pt idx="0">
                  <c:v>AAPL</c:v>
                </c:pt>
                <c:pt idx="1">
                  <c:v>MSFT</c:v>
                </c:pt>
                <c:pt idx="2">
                  <c:v>RELIANCE</c:v>
                </c:pt>
                <c:pt idx="3">
                  <c:v>AMZN</c:v>
                </c:pt>
                <c:pt idx="4">
                  <c:v>TCS</c:v>
                </c:pt>
                <c:pt idx="5">
                  <c:v>INFY</c:v>
                </c:pt>
                <c:pt idx="6">
                  <c:v>PFE</c:v>
                </c:pt>
                <c:pt idx="7">
                  <c:v>HDFCBANK</c:v>
                </c:pt>
              </c:strCache>
            </c:strRef>
          </c:cat>
          <c:val>
            <c:numRef>
              <c:f>'Layer 3'!$U$5:$U$13</c:f>
              <c:numCache>
                <c:formatCode>[&lt;999950]0.00,"K";[&lt;999950000]0.00,,"M";0.00,,,"B"</c:formatCode>
                <c:ptCount val="8"/>
                <c:pt idx="0">
                  <c:v>6803.34</c:v>
                </c:pt>
                <c:pt idx="1">
                  <c:v>7541.56</c:v>
                </c:pt>
                <c:pt idx="2">
                  <c:v>18552.98</c:v>
                </c:pt>
                <c:pt idx="3">
                  <c:v>22361.919999999998</c:v>
                </c:pt>
                <c:pt idx="4">
                  <c:v>23285.21</c:v>
                </c:pt>
                <c:pt idx="5">
                  <c:v>36490.589999999997</c:v>
                </c:pt>
                <c:pt idx="6">
                  <c:v>30557.74</c:v>
                </c:pt>
                <c:pt idx="7">
                  <c:v>53944.6</c:v>
                </c:pt>
              </c:numCache>
            </c:numRef>
          </c:val>
          <c:extLst>
            <c:ext xmlns:c16="http://schemas.microsoft.com/office/drawing/2014/chart" uri="{C3380CC4-5D6E-409C-BE32-E72D297353CC}">
              <c16:uniqueId val="{00000001-14C9-4964-8AD6-0E386D8D920A}"/>
            </c:ext>
          </c:extLst>
        </c:ser>
        <c:dLbls>
          <c:showLegendKey val="0"/>
          <c:showVal val="0"/>
          <c:showCatName val="0"/>
          <c:showSerName val="0"/>
          <c:showPercent val="0"/>
          <c:showBubbleSize val="0"/>
        </c:dLbls>
        <c:gapWidth val="150"/>
        <c:overlap val="100"/>
        <c:axId val="729488527"/>
        <c:axId val="729490927"/>
      </c:barChart>
      <c:catAx>
        <c:axId val="72948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490927"/>
        <c:crosses val="autoZero"/>
        <c:auto val="1"/>
        <c:lblAlgn val="ctr"/>
        <c:lblOffset val="100"/>
        <c:noMultiLvlLbl val="0"/>
      </c:catAx>
      <c:valAx>
        <c:axId val="729490927"/>
        <c:scaling>
          <c:orientation val="minMax"/>
        </c:scaling>
        <c:delete val="0"/>
        <c:axPos val="l"/>
        <c:majorGridlines>
          <c:spPr>
            <a:ln w="9525" cap="flat" cmpd="sng" algn="ctr">
              <a:solidFill>
                <a:schemeClr val="tx1">
                  <a:lumMod val="15000"/>
                  <a:lumOff val="85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488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rgbClr val="FFFFFF"/>
                  </a:gs>
                  <a:gs pos="48000">
                    <a:schemeClr val="bg1"/>
                  </a:gs>
                  <a:gs pos="100000">
                    <a:schemeClr val="bg2">
                      <a:lumMod val="90000"/>
                    </a:schemeClr>
                  </a:gs>
                </a:gsLst>
                <a:lin ang="162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0E1-4472-AE0F-30370E585600}"/>
              </c:ext>
            </c:extLst>
          </c:dPt>
          <c:dPt>
            <c:idx val="1"/>
            <c:bubble3D val="0"/>
            <c:spPr>
              <a:gradFill rotWithShape="1">
                <a:gsLst>
                  <a:gs pos="21000">
                    <a:srgbClr val="B50110"/>
                  </a:gs>
                  <a:gs pos="69000">
                    <a:schemeClr val="bg1"/>
                  </a:gs>
                  <a:gs pos="56000">
                    <a:schemeClr val="bg1"/>
                  </a:gs>
                  <a:gs pos="82000">
                    <a:srgbClr val="002060"/>
                  </a:gs>
                </a:gsLst>
                <a:lin ang="162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0E1-4472-AE0F-30370E585600}"/>
              </c:ext>
            </c:extLst>
          </c:dPt>
          <c:cat>
            <c:strRef>
              <c:f>'Layer 1'!$B$9:$B$10</c:f>
              <c:strCache>
                <c:ptCount val="2"/>
                <c:pt idx="0">
                  <c:v>INDIA</c:v>
                </c:pt>
                <c:pt idx="1">
                  <c:v>USA</c:v>
                </c:pt>
              </c:strCache>
            </c:strRef>
          </c:cat>
          <c:val>
            <c:numRef>
              <c:f>'Layer 1'!$C$9:$C$10</c:f>
              <c:numCache>
                <c:formatCode>0%</c:formatCode>
                <c:ptCount val="2"/>
                <c:pt idx="0">
                  <c:v>0.68804270499264875</c:v>
                </c:pt>
                <c:pt idx="1">
                  <c:v>0.31195729500734942</c:v>
                </c:pt>
              </c:numCache>
            </c:numRef>
          </c:val>
          <c:extLst>
            <c:ext xmlns:c16="http://schemas.microsoft.com/office/drawing/2014/chart" uri="{C3380CC4-5D6E-409C-BE32-E72D297353CC}">
              <c16:uniqueId val="{00000004-B0E1-4472-AE0F-30370E58560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a:gsLst>
                <a:gs pos="0">
                  <a:schemeClr val="accent1">
                    <a:lumMod val="5000"/>
                    <a:lumOff val="95000"/>
                  </a:schemeClr>
                </a:gs>
                <a:gs pos="74000">
                  <a:schemeClr val="accent1">
                    <a:lumMod val="45000"/>
                    <a:lumOff val="55000"/>
                  </a:schemeClr>
                </a:gs>
                <a:gs pos="100000">
                  <a:schemeClr val="accent1">
                    <a:lumMod val="30000"/>
                    <a:lumOff val="70000"/>
                  </a:schemeClr>
                </a:gs>
              </a:gsLst>
              <a:lin ang="5400000" scaled="1"/>
            </a:gradFill>
          </c:spPr>
          <c:dPt>
            <c:idx val="0"/>
            <c:bubble3D val="0"/>
            <c:spPr>
              <a:gradFill flip="none" rotWithShape="1">
                <a:gsLst>
                  <a:gs pos="25000">
                    <a:srgbClr val="FF9933"/>
                  </a:gs>
                  <a:gs pos="45000">
                    <a:srgbClr val="FFFFFF"/>
                  </a:gs>
                  <a:gs pos="88000">
                    <a:srgbClr val="138808"/>
                  </a:gs>
                </a:gsLst>
                <a:lin ang="8100000" scaled="1"/>
                <a:tileRect/>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28-432E-AF06-BBC65A72DC4A}"/>
              </c:ext>
            </c:extLst>
          </c:dPt>
          <c:dPt>
            <c:idx val="1"/>
            <c:bubble3D val="0"/>
            <c:spPr>
              <a:gradFill rotWithShape="1">
                <a:gsLst>
                  <a:gs pos="0">
                    <a:schemeClr val="bg1">
                      <a:lumMod val="85000"/>
                    </a:schemeClr>
                  </a:gs>
                  <a:gs pos="100000">
                    <a:schemeClr val="accent1">
                      <a:lumMod val="20000"/>
                      <a:lumOff val="80000"/>
                    </a:schemeClr>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E28-432E-AF06-BBC65A72DC4A}"/>
              </c:ext>
            </c:extLst>
          </c:dPt>
          <c:cat>
            <c:strRef>
              <c:f>'Layer 1'!$B$9:$B$10</c:f>
              <c:strCache>
                <c:ptCount val="2"/>
                <c:pt idx="0">
                  <c:v>INDIA</c:v>
                </c:pt>
                <c:pt idx="1">
                  <c:v>USA</c:v>
                </c:pt>
              </c:strCache>
            </c:strRef>
          </c:cat>
          <c:val>
            <c:numRef>
              <c:f>'Layer 1'!$C$9:$C$10</c:f>
              <c:numCache>
                <c:formatCode>0%</c:formatCode>
                <c:ptCount val="2"/>
                <c:pt idx="0">
                  <c:v>0.68804270499264875</c:v>
                </c:pt>
                <c:pt idx="1">
                  <c:v>0.31195729500734942</c:v>
                </c:pt>
              </c:numCache>
            </c:numRef>
          </c:val>
          <c:extLst>
            <c:ext xmlns:c16="http://schemas.microsoft.com/office/drawing/2014/chart" uri="{C3380CC4-5D6E-409C-BE32-E72D297353CC}">
              <c16:uniqueId val="{00000004-FE28-432E-AF06-BBC65A72DC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1!DB-1.6</c:name>
    <c:fmtId val="17"/>
  </c:pivotSource>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a:t>COMPANY WISE</a:t>
            </a:r>
            <a:r>
              <a:rPr lang="en-US" baseline="0"/>
              <a:t> MARKET VALUE</a:t>
            </a:r>
            <a:r>
              <a:rPr lang="en-US" sz="1600" b="0" i="0" u="none" strike="noStrike" baseline="0">
                <a:effectLst/>
              </a:rPr>
              <a:t>Monthly Market value</a:t>
            </a:r>
            <a:r>
              <a:rPr lang="en-US" sz="16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'Layer 1'!$W$4</c:f>
              <c:strCache>
                <c:ptCount val="1"/>
                <c:pt idx="0">
                  <c:v>Total</c:v>
                </c:pt>
              </c:strCache>
            </c:strRef>
          </c:tx>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invertIfNegative val="0"/>
          <c:cat>
            <c:strRef>
              <c:f>'Layer 1'!$V$5:$V$13</c:f>
              <c:strCache>
                <c:ptCount val="8"/>
                <c:pt idx="0">
                  <c:v>Amazon.com Inc.</c:v>
                </c:pt>
                <c:pt idx="1">
                  <c:v>Apple Inc.</c:v>
                </c:pt>
                <c:pt idx="2">
                  <c:v>HDFC Bank</c:v>
                </c:pt>
                <c:pt idx="3">
                  <c:v>Infosys</c:v>
                </c:pt>
                <c:pt idx="4">
                  <c:v>Microsoft Corp.</c:v>
                </c:pt>
                <c:pt idx="5">
                  <c:v>Pfizer Inc.</c:v>
                </c:pt>
                <c:pt idx="6">
                  <c:v>Reliance Industries</c:v>
                </c:pt>
                <c:pt idx="7">
                  <c:v>Tata Consultancy Services</c:v>
                </c:pt>
              </c:strCache>
            </c:strRef>
          </c:cat>
          <c:val>
            <c:numRef>
              <c:f>'Layer 1'!$W$5:$W$13</c:f>
              <c:numCache>
                <c:formatCode>General</c:formatCode>
                <c:ptCount val="8"/>
                <c:pt idx="0">
                  <c:v>1846537704.2999992</c:v>
                </c:pt>
                <c:pt idx="1">
                  <c:v>783700994.30000007</c:v>
                </c:pt>
                <c:pt idx="2">
                  <c:v>7246823289.9600019</c:v>
                </c:pt>
                <c:pt idx="3">
                  <c:v>3969098363.71</c:v>
                </c:pt>
                <c:pt idx="4">
                  <c:v>778314285.50999975</c:v>
                </c:pt>
                <c:pt idx="5">
                  <c:v>3850476879.1499991</c:v>
                </c:pt>
                <c:pt idx="6">
                  <c:v>2254586639.3699999</c:v>
                </c:pt>
                <c:pt idx="7">
                  <c:v>2539768186.0599999</c:v>
                </c:pt>
              </c:numCache>
            </c:numRef>
          </c:val>
          <c:extLst>
            <c:ext xmlns:c16="http://schemas.microsoft.com/office/drawing/2014/chart" uri="{C3380CC4-5D6E-409C-BE32-E72D297353CC}">
              <c16:uniqueId val="{00000000-493F-4B50-910A-D32E4AE82168}"/>
            </c:ext>
          </c:extLst>
        </c:ser>
        <c:dLbls>
          <c:showLegendKey val="0"/>
          <c:showVal val="0"/>
          <c:showCatName val="0"/>
          <c:showSerName val="0"/>
          <c:showPercent val="0"/>
          <c:showBubbleSize val="0"/>
        </c:dLbls>
        <c:gapWidth val="115"/>
        <c:overlap val="-20"/>
        <c:axId val="2013969695"/>
        <c:axId val="2013961055"/>
      </c:barChart>
      <c:catAx>
        <c:axId val="201396969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13961055"/>
        <c:crosses val="autoZero"/>
        <c:auto val="1"/>
        <c:lblAlgn val="ctr"/>
        <c:lblOffset val="100"/>
        <c:noMultiLvlLbl val="0"/>
      </c:catAx>
      <c:valAx>
        <c:axId val="201396105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13969695"/>
        <c:crosses val="autoZero"/>
        <c:crossBetween val="between"/>
        <c:dispUnits>
          <c:builtInUnit val="millions"/>
          <c:dispUnitsLbl>
            <c:spPr>
              <a:noFill/>
              <a:ln>
                <a:noFill/>
              </a:ln>
              <a:effectLst/>
            </c:spPr>
            <c:txPr>
              <a:bodyPr rot="0" spcFirstLastPara="1" vertOverflow="ellipsis" vert="horz" wrap="square" anchor="ctr" anchorCtr="1"/>
              <a:lstStyle/>
              <a:p>
                <a:pPr>
                  <a:defRPr sz="900" b="1" i="0" u="none" strike="noStrike" kern="1200" cap="all" baseline="0">
                    <a:solidFill>
                      <a:schemeClr val="dk1"/>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1!db-1.3</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rgbClr val="92D050"/>
              </a:gs>
              <a:gs pos="100000">
                <a:srgbClr val="07AE07"/>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510389473768706E-2"/>
          <c:y val="0.10612156608263032"/>
          <c:w val="0.92407718244856385"/>
          <c:h val="0.74599477790779067"/>
        </c:manualLayout>
      </c:layout>
      <c:barChart>
        <c:barDir val="col"/>
        <c:grouping val="clustered"/>
        <c:varyColors val="0"/>
        <c:ser>
          <c:idx val="0"/>
          <c:order val="0"/>
          <c:tx>
            <c:strRef>
              <c:f>'Layer 1'!$K$4</c:f>
              <c:strCache>
                <c:ptCount val="1"/>
                <c:pt idx="0">
                  <c:v>Sum of open</c:v>
                </c:pt>
              </c:strCache>
            </c:strRef>
          </c:tx>
          <c:spPr>
            <a:gradFill rotWithShape="1">
              <a:gsLst>
                <a:gs pos="0">
                  <a:srgbClr val="92D050"/>
                </a:gs>
                <a:gs pos="100000">
                  <a:srgbClr val="07AE07"/>
                </a:gs>
              </a:gsLst>
              <a:lin ang="16200000" scaled="1"/>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'Layer 1'!$J$5:$J$10</c:f>
              <c:strCache>
                <c:ptCount val="5"/>
                <c:pt idx="0">
                  <c:v>Consumer Discretionary</c:v>
                </c:pt>
                <c:pt idx="1">
                  <c:v>Energy</c:v>
                </c:pt>
                <c:pt idx="2">
                  <c:v>Financials</c:v>
                </c:pt>
                <c:pt idx="3">
                  <c:v>Healthcare</c:v>
                </c:pt>
                <c:pt idx="4">
                  <c:v>Information Technology</c:v>
                </c:pt>
              </c:strCache>
            </c:strRef>
          </c:cat>
          <c:val>
            <c:numRef>
              <c:f>'Layer 1'!$K$5:$K$10</c:f>
              <c:numCache>
                <c:formatCode>General</c:formatCode>
                <c:ptCount val="5"/>
                <c:pt idx="0">
                  <c:v>73169.210000000006</c:v>
                </c:pt>
                <c:pt idx="1">
                  <c:v>83211.039999999994</c:v>
                </c:pt>
                <c:pt idx="2">
                  <c:v>278174.75</c:v>
                </c:pt>
                <c:pt idx="3">
                  <c:v>156379.9</c:v>
                </c:pt>
                <c:pt idx="4">
                  <c:v>323495.52</c:v>
                </c:pt>
              </c:numCache>
            </c:numRef>
          </c:val>
          <c:extLst>
            <c:ext xmlns:c16="http://schemas.microsoft.com/office/drawing/2014/chart" uri="{C3380CC4-5D6E-409C-BE32-E72D297353CC}">
              <c16:uniqueId val="{00000000-4A18-4901-ABAB-1345E790AFF6}"/>
            </c:ext>
          </c:extLst>
        </c:ser>
        <c:dLbls>
          <c:showLegendKey val="0"/>
          <c:showVal val="0"/>
          <c:showCatName val="0"/>
          <c:showSerName val="0"/>
          <c:showPercent val="0"/>
          <c:showBubbleSize val="0"/>
        </c:dLbls>
        <c:gapWidth val="219"/>
        <c:overlap val="-27"/>
        <c:axId val="398669503"/>
        <c:axId val="398656543"/>
      </c:barChart>
      <c:lineChart>
        <c:grouping val="standard"/>
        <c:varyColors val="0"/>
        <c:ser>
          <c:idx val="1"/>
          <c:order val="1"/>
          <c:tx>
            <c:strRef>
              <c:f>'Layer 1'!$L$4</c:f>
              <c:strCache>
                <c:ptCount val="1"/>
                <c:pt idx="0">
                  <c:v>Sum of close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'Layer 1'!$J$5:$J$10</c:f>
              <c:strCache>
                <c:ptCount val="5"/>
                <c:pt idx="0">
                  <c:v>Consumer Discretionary</c:v>
                </c:pt>
                <c:pt idx="1">
                  <c:v>Energy</c:v>
                </c:pt>
                <c:pt idx="2">
                  <c:v>Financials</c:v>
                </c:pt>
                <c:pt idx="3">
                  <c:v>Healthcare</c:v>
                </c:pt>
                <c:pt idx="4">
                  <c:v>Information Technology</c:v>
                </c:pt>
              </c:strCache>
            </c:strRef>
          </c:cat>
          <c:val>
            <c:numRef>
              <c:f>'Layer 1'!$L$5:$L$10</c:f>
              <c:numCache>
                <c:formatCode>General</c:formatCode>
                <c:ptCount val="5"/>
                <c:pt idx="0">
                  <c:v>73150.490000000005</c:v>
                </c:pt>
                <c:pt idx="1">
                  <c:v>83212.91</c:v>
                </c:pt>
                <c:pt idx="2">
                  <c:v>278185.52</c:v>
                </c:pt>
                <c:pt idx="3">
                  <c:v>156318.89000000001</c:v>
                </c:pt>
                <c:pt idx="4">
                  <c:v>323545.53000000003</c:v>
                </c:pt>
              </c:numCache>
            </c:numRef>
          </c:val>
          <c:smooth val="1"/>
          <c:extLst>
            <c:ext xmlns:c16="http://schemas.microsoft.com/office/drawing/2014/chart" uri="{C3380CC4-5D6E-409C-BE32-E72D297353CC}">
              <c16:uniqueId val="{00000001-4A18-4901-ABAB-1345E790AFF6}"/>
            </c:ext>
          </c:extLst>
        </c:ser>
        <c:dLbls>
          <c:showLegendKey val="0"/>
          <c:showVal val="0"/>
          <c:showCatName val="0"/>
          <c:showSerName val="0"/>
          <c:showPercent val="0"/>
          <c:showBubbleSize val="0"/>
        </c:dLbls>
        <c:marker val="1"/>
        <c:smooth val="0"/>
        <c:axId val="398655583"/>
        <c:axId val="398671903"/>
      </c:lineChart>
      <c:catAx>
        <c:axId val="39866950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crossAx val="398656543"/>
        <c:crosses val="autoZero"/>
        <c:auto val="1"/>
        <c:lblAlgn val="ctr"/>
        <c:lblOffset val="100"/>
        <c:noMultiLvlLbl val="0"/>
      </c:catAx>
      <c:valAx>
        <c:axId val="3986565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8669503"/>
        <c:crosses val="autoZero"/>
        <c:crossBetween val="between"/>
      </c:valAx>
      <c:valAx>
        <c:axId val="398671903"/>
        <c:scaling>
          <c:orientation val="minMax"/>
        </c:scaling>
        <c:delete val="0"/>
        <c:axPos val="r"/>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8655583"/>
        <c:crosses val="max"/>
        <c:crossBetween val="between"/>
      </c:valAx>
      <c:catAx>
        <c:axId val="398655583"/>
        <c:scaling>
          <c:orientation val="minMax"/>
        </c:scaling>
        <c:delete val="1"/>
        <c:axPos val="b"/>
        <c:numFmt formatCode="General" sourceLinked="1"/>
        <c:majorTickMark val="none"/>
        <c:minorTickMark val="none"/>
        <c:tickLblPos val="nextTo"/>
        <c:crossAx val="398671903"/>
        <c:crosses val="autoZero"/>
        <c:auto val="1"/>
        <c:lblAlgn val="ctr"/>
        <c:lblOffset val="100"/>
        <c:noMultiLvlLbl val="0"/>
      </c:catAx>
      <c:spPr>
        <a:noFill/>
        <a:ln>
          <a:noFill/>
        </a:ln>
        <a:effectLst/>
      </c:spPr>
    </c:plotArea>
    <c:legend>
      <c:legendPos val="r"/>
      <c:layout>
        <c:manualLayout>
          <c:xMode val="edge"/>
          <c:yMode val="edge"/>
          <c:x val="0.74433208292651809"/>
          <c:y val="2.5805242871571592E-2"/>
          <c:w val="0.20469542616424508"/>
          <c:h val="8.976957049739318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1!db-1.4</c:name>
    <c:fmtId val="12"/>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sz="1600" b="0" i="0" u="none" strike="noStrike" baseline="0">
                <a:effectLst/>
              </a:rPr>
              <a:t>Monthly Market value</a:t>
            </a:r>
            <a:r>
              <a:rPr lang="en-US" sz="16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rgbClr val="FF9933"/>
            </a:solidFill>
            <a:round/>
          </a:ln>
          <a:effectLst>
            <a:outerShdw blurRad="57150" dist="19050" dir="5400000" algn="ctr" rotWithShape="0">
              <a:srgbClr val="000000">
                <a:alpha val="63000"/>
              </a:srgbClr>
            </a:outerShdw>
          </a:effectLst>
        </c:spPr>
        <c:marker>
          <c:symbol val="circle"/>
          <c:size val="6"/>
          <c:spPr>
            <a:solidFill>
              <a:srgbClr val="00B050"/>
            </a:solidFill>
            <a:ln w="9525">
              <a:noFill/>
              <a:round/>
            </a:ln>
            <a:effectLst>
              <a:outerShdw blurRad="57150" dist="19050" dir="5400000" algn="ctr" rotWithShape="0">
                <a:srgbClr val="000000">
                  <a:alpha val="63000"/>
                </a:srgbClr>
              </a:outerShdw>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'Layer 1'!$P$4</c:f>
              <c:strCache>
                <c:ptCount val="1"/>
                <c:pt idx="0">
                  <c:v>Total</c:v>
                </c:pt>
              </c:strCache>
            </c:strRef>
          </c:tx>
          <c:spPr>
            <a:ln w="34925" cap="rnd">
              <a:solidFill>
                <a:srgbClr val="FF9933"/>
              </a:solidFill>
              <a:round/>
            </a:ln>
            <a:effectLst>
              <a:outerShdw blurRad="57150" dist="19050" dir="5400000" algn="ctr" rotWithShape="0">
                <a:srgbClr val="000000">
                  <a:alpha val="63000"/>
                </a:srgbClr>
              </a:outerShdw>
            </a:effectLst>
          </c:spPr>
          <c:marker>
            <c:symbol val="circle"/>
            <c:size val="6"/>
            <c:spPr>
              <a:solidFill>
                <a:srgbClr val="00B050"/>
              </a:solidFill>
              <a:ln w="9525">
                <a:noFill/>
                <a:round/>
              </a:ln>
              <a:effectLst>
                <a:outerShdw blurRad="57150" dist="19050" dir="5400000" algn="ctr" rotWithShape="0">
                  <a:srgbClr val="000000">
                    <a:alpha val="63000"/>
                  </a:srgbClr>
                </a:outerShdw>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'Layer 1'!$O$5:$O$11</c:f>
              <c:strCache>
                <c:ptCount val="6"/>
                <c:pt idx="0">
                  <c:v>Jan</c:v>
                </c:pt>
                <c:pt idx="1">
                  <c:v>Feb</c:v>
                </c:pt>
                <c:pt idx="2">
                  <c:v>Mar</c:v>
                </c:pt>
                <c:pt idx="3">
                  <c:v>Apr</c:v>
                </c:pt>
                <c:pt idx="4">
                  <c:v>May</c:v>
                </c:pt>
                <c:pt idx="5">
                  <c:v>Jun</c:v>
                </c:pt>
              </c:strCache>
            </c:strRef>
          </c:cat>
          <c:val>
            <c:numRef>
              <c:f>'Layer 1'!$P$5:$P$11</c:f>
              <c:numCache>
                <c:formatCode>General</c:formatCode>
                <c:ptCount val="6"/>
                <c:pt idx="0">
                  <c:v>3636766024.1300011</c:v>
                </c:pt>
                <c:pt idx="1">
                  <c:v>3443708636.1300015</c:v>
                </c:pt>
                <c:pt idx="2">
                  <c:v>3845224800.6599998</c:v>
                </c:pt>
                <c:pt idx="3">
                  <c:v>3928077798.1999998</c:v>
                </c:pt>
                <c:pt idx="4">
                  <c:v>4225015904.4299979</c:v>
                </c:pt>
                <c:pt idx="5">
                  <c:v>4190513178.8099999</c:v>
                </c:pt>
              </c:numCache>
            </c:numRef>
          </c:val>
          <c:smooth val="1"/>
          <c:extLst>
            <c:ext xmlns:c16="http://schemas.microsoft.com/office/drawing/2014/chart" uri="{C3380CC4-5D6E-409C-BE32-E72D297353CC}">
              <c16:uniqueId val="{00000000-5969-4360-8876-6927109F438C}"/>
            </c:ext>
          </c:extLst>
        </c:ser>
        <c:dLbls>
          <c:dLblPos val="t"/>
          <c:showLegendKey val="0"/>
          <c:showVal val="1"/>
          <c:showCatName val="0"/>
          <c:showSerName val="0"/>
          <c:showPercent val="0"/>
          <c:showBubbleSize val="0"/>
        </c:dLbls>
        <c:marker val="1"/>
        <c:smooth val="0"/>
        <c:axId val="499902495"/>
        <c:axId val="499901535"/>
      </c:lineChart>
      <c:catAx>
        <c:axId val="49990249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99901535"/>
        <c:crosses val="autoZero"/>
        <c:auto val="1"/>
        <c:lblAlgn val="ctr"/>
        <c:lblOffset val="100"/>
        <c:noMultiLvlLbl val="0"/>
      </c:catAx>
      <c:valAx>
        <c:axId val="499901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99902495"/>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1!db-1.5</c:name>
    <c:fmtId val="11"/>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a:t>DAILY</a:t>
            </a:r>
            <a:r>
              <a:rPr lang="en-US" baseline="0"/>
              <a:t> CLOSE TREND</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rgbClr val="FFFFFF"/>
              </a:gs>
              <a:gs pos="61000">
                <a:srgbClr val="FF0000"/>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'Layer 1'!$S$4</c:f>
              <c:strCache>
                <c:ptCount val="1"/>
                <c:pt idx="0">
                  <c:v>Total</c:v>
                </c:pt>
              </c:strCache>
            </c:strRef>
          </c:tx>
          <c:spPr>
            <a:gradFill rotWithShape="1">
              <a:gsLst>
                <a:gs pos="0">
                  <a:srgbClr val="FFFFFF"/>
                </a:gs>
                <a:gs pos="61000">
                  <a:srgbClr val="FF0000"/>
                </a:gs>
              </a:gsLst>
              <a:lin ang="16200000" scaled="1"/>
            </a:gradFill>
            <a:ln>
              <a:noFill/>
            </a:ln>
            <a:effectLst>
              <a:outerShdw blurRad="57150" dist="19050" dir="5400000" algn="ctr" rotWithShape="0">
                <a:srgbClr val="000000">
                  <a:alpha val="63000"/>
                </a:srgbClr>
              </a:outerShdw>
            </a:effectLst>
          </c:spPr>
          <c:cat>
            <c:strRef>
              <c:f>'Layer 1'!$R$5:$R$36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'Layer 1'!$S$5:$S$36</c:f>
              <c:numCache>
                <c:formatCode>General</c:formatCode>
                <c:ptCount val="31"/>
                <c:pt idx="0">
                  <c:v>20937.53</c:v>
                </c:pt>
                <c:pt idx="1">
                  <c:v>28439.42</c:v>
                </c:pt>
                <c:pt idx="2">
                  <c:v>34715.040000000001</c:v>
                </c:pt>
                <c:pt idx="3">
                  <c:v>28376.99</c:v>
                </c:pt>
                <c:pt idx="4">
                  <c:v>28410.47</c:v>
                </c:pt>
                <c:pt idx="5">
                  <c:v>34890.400000000001</c:v>
                </c:pt>
                <c:pt idx="6">
                  <c:v>35105.589999999997</c:v>
                </c:pt>
                <c:pt idx="7">
                  <c:v>21170.45</c:v>
                </c:pt>
                <c:pt idx="8">
                  <c:v>28321.02</c:v>
                </c:pt>
                <c:pt idx="9">
                  <c:v>35115.199999999997</c:v>
                </c:pt>
                <c:pt idx="10">
                  <c:v>28684.35</c:v>
                </c:pt>
                <c:pt idx="11">
                  <c:v>28583.99</c:v>
                </c:pt>
                <c:pt idx="12">
                  <c:v>35160.04</c:v>
                </c:pt>
                <c:pt idx="13">
                  <c:v>35206.58</c:v>
                </c:pt>
                <c:pt idx="14">
                  <c:v>21320.74</c:v>
                </c:pt>
                <c:pt idx="15">
                  <c:v>28723.22</c:v>
                </c:pt>
                <c:pt idx="16">
                  <c:v>35092.910000000003</c:v>
                </c:pt>
                <c:pt idx="17">
                  <c:v>28652.34</c:v>
                </c:pt>
                <c:pt idx="18">
                  <c:v>28915.599999999999</c:v>
                </c:pt>
                <c:pt idx="19">
                  <c:v>35497.74</c:v>
                </c:pt>
                <c:pt idx="20">
                  <c:v>35169.68</c:v>
                </c:pt>
                <c:pt idx="21">
                  <c:v>21273.73</c:v>
                </c:pt>
                <c:pt idx="22">
                  <c:v>28688.560000000001</c:v>
                </c:pt>
                <c:pt idx="23">
                  <c:v>35286.17</c:v>
                </c:pt>
                <c:pt idx="24">
                  <c:v>28651.08</c:v>
                </c:pt>
                <c:pt idx="25">
                  <c:v>28920.94</c:v>
                </c:pt>
                <c:pt idx="26">
                  <c:v>35577.129999999997</c:v>
                </c:pt>
                <c:pt idx="27">
                  <c:v>35472.050000000003</c:v>
                </c:pt>
                <c:pt idx="28">
                  <c:v>21470.65</c:v>
                </c:pt>
                <c:pt idx="29">
                  <c:v>28781.34</c:v>
                </c:pt>
                <c:pt idx="30">
                  <c:v>13802.39</c:v>
                </c:pt>
              </c:numCache>
            </c:numRef>
          </c:val>
          <c:extLst>
            <c:ext xmlns:c16="http://schemas.microsoft.com/office/drawing/2014/chart" uri="{C3380CC4-5D6E-409C-BE32-E72D297353CC}">
              <c16:uniqueId val="{00000000-18BD-402F-B9F6-F40123CD82B6}"/>
            </c:ext>
          </c:extLst>
        </c:ser>
        <c:dLbls>
          <c:showLegendKey val="0"/>
          <c:showVal val="0"/>
          <c:showCatName val="0"/>
          <c:showSerName val="0"/>
          <c:showPercent val="0"/>
          <c:showBubbleSize val="0"/>
        </c:dLbls>
        <c:axId val="1811085855"/>
        <c:axId val="1811087775"/>
      </c:areaChart>
      <c:catAx>
        <c:axId val="1811085855"/>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n-US"/>
          </a:p>
        </c:txPr>
        <c:crossAx val="1811087775"/>
        <c:crosses val="autoZero"/>
        <c:auto val="1"/>
        <c:lblAlgn val="ctr"/>
        <c:lblOffset val="100"/>
        <c:noMultiLvlLbl val="0"/>
      </c:catAx>
      <c:valAx>
        <c:axId val="1811087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n-US"/>
          </a:p>
        </c:txPr>
        <c:crossAx val="181108585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2!db-2.1</c:name>
    <c:fmtId val="7"/>
  </c:pivotSource>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a:t>MANGER WISE PERFORMANCE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803061671817957"/>
          <c:y val="6.2818507391792733E-2"/>
          <c:w val="0.68736876181143702"/>
          <c:h val="0.89441248864925904"/>
        </c:manualLayout>
      </c:layout>
      <c:barChart>
        <c:barDir val="bar"/>
        <c:grouping val="clustered"/>
        <c:varyColors val="0"/>
        <c:ser>
          <c:idx val="0"/>
          <c:order val="0"/>
          <c:tx>
            <c:strRef>
              <c:f>'Layer 2'!$C$4</c:f>
              <c:strCache>
                <c:ptCount val="1"/>
                <c:pt idx="0">
                  <c:v>Total</c:v>
                </c:pt>
              </c:strCache>
            </c:strRef>
          </c:tx>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'Layer 2'!$B$5:$B$13</c:f>
              <c:strCache>
                <c:ptCount val="8"/>
                <c:pt idx="0">
                  <c:v>Avery Harris</c:v>
                </c:pt>
                <c:pt idx="1">
                  <c:v>Casey White</c:v>
                </c:pt>
                <c:pt idx="2">
                  <c:v>Elliot Williams</c:v>
                </c:pt>
                <c:pt idx="3">
                  <c:v>Kai Brown</c:v>
                </c:pt>
                <c:pt idx="4">
                  <c:v>Kendall Wilson</c:v>
                </c:pt>
                <c:pt idx="5">
                  <c:v>Rowan Garcia</c:v>
                </c:pt>
                <c:pt idx="6">
                  <c:v>Skyler Lee</c:v>
                </c:pt>
                <c:pt idx="7">
                  <c:v>Skyler Wilson</c:v>
                </c:pt>
              </c:strCache>
            </c:strRef>
          </c:cat>
          <c:val>
            <c:numRef>
              <c:f>'Layer 2'!$C$5:$C$13</c:f>
              <c:numCache>
                <c:formatCode>[&lt;999950]0.00,"K";[&lt;999950000]0.00,,"M";0.00,,,"B"</c:formatCode>
                <c:ptCount val="8"/>
                <c:pt idx="0">
                  <c:v>514559.16</c:v>
                </c:pt>
                <c:pt idx="1">
                  <c:v>1021989.6100000001</c:v>
                </c:pt>
                <c:pt idx="2">
                  <c:v>430113.23</c:v>
                </c:pt>
                <c:pt idx="3">
                  <c:v>710493.8</c:v>
                </c:pt>
                <c:pt idx="4">
                  <c:v>636782.27</c:v>
                </c:pt>
                <c:pt idx="5">
                  <c:v>846424.34</c:v>
                </c:pt>
                <c:pt idx="6">
                  <c:v>499036.79999999993</c:v>
                </c:pt>
                <c:pt idx="7">
                  <c:v>602376.28</c:v>
                </c:pt>
              </c:numCache>
            </c:numRef>
          </c:val>
          <c:extLst>
            <c:ext xmlns:c16="http://schemas.microsoft.com/office/drawing/2014/chart" uri="{C3380CC4-5D6E-409C-BE32-E72D297353CC}">
              <c16:uniqueId val="{00000000-E5C7-4030-BB18-472D957DA0D8}"/>
            </c:ext>
          </c:extLst>
        </c:ser>
        <c:dLbls>
          <c:dLblPos val="outEnd"/>
          <c:showLegendKey val="0"/>
          <c:showVal val="1"/>
          <c:showCatName val="0"/>
          <c:showSerName val="0"/>
          <c:showPercent val="0"/>
          <c:showBubbleSize val="0"/>
        </c:dLbls>
        <c:gapWidth val="115"/>
        <c:overlap val="-20"/>
        <c:axId val="2013265583"/>
        <c:axId val="2013264623"/>
      </c:barChart>
      <c:catAx>
        <c:axId val="201326558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1" i="0" u="none" strike="noStrike" kern="1200" baseline="0">
                <a:solidFill>
                  <a:schemeClr val="dk1"/>
                </a:solidFill>
                <a:latin typeface="+mn-lt"/>
                <a:ea typeface="+mn-ea"/>
                <a:cs typeface="+mn-cs"/>
              </a:defRPr>
            </a:pPr>
            <a:endParaRPr lang="en-US"/>
          </a:p>
        </c:txPr>
        <c:crossAx val="2013264623"/>
        <c:crosses val="autoZero"/>
        <c:auto val="1"/>
        <c:lblAlgn val="ctr"/>
        <c:lblOffset val="100"/>
        <c:noMultiLvlLbl val="0"/>
      </c:catAx>
      <c:valAx>
        <c:axId val="2013264623"/>
        <c:scaling>
          <c:orientation val="minMax"/>
        </c:scaling>
        <c:delete val="0"/>
        <c:axPos val="b"/>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n-US"/>
          </a:p>
        </c:txPr>
        <c:crossAx val="2013265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2!db-2.2</c:name>
    <c:fmtId val="9"/>
  </c:pivotSource>
  <c:chart>
    <c:title>
      <c:tx>
        <c:rich>
          <a:bodyPr rot="0" spcFirstLastPara="1" vertOverflow="ellipsis" vert="horz" wrap="square" anchor="ctr" anchorCtr="1"/>
          <a:lstStyle/>
          <a:p>
            <a:pPr>
              <a:defRPr b="0" i="0" u="none" strike="noStrike" kern="1200" baseline="0">
                <a:solidFill>
                  <a:schemeClr val="dk1"/>
                </a:solidFill>
                <a:effectLst/>
                <a:latin typeface="+mn-lt"/>
                <a:ea typeface="+mn-ea"/>
                <a:cs typeface="+mn-cs"/>
              </a:defRPr>
            </a:pPr>
            <a:r>
              <a:rPr lang="en-US" b="1"/>
              <a:t>AVG PORTFOLIO</a:t>
            </a:r>
            <a:r>
              <a:rPr lang="en-US" b="1" baseline="0"/>
              <a:t> PERFORMANCE</a:t>
            </a:r>
            <a:endParaRPr lang="en-US" b="1"/>
          </a:p>
        </c:rich>
      </c:tx>
      <c:overlay val="0"/>
      <c:spPr>
        <a:noFill/>
        <a:ln>
          <a:noFill/>
        </a:ln>
        <a:effectLst/>
      </c:spPr>
      <c:txPr>
        <a:bodyPr rot="0" spcFirstLastPara="1" vertOverflow="ellipsis" vert="horz" wrap="square" anchor="ctr" anchorCtr="1"/>
        <a:lstStyle/>
        <a:p>
          <a:pPr>
            <a:defRPr b="0" i="0" u="none" strike="noStrike" kern="1200" baseline="0">
              <a:solidFill>
                <a:schemeClr val="dk1"/>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92D050"/>
              </a:gs>
              <a:gs pos="100000">
                <a:srgbClr val="00B050"/>
              </a:gs>
            </a:gsLst>
            <a:lin ang="162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92D050"/>
              </a:gs>
              <a:gs pos="100000">
                <a:srgbClr val="00B050"/>
              </a:gs>
            </a:gsLst>
            <a:lin ang="16200000" scaled="1"/>
          </a:gradFill>
          <a:ln>
            <a:noFill/>
          </a:ln>
          <a:effectLst>
            <a:outerShdw blurRad="76200" dir="18900000" sy="23000" kx="-1200000" algn="bl" rotWithShape="0">
              <a:prstClr val="black">
                <a:alpha val="20000"/>
              </a:prstClr>
            </a:outerShdw>
          </a:effectLst>
        </c:spPr>
      </c:pivotFmt>
    </c:pivotFmts>
    <c:plotArea>
      <c:layout/>
      <c:barChart>
        <c:barDir val="col"/>
        <c:grouping val="clustered"/>
        <c:varyColors val="0"/>
        <c:ser>
          <c:idx val="0"/>
          <c:order val="0"/>
          <c:tx>
            <c:strRef>
              <c:f>'Layer 2'!$G$4</c:f>
              <c:strCache>
                <c:ptCount val="1"/>
                <c:pt idx="0">
                  <c:v>Total</c:v>
                </c:pt>
              </c:strCache>
            </c:strRef>
          </c:tx>
          <c:spPr>
            <a:gradFill>
              <a:gsLst>
                <a:gs pos="0">
                  <a:srgbClr val="92D050"/>
                </a:gs>
                <a:gs pos="100000">
                  <a:srgbClr val="00B050"/>
                </a:gs>
              </a:gsLst>
              <a:lin ang="162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'Layer 2'!$F$5:$F$13</c:f>
              <c:strCache>
                <c:ptCount val="8"/>
                <c:pt idx="0">
                  <c:v>Portfolio 9</c:v>
                </c:pt>
                <c:pt idx="1">
                  <c:v>Portfolio 4</c:v>
                </c:pt>
                <c:pt idx="2">
                  <c:v>Portfolio 2</c:v>
                </c:pt>
                <c:pt idx="3">
                  <c:v>Portfolio 1</c:v>
                </c:pt>
                <c:pt idx="4">
                  <c:v>Portfolio 10</c:v>
                </c:pt>
                <c:pt idx="5">
                  <c:v>Portfolio 5</c:v>
                </c:pt>
                <c:pt idx="6">
                  <c:v>Portfolio 7</c:v>
                </c:pt>
                <c:pt idx="7">
                  <c:v>Portfolio 8</c:v>
                </c:pt>
              </c:strCache>
            </c:strRef>
          </c:cat>
          <c:val>
            <c:numRef>
              <c:f>'Layer 2'!$G$5:$G$13</c:f>
              <c:numCache>
                <c:formatCode>General</c:formatCode>
                <c:ptCount val="8"/>
                <c:pt idx="0">
                  <c:v>479</c:v>
                </c:pt>
                <c:pt idx="1">
                  <c:v>618</c:v>
                </c:pt>
                <c:pt idx="2">
                  <c:v>809</c:v>
                </c:pt>
                <c:pt idx="3">
                  <c:v>908</c:v>
                </c:pt>
                <c:pt idx="4">
                  <c:v>916</c:v>
                </c:pt>
                <c:pt idx="5">
                  <c:v>934</c:v>
                </c:pt>
                <c:pt idx="6">
                  <c:v>1035</c:v>
                </c:pt>
                <c:pt idx="7">
                  <c:v>1241</c:v>
                </c:pt>
              </c:numCache>
            </c:numRef>
          </c:val>
          <c:extLst>
            <c:ext xmlns:c16="http://schemas.microsoft.com/office/drawing/2014/chart" uri="{C3380CC4-5D6E-409C-BE32-E72D297353CC}">
              <c16:uniqueId val="{00000000-ED27-4649-8346-01528026613F}"/>
            </c:ext>
          </c:extLst>
        </c:ser>
        <c:dLbls>
          <c:dLblPos val="outEnd"/>
          <c:showLegendKey val="0"/>
          <c:showVal val="1"/>
          <c:showCatName val="0"/>
          <c:showSerName val="0"/>
          <c:showPercent val="0"/>
          <c:showBubbleSize val="0"/>
        </c:dLbls>
        <c:gapWidth val="41"/>
        <c:axId val="2015409135"/>
        <c:axId val="2015408655"/>
      </c:barChart>
      <c:catAx>
        <c:axId val="20154091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dk1"/>
                </a:solidFill>
                <a:effectLst/>
                <a:latin typeface="+mn-lt"/>
                <a:ea typeface="+mn-ea"/>
                <a:cs typeface="+mn-cs"/>
              </a:defRPr>
            </a:pPr>
            <a:endParaRPr lang="en-US"/>
          </a:p>
        </c:txPr>
        <c:crossAx val="2015408655"/>
        <c:crosses val="autoZero"/>
        <c:auto val="1"/>
        <c:lblAlgn val="ctr"/>
        <c:lblOffset val="100"/>
        <c:noMultiLvlLbl val="0"/>
      </c:catAx>
      <c:valAx>
        <c:axId val="2015408655"/>
        <c:scaling>
          <c:orientation val="minMax"/>
        </c:scaling>
        <c:delete val="1"/>
        <c:axPos val="l"/>
        <c:numFmt formatCode="General" sourceLinked="1"/>
        <c:majorTickMark val="none"/>
        <c:minorTickMark val="none"/>
        <c:tickLblPos val="nextTo"/>
        <c:crossAx val="2015409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2!DB-2.5</c:name>
    <c:fmtId val="11"/>
  </c:pivotSource>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a:t>EXCHANGE</a:t>
            </a:r>
            <a:r>
              <a:rPr lang="en-US" baseline="0"/>
              <a:t> WISE VOLUME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gradFill rotWithShape="1">
            <a:gsLst>
              <a:gs pos="0">
                <a:srgbClr val="92D050"/>
              </a:gs>
              <a:gs pos="100000">
                <a:srgbClr val="00B050"/>
              </a:gs>
            </a:gsLst>
            <a:lin ang="16200000" scaled="1"/>
          </a:gradFill>
          <a:ln>
            <a:noFill/>
          </a:ln>
          <a:effectLst>
            <a:outerShdw blurRad="57150" dist="19050" dir="5400000" algn="ctr" rotWithShape="0">
              <a:srgbClr val="000000">
                <a:alpha val="63000"/>
              </a:srgbClr>
            </a:outerShdw>
          </a:effectLst>
        </c:spPr>
      </c:pivotFmt>
      <c:pivotFmt>
        <c:idx val="6"/>
        <c:spPr>
          <a:gradFill rotWithShape="1">
            <a:gsLst>
              <a:gs pos="0">
                <a:srgbClr val="002060"/>
              </a:gs>
              <a:gs pos="100000">
                <a:srgbClr val="FF0000"/>
              </a:gs>
            </a:gsLst>
            <a:lin ang="16200000" scaled="1"/>
          </a:gradFill>
          <a:ln>
            <a:noFill/>
          </a:ln>
          <a:effectLst>
            <a:outerShdw blurRad="57150" dist="19050" dir="5400000" algn="ctr" rotWithShape="0">
              <a:srgbClr val="000000">
                <a:alpha val="63000"/>
              </a:srgbClr>
            </a:outerShdw>
          </a:effectLst>
        </c:spPr>
      </c:pivotFmt>
      <c:pivotFmt>
        <c:idx val="7"/>
        <c:spPr>
          <a:gradFill rotWithShape="1">
            <a:gsLst>
              <a:gs pos="0">
                <a:srgbClr val="FFFFFF"/>
              </a:gs>
              <a:gs pos="100000">
                <a:srgbClr val="E3EAFF"/>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dk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8"/>
        <c:spPr>
          <a:gradFill rotWithShape="1">
            <a:gsLst>
              <a:gs pos="0">
                <a:srgbClr val="00B0F0"/>
              </a:gs>
              <a:gs pos="100000">
                <a:srgbClr val="002060"/>
              </a:gs>
            </a:gsLst>
            <a:lin ang="16200000" scaled="1"/>
          </a:gradFill>
          <a:ln>
            <a:noFill/>
          </a:ln>
          <a:effectLst>
            <a:outerShdw blurRad="57150" dist="19050" dir="5400000" algn="ctr" rotWithShape="0">
              <a:srgbClr val="000000">
                <a:alpha val="63000"/>
              </a:srgbClr>
            </a:outerShdw>
          </a:effectLst>
        </c:spPr>
      </c:pivotFmt>
      <c:pivotFmt>
        <c:idx val="9"/>
        <c:spPr>
          <a:gradFill rotWithShape="1">
            <a:gsLst>
              <a:gs pos="0">
                <a:srgbClr val="92D050"/>
              </a:gs>
              <a:gs pos="100000">
                <a:srgbClr val="00B050"/>
              </a:gs>
            </a:gsLst>
            <a:lin ang="16200000" scaled="1"/>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'Layer 2'!$P$4</c:f>
              <c:strCache>
                <c:ptCount val="1"/>
                <c:pt idx="0">
                  <c:v>Total</c:v>
                </c:pt>
              </c:strCache>
            </c:strRef>
          </c:tx>
          <c:spPr>
            <a:gradFill>
              <a:gsLst>
                <a:gs pos="0">
                  <a:srgbClr val="FFFFFF"/>
                </a:gs>
                <a:gs pos="100000">
                  <a:srgbClr val="E3EAFF"/>
                </a:gs>
              </a:gsLst>
              <a:lin ang="16200000" scaled="1"/>
            </a:gradFill>
          </c:spPr>
          <c:dPt>
            <c:idx val="0"/>
            <c:bubble3D val="0"/>
            <c:spPr>
              <a:gradFill rotWithShape="1">
                <a:gsLst>
                  <a:gs pos="0">
                    <a:srgbClr val="00B0F0"/>
                  </a:gs>
                  <a:gs pos="100000">
                    <a:srgbClr val="002060"/>
                  </a:gs>
                </a:gsLst>
                <a:lin ang="162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19A-424C-BF68-7D2127C6020E}"/>
              </c:ext>
            </c:extLst>
          </c:dPt>
          <c:dPt>
            <c:idx val="1"/>
            <c:bubble3D val="0"/>
            <c:spPr>
              <a:gradFill rotWithShape="1">
                <a:gsLst>
                  <a:gs pos="0">
                    <a:srgbClr val="92D050"/>
                  </a:gs>
                  <a:gs pos="100000">
                    <a:srgbClr val="00B050"/>
                  </a:gs>
                </a:gsLst>
                <a:lin ang="162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D19A-424C-BF68-7D2127C6020E}"/>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dk1"/>
                    </a:solidFill>
                    <a:latin typeface="+mn-lt"/>
                    <a:ea typeface="+mn-ea"/>
                    <a:cs typeface="+mn-cs"/>
                  </a:defRPr>
                </a:pPr>
                <a:endParaRPr lang="en-US"/>
              </a:p>
            </c:txPr>
            <c:showLegendKey val="0"/>
            <c:showVal val="1"/>
            <c:showCatName val="0"/>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'Layer 2'!$O$5:$O$7</c:f>
              <c:strCache>
                <c:ptCount val="2"/>
                <c:pt idx="0">
                  <c:v>NASDAQ</c:v>
                </c:pt>
                <c:pt idx="1">
                  <c:v>NSE</c:v>
                </c:pt>
              </c:strCache>
            </c:strRef>
          </c:cat>
          <c:val>
            <c:numRef>
              <c:f>'Layer 2'!$P$5:$P$7</c:f>
              <c:numCache>
                <c:formatCode>[&lt;999950]0.00,"K";[&lt;999950000]0.00,,"M";0.00,,,"B"</c:formatCode>
                <c:ptCount val="2"/>
                <c:pt idx="0">
                  <c:v>1752358.0499999998</c:v>
                </c:pt>
                <c:pt idx="1">
                  <c:v>3509417.4400000004</c:v>
                </c:pt>
              </c:numCache>
            </c:numRef>
          </c:val>
          <c:extLst>
            <c:ext xmlns:c16="http://schemas.microsoft.com/office/drawing/2014/chart" uri="{C3380CC4-5D6E-409C-BE32-E72D297353CC}">
              <c16:uniqueId val="{00000005-D19A-424C-BF68-7D2127C6020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3!DB-3.1</c:name>
    <c:fmtId val="8"/>
  </c:pivotSource>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Close Price Trend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rgbClr val="FF9933"/>
            </a:solidFill>
            <a:round/>
          </a:ln>
          <a:effectLst>
            <a:outerShdw blurRad="57150" dist="19050" dir="5400000" algn="ctr" rotWithShape="0">
              <a:srgbClr val="000000">
                <a:alpha val="63000"/>
              </a:srgbClr>
            </a:outerShdw>
          </a:effectLst>
        </c:spPr>
        <c:marker>
          <c:symbol val="circle"/>
          <c:size val="6"/>
          <c:spPr>
            <a:solidFill>
              <a:srgbClr val="B50110"/>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002215119904153E-2"/>
          <c:y val="0.20624999999999999"/>
          <c:w val="0.92443990213454474"/>
          <c:h val="0.72125541338582677"/>
        </c:manualLayout>
      </c:layout>
      <c:barChart>
        <c:barDir val="col"/>
        <c:grouping val="clustered"/>
        <c:varyColors val="0"/>
        <c:ser>
          <c:idx val="1"/>
          <c:order val="1"/>
          <c:tx>
            <c:strRef>
              <c:f>'Layer 3'!$D$4</c:f>
              <c:strCache>
                <c:ptCount val="1"/>
                <c:pt idx="0">
                  <c:v>Sum of open</c:v>
                </c:pt>
              </c:strCache>
            </c:strRef>
          </c:tx>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'Layer 3'!$B$5:$B$11</c:f>
              <c:strCache>
                <c:ptCount val="6"/>
                <c:pt idx="0">
                  <c:v>Jan</c:v>
                </c:pt>
                <c:pt idx="1">
                  <c:v>Feb</c:v>
                </c:pt>
                <c:pt idx="2">
                  <c:v>Mar</c:v>
                </c:pt>
                <c:pt idx="3">
                  <c:v>Apr</c:v>
                </c:pt>
                <c:pt idx="4">
                  <c:v>May</c:v>
                </c:pt>
                <c:pt idx="5">
                  <c:v>Jun</c:v>
                </c:pt>
              </c:strCache>
            </c:strRef>
          </c:cat>
          <c:val>
            <c:numRef>
              <c:f>'Layer 3'!$D$5:$D$11</c:f>
              <c:numCache>
                <c:formatCode>[&lt;999950]0.00,"K";[&lt;999950000]0.00,,"M";0.00,,,"B"</c:formatCode>
                <c:ptCount val="6"/>
                <c:pt idx="0">
                  <c:v>150833.53</c:v>
                </c:pt>
                <c:pt idx="1">
                  <c:v>136501.13</c:v>
                </c:pt>
                <c:pt idx="2">
                  <c:v>149269.76999999999</c:v>
                </c:pt>
                <c:pt idx="3">
                  <c:v>160259.78</c:v>
                </c:pt>
                <c:pt idx="4">
                  <c:v>163018.4</c:v>
                </c:pt>
                <c:pt idx="5">
                  <c:v>154547.81</c:v>
                </c:pt>
              </c:numCache>
            </c:numRef>
          </c:val>
          <c:extLst>
            <c:ext xmlns:c16="http://schemas.microsoft.com/office/drawing/2014/chart" uri="{C3380CC4-5D6E-409C-BE32-E72D297353CC}">
              <c16:uniqueId val="{00000000-1B5E-4E0C-B540-A996A6361853}"/>
            </c:ext>
          </c:extLst>
        </c:ser>
        <c:dLbls>
          <c:showLegendKey val="0"/>
          <c:showVal val="0"/>
          <c:showCatName val="0"/>
          <c:showSerName val="0"/>
          <c:showPercent val="0"/>
          <c:showBubbleSize val="0"/>
        </c:dLbls>
        <c:gapWidth val="219"/>
        <c:axId val="729479887"/>
        <c:axId val="729463567"/>
      </c:barChart>
      <c:lineChart>
        <c:grouping val="standard"/>
        <c:varyColors val="0"/>
        <c:ser>
          <c:idx val="0"/>
          <c:order val="0"/>
          <c:tx>
            <c:strRef>
              <c:f>'Layer 3'!$C$4</c:f>
              <c:strCache>
                <c:ptCount val="1"/>
                <c:pt idx="0">
                  <c:v>Average Close Price</c:v>
                </c:pt>
              </c:strCache>
            </c:strRef>
          </c:tx>
          <c:spPr>
            <a:ln w="34925" cap="rnd">
              <a:solidFill>
                <a:srgbClr val="FF9933"/>
              </a:solidFill>
              <a:round/>
            </a:ln>
            <a:effectLst>
              <a:outerShdw blurRad="57150" dist="19050" dir="5400000" algn="ctr" rotWithShape="0">
                <a:srgbClr val="000000">
                  <a:alpha val="63000"/>
                </a:srgbClr>
              </a:outerShdw>
            </a:effectLst>
          </c:spPr>
          <c:marker>
            <c:symbol val="circle"/>
            <c:size val="6"/>
            <c:spPr>
              <a:solidFill>
                <a:srgbClr val="B50110"/>
              </a:soli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'Layer 3'!$B$5:$B$11</c:f>
              <c:strCache>
                <c:ptCount val="6"/>
                <c:pt idx="0">
                  <c:v>Jan</c:v>
                </c:pt>
                <c:pt idx="1">
                  <c:v>Feb</c:v>
                </c:pt>
                <c:pt idx="2">
                  <c:v>Mar</c:v>
                </c:pt>
                <c:pt idx="3">
                  <c:v>Apr</c:v>
                </c:pt>
                <c:pt idx="4">
                  <c:v>May</c:v>
                </c:pt>
                <c:pt idx="5">
                  <c:v>Jun</c:v>
                </c:pt>
              </c:strCache>
            </c:strRef>
          </c:cat>
          <c:val>
            <c:numRef>
              <c:f>'Layer 3'!$C$5:$C$11</c:f>
              <c:numCache>
                <c:formatCode>[&lt;999950]0.00,"K";[&lt;999950000]0.00,,"M";0.00,,,"B"</c:formatCode>
                <c:ptCount val="6"/>
                <c:pt idx="0">
                  <c:v>819.80896739130435</c:v>
                </c:pt>
                <c:pt idx="1">
                  <c:v>852.73899999999992</c:v>
                </c:pt>
                <c:pt idx="2">
                  <c:v>888.79922619047613</c:v>
                </c:pt>
                <c:pt idx="3">
                  <c:v>910.31460227272726</c:v>
                </c:pt>
                <c:pt idx="4">
                  <c:v>926.49215909090901</c:v>
                </c:pt>
                <c:pt idx="5">
                  <c:v>919.84517857142851</c:v>
                </c:pt>
              </c:numCache>
            </c:numRef>
          </c:val>
          <c:smooth val="1"/>
          <c:extLst>
            <c:ext xmlns:c16="http://schemas.microsoft.com/office/drawing/2014/chart" uri="{C3380CC4-5D6E-409C-BE32-E72D297353CC}">
              <c16:uniqueId val="{00000001-1B5E-4E0C-B540-A996A6361853}"/>
            </c:ext>
          </c:extLst>
        </c:ser>
        <c:dLbls>
          <c:showLegendKey val="0"/>
          <c:showVal val="0"/>
          <c:showCatName val="0"/>
          <c:showSerName val="0"/>
          <c:showPercent val="0"/>
          <c:showBubbleSize val="0"/>
        </c:dLbls>
        <c:marker val="1"/>
        <c:smooth val="0"/>
        <c:axId val="729485647"/>
        <c:axId val="729464047"/>
      </c:lineChart>
      <c:catAx>
        <c:axId val="729479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29463567"/>
        <c:crosses val="autoZero"/>
        <c:auto val="1"/>
        <c:lblAlgn val="ctr"/>
        <c:lblOffset val="100"/>
        <c:noMultiLvlLbl val="0"/>
      </c:catAx>
      <c:valAx>
        <c:axId val="729463567"/>
        <c:scaling>
          <c:orientation val="minMax"/>
        </c:scaling>
        <c:delete val="0"/>
        <c:axPos val="l"/>
        <c:numFmt formatCode="[&lt;999950]0.00,&quot;K&quot;;[&lt;999950000]0.00,,&quot;M&quot;;0.00,,,&quot;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29479887"/>
        <c:crosses val="autoZero"/>
        <c:crossBetween val="between"/>
      </c:valAx>
      <c:valAx>
        <c:axId val="729464047"/>
        <c:scaling>
          <c:orientation val="minMax"/>
        </c:scaling>
        <c:delete val="0"/>
        <c:axPos val="r"/>
        <c:numFmt formatCode="[&lt;999950]0.00,&quot;K&quot;;[&lt;999950000]0.00,,&quot;M&quot;;0.00,,,&quot;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29485647"/>
        <c:crosses val="max"/>
        <c:crossBetween val="between"/>
      </c:valAx>
      <c:catAx>
        <c:axId val="729485647"/>
        <c:scaling>
          <c:orientation val="minMax"/>
        </c:scaling>
        <c:delete val="1"/>
        <c:axPos val="b"/>
        <c:numFmt formatCode="General" sourceLinked="1"/>
        <c:majorTickMark val="none"/>
        <c:minorTickMark val="none"/>
        <c:tickLblPos val="nextTo"/>
        <c:crossAx val="729464047"/>
        <c:crosses val="autoZero"/>
        <c:auto val="1"/>
        <c:lblAlgn val="ctr"/>
        <c:lblOffset val="100"/>
        <c:noMultiLvlLbl val="0"/>
      </c:catAx>
      <c:spPr>
        <a:noFill/>
        <a:ln>
          <a:noFill/>
        </a:ln>
        <a:effectLst/>
      </c:spPr>
    </c:plotArea>
    <c:legend>
      <c:legendPos val="r"/>
      <c:layout>
        <c:manualLayout>
          <c:xMode val="edge"/>
          <c:yMode val="edge"/>
          <c:x val="0.7770630478734839"/>
          <c:y val="8.1640255905511785E-2"/>
          <c:w val="0.22293695212651604"/>
          <c:h val="0.105469488188976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3!DB-3.2</c:name>
    <c:fmtId val="6"/>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b="1"/>
              <a:t>TOP</a:t>
            </a:r>
            <a:r>
              <a:rPr lang="en-US" b="1" baseline="0"/>
              <a:t> 5 </a:t>
            </a:r>
            <a:r>
              <a:rPr lang="en-US" sz="1400" b="1" i="0" u="none" strike="noStrike" baseline="0"/>
              <a:t>Trader Performance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00B050"/>
              </a:gs>
              <a:gs pos="100000">
                <a:srgbClr val="92D050"/>
              </a:gs>
            </a:gsLst>
            <a:lin ang="16200000" scaled="1"/>
          </a:gra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'Layer 3'!$F$4:$F$5</c:f>
              <c:strCache>
                <c:ptCount val="1"/>
                <c:pt idx="0">
                  <c:v>BUY</c:v>
                </c:pt>
              </c:strCache>
            </c:strRef>
          </c:tx>
          <c:spPr>
            <a:gradFill>
              <a:gsLst>
                <a:gs pos="0">
                  <a:srgbClr val="00B050"/>
                </a:gs>
                <a:gs pos="100000">
                  <a:srgbClr val="92D050"/>
                </a:gs>
              </a:gsLst>
              <a:lin ang="16200000" scaled="1"/>
            </a:gra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'Layer 3'!$E$6:$E$11</c:f>
              <c:strCache>
                <c:ptCount val="5"/>
                <c:pt idx="0">
                  <c:v>Avery Garcia</c:v>
                </c:pt>
                <c:pt idx="1">
                  <c:v>Morgan Williams</c:v>
                </c:pt>
                <c:pt idx="2">
                  <c:v>Reese Williams</c:v>
                </c:pt>
                <c:pt idx="3">
                  <c:v>Riley Lewis</c:v>
                </c:pt>
                <c:pt idx="4">
                  <c:v>Taylor Shah</c:v>
                </c:pt>
              </c:strCache>
            </c:strRef>
          </c:cat>
          <c:val>
            <c:numRef>
              <c:f>'Layer 3'!$F$6:$F$11</c:f>
              <c:numCache>
                <c:formatCode>[&lt;999950]0.00,"K";[&lt;999950000]0.00,,"M";0.00,,,"B"</c:formatCode>
                <c:ptCount val="5"/>
                <c:pt idx="0">
                  <c:v>15915.98</c:v>
                </c:pt>
                <c:pt idx="1">
                  <c:v>5728.19</c:v>
                </c:pt>
                <c:pt idx="2">
                  <c:v>11747.92</c:v>
                </c:pt>
                <c:pt idx="3">
                  <c:v>14070.25</c:v>
                </c:pt>
                <c:pt idx="4">
                  <c:v>8300.42</c:v>
                </c:pt>
              </c:numCache>
            </c:numRef>
          </c:val>
          <c:extLst>
            <c:ext xmlns:c16="http://schemas.microsoft.com/office/drawing/2014/chart" uri="{C3380CC4-5D6E-409C-BE32-E72D297353CC}">
              <c16:uniqueId val="{00000000-AD7F-4CB5-B832-3C40B6E726A9}"/>
            </c:ext>
          </c:extLst>
        </c:ser>
        <c:ser>
          <c:idx val="1"/>
          <c:order val="1"/>
          <c:tx>
            <c:strRef>
              <c:f>'Layer 3'!$G$4:$G$5</c:f>
              <c:strCache>
                <c:ptCount val="1"/>
                <c:pt idx="0">
                  <c:v>SELL</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'Layer 3'!$E$6:$E$11</c:f>
              <c:strCache>
                <c:ptCount val="5"/>
                <c:pt idx="0">
                  <c:v>Avery Garcia</c:v>
                </c:pt>
                <c:pt idx="1">
                  <c:v>Morgan Williams</c:v>
                </c:pt>
                <c:pt idx="2">
                  <c:v>Reese Williams</c:v>
                </c:pt>
                <c:pt idx="3">
                  <c:v>Riley Lewis</c:v>
                </c:pt>
                <c:pt idx="4">
                  <c:v>Taylor Shah</c:v>
                </c:pt>
              </c:strCache>
            </c:strRef>
          </c:cat>
          <c:val>
            <c:numRef>
              <c:f>'Layer 3'!$G$6:$G$11</c:f>
              <c:numCache>
                <c:formatCode>[&lt;999950]0.00,"K";[&lt;999950000]0.00,,"M";0.00,,,"B"</c:formatCode>
                <c:ptCount val="5"/>
                <c:pt idx="0">
                  <c:v>8717.59</c:v>
                </c:pt>
                <c:pt idx="1">
                  <c:v>15715.83</c:v>
                </c:pt>
                <c:pt idx="2">
                  <c:v>10558.17</c:v>
                </c:pt>
                <c:pt idx="3">
                  <c:v>8478.94</c:v>
                </c:pt>
                <c:pt idx="4">
                  <c:v>11923.54</c:v>
                </c:pt>
              </c:numCache>
            </c:numRef>
          </c:val>
          <c:extLst>
            <c:ext xmlns:c16="http://schemas.microsoft.com/office/drawing/2014/chart" uri="{C3380CC4-5D6E-409C-BE32-E72D297353CC}">
              <c16:uniqueId val="{00000001-AD7F-4CB5-B832-3C40B6E726A9}"/>
            </c:ext>
          </c:extLst>
        </c:ser>
        <c:dLbls>
          <c:showLegendKey val="0"/>
          <c:showVal val="0"/>
          <c:showCatName val="0"/>
          <c:showSerName val="0"/>
          <c:showPercent val="0"/>
          <c:showBubbleSize val="0"/>
        </c:dLbls>
        <c:gapWidth val="150"/>
        <c:overlap val="100"/>
        <c:axId val="2015414415"/>
        <c:axId val="2015411535"/>
      </c:barChart>
      <c:catAx>
        <c:axId val="20154144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15411535"/>
        <c:crosses val="autoZero"/>
        <c:auto val="1"/>
        <c:lblAlgn val="ctr"/>
        <c:lblOffset val="100"/>
        <c:noMultiLvlLbl val="0"/>
      </c:catAx>
      <c:valAx>
        <c:axId val="2015411535"/>
        <c:scaling>
          <c:orientation val="minMax"/>
        </c:scaling>
        <c:delete val="0"/>
        <c:axPos val="b"/>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15414415"/>
        <c:crosses val="autoZero"/>
        <c:crossBetween val="between"/>
      </c:valAx>
      <c:spPr>
        <a:noFill/>
        <a:ln>
          <a:noFill/>
        </a:ln>
        <a:effectLst/>
      </c:spPr>
    </c:plotArea>
    <c:legend>
      <c:legendPos val="r"/>
      <c:layout>
        <c:manualLayout>
          <c:xMode val="edge"/>
          <c:yMode val="edge"/>
          <c:x val="0.88113907387568824"/>
          <c:y val="7.5155100941545941E-2"/>
          <c:w val="6.9143418923698519E-2"/>
          <c:h val="0.12164238849632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3!DB-3.3</c:name>
    <c:fmtId val="6"/>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a:t>SECTOR WISE FEE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rgbClr val="00B050"/>
              </a:gs>
              <a:gs pos="100000">
                <a:srgbClr val="92D050"/>
              </a:gs>
            </a:gsLst>
            <a:lin ang="162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'Layer 3'!$K$4</c:f>
              <c:strCache>
                <c:ptCount val="1"/>
                <c:pt idx="0">
                  <c:v>Total</c:v>
                </c:pt>
              </c:strCache>
            </c:strRef>
          </c:tx>
          <c:spPr>
            <a:gradFill rotWithShape="1">
              <a:gsLst>
                <a:gs pos="0">
                  <a:srgbClr val="00B050"/>
                </a:gs>
                <a:gs pos="100000">
                  <a:srgbClr val="92D050"/>
                </a:gs>
              </a:gsLst>
              <a:lin ang="162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'Layer 3'!$J$5:$J$10</c:f>
              <c:strCache>
                <c:ptCount val="5"/>
                <c:pt idx="0">
                  <c:v>Consumer Discretionary</c:v>
                </c:pt>
                <c:pt idx="1">
                  <c:v>Energy</c:v>
                </c:pt>
                <c:pt idx="2">
                  <c:v>Financials</c:v>
                </c:pt>
                <c:pt idx="3">
                  <c:v>Healthcare</c:v>
                </c:pt>
                <c:pt idx="4">
                  <c:v>Information Technology</c:v>
                </c:pt>
              </c:strCache>
            </c:strRef>
          </c:cat>
          <c:val>
            <c:numRef>
              <c:f>'Layer 3'!$K$5:$K$10</c:f>
              <c:numCache>
                <c:formatCode>[&lt;999950]0.00,"K";[&lt;999950000]0.00,,"M";0.00,,,"B"</c:formatCode>
                <c:ptCount val="5"/>
                <c:pt idx="0">
                  <c:v>11855.1</c:v>
                </c:pt>
                <c:pt idx="1">
                  <c:v>10955.13</c:v>
                </c:pt>
                <c:pt idx="2">
                  <c:v>31136.05</c:v>
                </c:pt>
                <c:pt idx="3">
                  <c:v>18441.2</c:v>
                </c:pt>
                <c:pt idx="4">
                  <c:v>37906.629999999997</c:v>
                </c:pt>
              </c:numCache>
            </c:numRef>
          </c:val>
          <c:extLst>
            <c:ext xmlns:c16="http://schemas.microsoft.com/office/drawing/2014/chart" uri="{C3380CC4-5D6E-409C-BE32-E72D297353CC}">
              <c16:uniqueId val="{00000000-5510-4616-A3D8-D17D66460FC5}"/>
            </c:ext>
          </c:extLst>
        </c:ser>
        <c:dLbls>
          <c:showLegendKey val="0"/>
          <c:showVal val="0"/>
          <c:showCatName val="0"/>
          <c:showSerName val="0"/>
          <c:showPercent val="0"/>
          <c:showBubbleSize val="0"/>
        </c:dLbls>
        <c:gapWidth val="100"/>
        <c:overlap val="-24"/>
        <c:axId val="503844208"/>
        <c:axId val="503854768"/>
      </c:barChart>
      <c:catAx>
        <c:axId val="50384420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3854768"/>
        <c:crosses val="autoZero"/>
        <c:auto val="1"/>
        <c:lblAlgn val="ctr"/>
        <c:lblOffset val="100"/>
        <c:noMultiLvlLbl val="0"/>
      </c:catAx>
      <c:valAx>
        <c:axId val="503854768"/>
        <c:scaling>
          <c:orientation val="minMax"/>
        </c:scaling>
        <c:delete val="0"/>
        <c:axPos val="l"/>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3844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[Stockmarket experiment-1- TEST-1.xlsm]Layer 3!DB-3.5</c:name>
    <c:fmtId val="6"/>
  </c:pivotSource>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a:t>COMPANY</a:t>
            </a:r>
            <a:r>
              <a:rPr lang="en-US" baseline="0"/>
              <a:t> PERFOMANCE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'Layer 3'!$T$3:$T$4</c:f>
              <c:strCache>
                <c:ptCount val="1"/>
                <c:pt idx="0">
                  <c:v>BUY</c:v>
                </c:pt>
              </c:strCache>
            </c:strRef>
          </c:tx>
          <c:spPr>
            <a:gradFill rotWithShape="1">
              <a:gsLst>
                <a:gs pos="0">
                  <a:srgbClr val="00B050"/>
                </a:gs>
                <a:gs pos="100000">
                  <a:srgbClr val="92D050"/>
                </a:gs>
              </a:gsLst>
              <a:lin ang="16200000" scaled="1"/>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'Layer 3'!$S$5:$S$13</c:f>
              <c:strCache>
                <c:ptCount val="8"/>
                <c:pt idx="0">
                  <c:v>AAPL</c:v>
                </c:pt>
                <c:pt idx="1">
                  <c:v>MSFT</c:v>
                </c:pt>
                <c:pt idx="2">
                  <c:v>RELIANCE</c:v>
                </c:pt>
                <c:pt idx="3">
                  <c:v>AMZN</c:v>
                </c:pt>
                <c:pt idx="4">
                  <c:v>TCS</c:v>
                </c:pt>
                <c:pt idx="5">
                  <c:v>INFY</c:v>
                </c:pt>
                <c:pt idx="6">
                  <c:v>PFE</c:v>
                </c:pt>
                <c:pt idx="7">
                  <c:v>HDFCBANK</c:v>
                </c:pt>
              </c:strCache>
            </c:strRef>
          </c:cat>
          <c:val>
            <c:numRef>
              <c:f>'Layer 3'!$T$5:$T$13</c:f>
              <c:numCache>
                <c:formatCode>[&lt;999950]0.00,"K";[&lt;999950000]0.00,,"M";0.00,,,"B"</c:formatCode>
                <c:ptCount val="8"/>
                <c:pt idx="0">
                  <c:v>7037.82</c:v>
                </c:pt>
                <c:pt idx="1">
                  <c:v>7853.19</c:v>
                </c:pt>
                <c:pt idx="2">
                  <c:v>20590.87</c:v>
                </c:pt>
                <c:pt idx="3">
                  <c:v>18839.689999999999</c:v>
                </c:pt>
                <c:pt idx="4">
                  <c:v>24975.46</c:v>
                </c:pt>
                <c:pt idx="5">
                  <c:v>39113.120000000003</c:v>
                </c:pt>
                <c:pt idx="6">
                  <c:v>45610.11</c:v>
                </c:pt>
                <c:pt idx="7">
                  <c:v>72822.509999999995</c:v>
                </c:pt>
              </c:numCache>
            </c:numRef>
          </c:val>
          <c:extLst>
            <c:ext xmlns:c16="http://schemas.microsoft.com/office/drawing/2014/chart" uri="{C3380CC4-5D6E-409C-BE32-E72D297353CC}">
              <c16:uniqueId val="{00000000-AFB6-4208-832F-94E4621E841E}"/>
            </c:ext>
          </c:extLst>
        </c:ser>
        <c:ser>
          <c:idx val="1"/>
          <c:order val="1"/>
          <c:tx>
            <c:strRef>
              <c:f>'Layer 3'!$U$3:$U$4</c:f>
              <c:strCache>
                <c:ptCount val="1"/>
                <c:pt idx="0">
                  <c:v>SELL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'Layer 3'!$S$5:$S$13</c:f>
              <c:strCache>
                <c:ptCount val="8"/>
                <c:pt idx="0">
                  <c:v>AAPL</c:v>
                </c:pt>
                <c:pt idx="1">
                  <c:v>MSFT</c:v>
                </c:pt>
                <c:pt idx="2">
                  <c:v>RELIANCE</c:v>
                </c:pt>
                <c:pt idx="3">
                  <c:v>AMZN</c:v>
                </c:pt>
                <c:pt idx="4">
                  <c:v>TCS</c:v>
                </c:pt>
                <c:pt idx="5">
                  <c:v>INFY</c:v>
                </c:pt>
                <c:pt idx="6">
                  <c:v>PFE</c:v>
                </c:pt>
                <c:pt idx="7">
                  <c:v>HDFCBANK</c:v>
                </c:pt>
              </c:strCache>
            </c:strRef>
          </c:cat>
          <c:val>
            <c:numRef>
              <c:f>'Layer 3'!$U$5:$U$13</c:f>
              <c:numCache>
                <c:formatCode>[&lt;999950]0.00,"K";[&lt;999950000]0.00,,"M";0.00,,,"B"</c:formatCode>
                <c:ptCount val="8"/>
                <c:pt idx="0">
                  <c:v>6803.34</c:v>
                </c:pt>
                <c:pt idx="1">
                  <c:v>7541.56</c:v>
                </c:pt>
                <c:pt idx="2">
                  <c:v>18552.98</c:v>
                </c:pt>
                <c:pt idx="3">
                  <c:v>22361.919999999998</c:v>
                </c:pt>
                <c:pt idx="4">
                  <c:v>23285.21</c:v>
                </c:pt>
                <c:pt idx="5">
                  <c:v>36490.589999999997</c:v>
                </c:pt>
                <c:pt idx="6">
                  <c:v>30557.74</c:v>
                </c:pt>
                <c:pt idx="7">
                  <c:v>53944.6</c:v>
                </c:pt>
              </c:numCache>
            </c:numRef>
          </c:val>
          <c:extLst>
            <c:ext xmlns:c16="http://schemas.microsoft.com/office/drawing/2014/chart" uri="{C3380CC4-5D6E-409C-BE32-E72D297353CC}">
              <c16:uniqueId val="{00000001-AFB6-4208-832F-94E4621E841E}"/>
            </c:ext>
          </c:extLst>
        </c:ser>
        <c:dLbls>
          <c:showLegendKey val="0"/>
          <c:showVal val="0"/>
          <c:showCatName val="0"/>
          <c:showSerName val="0"/>
          <c:showPercent val="0"/>
          <c:showBubbleSize val="0"/>
        </c:dLbls>
        <c:gapWidth val="150"/>
        <c:overlap val="100"/>
        <c:axId val="729488527"/>
        <c:axId val="729490927"/>
      </c:barChart>
      <c:catAx>
        <c:axId val="7294885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29490927"/>
        <c:crosses val="autoZero"/>
        <c:auto val="1"/>
        <c:lblAlgn val="ctr"/>
        <c:lblOffset val="100"/>
        <c:noMultiLvlLbl val="0"/>
      </c:catAx>
      <c:valAx>
        <c:axId val="729490927"/>
        <c:scaling>
          <c:orientation val="minMax"/>
        </c:scaling>
        <c:delete val="0"/>
        <c:axPos val="l"/>
        <c:majorGridlines>
          <c:spPr>
            <a:ln w="9525" cap="flat" cmpd="sng" algn="ctr">
              <a:solidFill>
                <a:schemeClr val="lt1">
                  <a:lumMod val="95000"/>
                  <a:alpha val="10000"/>
                </a:schemeClr>
              </a:solidFill>
              <a:round/>
            </a:ln>
            <a:effectLst/>
          </c:spPr>
        </c:majorGridlines>
        <c:numFmt formatCode="[&lt;999950]0.00,&quot;K&quot;;[&lt;99995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29488527"/>
        <c:crosses val="autoZero"/>
        <c:crossBetween val="between"/>
      </c:valAx>
      <c:spPr>
        <a:noFill/>
        <a:ln>
          <a:noFill/>
        </a:ln>
        <a:effectLst/>
      </c:spPr>
    </c:plotArea>
    <c:legend>
      <c:legendPos val="r"/>
      <c:layout>
        <c:manualLayout>
          <c:xMode val="edge"/>
          <c:yMode val="edge"/>
          <c:x val="0.88320532375719363"/>
          <c:y val="3.6208061851693486E-2"/>
          <c:w val="7.7852321468372079E-2"/>
          <c:h val="0.14377097431511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waterfall" uniqueId="{7B332F4F-46A6-4EA7-A780-E6A0230C6DA9}">
          <cx:tx>
            <cx:txData>
              <cx:f>_xlchart.v1.1</cx:f>
              <cx:v>Volume</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_xlchart.v1.4</cx:f>
      </cx:numDim>
    </cx:data>
  </cx:chartData>
  <cx:chart>
    <cx:title pos="t" align="ctr" overlay="0"/>
    <cx:plotArea>
      <cx:plotAreaRegion>
        <cx:series layoutId="waterfall" uniqueId="{057A4652-DB14-4ED2-B87D-C55F675D1BE2}">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_xlchart.v2.5</cx:f>
      </cx:strDim>
      <cx:numDim type="val">
        <cx:f>_xlchart.v2.6</cx:f>
      </cx:numDim>
    </cx:data>
  </cx:chartData>
  <cx:chart>
    <cx:title pos="t" align="ctr" overlay="0"/>
    <cx:plotArea>
      <cx:plotAreaRegion>
        <cx:series layoutId="funnel" uniqueId="{CC9E9560-E22C-449C-965F-E1C8C59E8301}">
          <cx:dataLabels>
            <cx:visibility seriesName="0" categoryName="0" value="1"/>
          </cx:dataLabels>
          <cx:dataId val="0"/>
        </cx:series>
      </cx:plotAreaRegion>
      <cx:axis id="0">
        <cx:catScaling gapWidth="0.0599999987"/>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_xlchart.v2.8</cx:f>
      </cx:numDim>
    </cx:data>
  </cx:chartData>
  <cx:chart>
    <cx:title pos="t" align="ctr" overlay="0"/>
    <cx:plotArea>
      <cx:plotAreaRegion>
        <cx:series layoutId="funnel" uniqueId="{6F396429-C380-4838-84AB-AFD10A491978}">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val">
        <cx:f>_xlchart.v1.12</cx:f>
      </cx:numDim>
    </cx:data>
  </cx:chartData>
  <cx:chart>
    <cx:title pos="t" align="ctr" overlay="0">
      <cx:tx>
        <cx:txData>
          <cx:v>QUANTITY HELD BY COMPANY</cx:v>
        </cx:txData>
      </cx:tx>
      <cx:spPr>
        <a:noFill/>
        <a:ln>
          <a:noFill/>
        </a:ln>
        <a:effectLst/>
      </cx:spPr>
      <cx:txPr>
        <a:bodyPr spcFirstLastPara="1" vertOverflow="ellipsis" horzOverflow="overflow" wrap="square" lIns="0" tIns="0" rIns="0" bIns="0" anchor="ctr" anchorCtr="1"/>
        <a:lstStyle/>
        <a:p>
          <a:pPr algn="ctr" rtl="0">
            <a:defRPr/>
          </a:pPr>
          <a:r>
            <a:rPr sz="1800">
              <a:solidFill>
                <a:schemeClr val="dk1"/>
              </a:solidFill>
              <a:latin typeface="+mn-lt"/>
              <a:ea typeface="+mn-ea"/>
              <a:cs typeface="+mn-cs"/>
            </a:rPr>
            <a:t>QUANTITY HELD BY COMPANY</a:t>
          </a:r>
        </a:p>
      </cx:txPr>
    </cx:title>
    <cx:plotArea>
      <cx:plotAreaRegion>
        <cx:series layoutId="waterfall" uniqueId="{057A4652-DB14-4ED2-B87D-C55F675D1BE2}">
          <cx:spPr>
            <a:gradFill>
              <a:gsLst>
                <a:gs pos="0">
                  <a:srgbClr val="92D050"/>
                </a:gs>
                <a:gs pos="60000">
                  <a:srgbClr val="07AE07"/>
                </a:gs>
              </a:gsLst>
              <a:lin ang="16200000" scaled="1"/>
            </a:gradFill>
          </cx:spPr>
          <cx:dataLabels pos="outEnd">
            <cx:txPr>
              <a:bodyPr spcFirstLastPara="1" vertOverflow="ellipsis" horzOverflow="overflow" wrap="square" lIns="0" tIns="0" rIns="0" bIns="0" anchor="ctr" anchorCtr="1"/>
              <a:lstStyle/>
              <a:p>
                <a:pPr algn="ctr" rtl="0">
                  <a:defRPr sz="1600" b="1">
                    <a:solidFill>
                      <a:sysClr val="windowText" lastClr="000000"/>
                    </a:solidFill>
                  </a:defRPr>
                </a:pPr>
                <a:endParaRPr lang="en-US" sz="1600" b="1" i="0" u="none" strike="noStrike" baseline="0">
                  <a:solidFill>
                    <a:sysClr val="windowText" lastClr="000000"/>
                  </a:solidFill>
                  <a:latin typeface="Calibri" panose="020F0502020204030204"/>
                </a:endParaRPr>
              </a:p>
            </cx:txPr>
            <cx:visibility seriesName="0" categoryName="0" value="1"/>
            <cx:separator>, </cx:separator>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000" b="1">
                <a:solidFill>
                  <a:sysClr val="windowText" lastClr="000000"/>
                </a:solidFill>
              </a:defRPr>
            </a:pPr>
            <a:endParaRPr lang="en-US" sz="1000" b="1" i="0" u="none" strike="noStrike" baseline="0">
              <a:solidFill>
                <a:sysClr val="windowText" lastClr="000000"/>
              </a:solidFill>
              <a:latin typeface="Calibri" panose="020F0502020204030204"/>
            </a:endParaRPr>
          </a:p>
        </cx:txPr>
      </cx:axis>
      <cx:axis id="1">
        <cx:valScaling/>
        <cx:majorGridlines/>
        <cx:tickLabels/>
        <cx:txPr>
          <a:bodyPr spcFirstLastPara="1" vertOverflow="ellipsis" horzOverflow="overflow" wrap="square" lIns="0" tIns="0" rIns="0" bIns="0" anchor="ctr" anchorCtr="1"/>
          <a:lstStyle/>
          <a:p>
            <a:pPr algn="ctr" rtl="0">
              <a:defRPr sz="1100" b="1">
                <a:solidFill>
                  <a:sysClr val="windowText" lastClr="000000"/>
                </a:solidFill>
              </a:defRPr>
            </a:pPr>
            <a:endParaRPr lang="en-US" sz="1100" b="1" i="0" u="none" strike="noStrike" baseline="0">
              <a:solidFill>
                <a:sysClr val="windowText" lastClr="000000"/>
              </a:solidFill>
              <a:latin typeface="Calibri" panose="020F0502020204030204"/>
            </a:endParaRPr>
          </a:p>
        </cx:txPr>
      </cx:axis>
    </cx:plotArea>
  </cx:chart>
  <cx:spPr>
    <a:noFill/>
    <a:ln>
      <a:noFill/>
    </a:ln>
    <a:effectLst/>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_xlchart.v2.9</cx:f>
      </cx:strDim>
      <cx:numDim type="val">
        <cx:f>_xlchart.v2.10</cx:f>
      </cx:numDim>
    </cx:data>
  </cx:chartData>
  <cx:chart>
    <cx:title pos="t" align="ctr" overlay="0">
      <cx:tx>
        <cx:txData>
          <cx:v>PORTFOLIO SECTOR PERFORMANCE</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solidFill>
              <a:latin typeface="Calibri" panose="020F0502020204030204"/>
            </a:rPr>
            <a:t>PORTFOLIO SECTOR PERFORMANCE</a:t>
          </a:r>
        </a:p>
      </cx:txPr>
    </cx:title>
    <cx:plotArea>
      <cx:plotAreaRegion>
        <cx:plotSurface>
          <cx:spPr>
            <a:noFill/>
            <a:ln>
              <a:noFill/>
            </a:ln>
            <a:effectLst/>
          </cx:spPr>
        </cx:plotSurface>
        <cx:series layoutId="funnel" uniqueId="{CC9E9560-E22C-449C-965F-E1C8C59E8301}">
          <cx:spPr>
            <a:gradFill>
              <a:gsLst>
                <a:gs pos="0">
                  <a:srgbClr val="92D050"/>
                </a:gs>
                <a:gs pos="100000">
                  <a:srgbClr val="00B050"/>
                </a:gs>
              </a:gsLst>
              <a:lin ang="16200000" scaled="1"/>
            </a:gradFill>
          </cx:spPr>
          <cx:dataLabels>
            <cx:txPr>
              <a:bodyPr spcFirstLastPara="1" vertOverflow="ellipsis" horzOverflow="overflow" wrap="square" lIns="0" tIns="0" rIns="0" bIns="0" anchor="ctr" anchorCtr="1"/>
              <a:lstStyle/>
              <a:p>
                <a:pPr algn="ctr" rtl="0">
                  <a:defRPr sz="1600"/>
                </a:pPr>
                <a:endParaRPr lang="en-US" sz="1600" b="0" i="0" u="none" strike="noStrike" baseline="0">
                  <a:solidFill>
                    <a:sysClr val="windowText" lastClr="000000"/>
                  </a:solidFill>
                  <a:latin typeface="Calibri" panose="020F0502020204030204"/>
                </a:endParaRPr>
              </a:p>
            </cx:txPr>
            <cx:visibility seriesName="0" categoryName="0" value="1"/>
          </cx:dataLabels>
          <cx:dataId val="0"/>
        </cx:series>
      </cx:plotAreaRegion>
      <cx:axis id="0">
        <cx:catScaling gapWidth="0.150000006"/>
        <cx:tickLabels/>
        <cx:txPr>
          <a:bodyPr spcFirstLastPara="1" vertOverflow="ellipsis" horzOverflow="overflow" wrap="square" lIns="0" tIns="0" rIns="0" bIns="0" anchor="ctr" anchorCtr="1"/>
          <a:lstStyle/>
          <a:p>
            <a:pPr algn="ctr" rtl="0">
              <a:defRPr sz="1100" b="1"/>
            </a:pPr>
            <a:endParaRPr lang="en-US" sz="1100" b="1" i="0" u="none" strike="noStrike" baseline="0">
              <a:solidFill>
                <a:sysClr val="windowText" lastClr="000000">
                  <a:lumMod val="75000"/>
                  <a:lumOff val="25000"/>
                </a:sysClr>
              </a:solidFill>
              <a:latin typeface="Calibri" panose="020F0502020204030204"/>
            </a:endParaRPr>
          </a:p>
        </cx:txPr>
      </cx:axis>
    </cx:plotArea>
  </cx:chart>
  <cx:spPr>
    <a:noFill/>
    <a:ln>
      <a:noFill/>
    </a:ln>
    <a:effectLst/>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_xlchart.v2.13</cx:f>
      </cx:strDim>
      <cx:numDim type="val">
        <cx:f>_xlchart.v2.14</cx:f>
      </cx:numDim>
    </cx:data>
  </cx:chartData>
  <cx:chart>
    <cx:title pos="t" align="ctr" overlay="0">
      <cx:tx>
        <cx:rich>
          <a:bodyPr vertOverflow="overflow" horzOverflow="overflow" wrap="square" lIns="0" tIns="0" rIns="0" bIns="0"/>
          <a:lstStyle/>
          <a:p>
            <a:pPr algn="ctr" rtl="0">
              <a:defRPr sz="1400" b="1" i="0">
                <a:solidFill>
                  <a:srgbClr val="595959"/>
                </a:solidFill>
                <a:latin typeface="Calibri" panose="020F0502020204030204" pitchFamily="34" charset="0"/>
                <a:ea typeface="Calibri" panose="020F0502020204030204" pitchFamily="34" charset="0"/>
                <a:cs typeface="Calibri" panose="020F0502020204030204" pitchFamily="34" charset="0"/>
              </a:defRPr>
            </a:pPr>
            <a:r>
              <a:rPr lang="en-US" sz="1400" b="1" i="0" u="none" strike="noStrike" baseline="0">
                <a:solidFill>
                  <a:sysClr val="windowText" lastClr="000000"/>
                </a:solidFill>
                <a:latin typeface="Calibri" panose="020F0502020204030204"/>
                <a:ea typeface="Calibri" panose="020F0502020204030204" pitchFamily="34" charset="0"/>
                <a:cs typeface="Calibri" panose="020F0502020204030204" pitchFamily="34" charset="0"/>
              </a:rPr>
              <a:t>Company Fees Contribution</a:t>
            </a:r>
            <a:endParaRPr lang="en-US" b="1">
              <a:solidFill>
                <a:sysClr val="windowText" lastClr="000000"/>
              </a:solidFill>
            </a:endParaRPr>
          </a:p>
        </cx:rich>
      </cx:tx>
    </cx:title>
    <cx:plotArea>
      <cx:plotAreaRegion>
        <cx:series layoutId="funnel" uniqueId="{6F396429-C380-4838-84AB-AFD10A491978}">
          <cx:spPr>
            <a:gradFill>
              <a:gsLst>
                <a:gs pos="0">
                  <a:srgbClr val="00B050"/>
                </a:gs>
                <a:gs pos="100000">
                  <a:srgbClr val="92D050"/>
                </a:gs>
              </a:gsLst>
              <a:lin ang="16200000" scaled="1"/>
            </a:gradFill>
          </cx:spPr>
          <cx:dataLabels>
            <cx:txPr>
              <a:bodyPr spcFirstLastPara="1" vertOverflow="ellipsis" horzOverflow="overflow" wrap="square" lIns="0" tIns="0" rIns="0" bIns="0" anchor="ctr" anchorCtr="1"/>
              <a:lstStyle/>
              <a:p>
                <a:pPr algn="ctr" rtl="0">
                  <a:defRPr sz="1100" b="1">
                    <a:solidFill>
                      <a:sysClr val="windowText" lastClr="000000"/>
                    </a:solidFill>
                  </a:defRPr>
                </a:pPr>
                <a:endParaRPr lang="en-US" sz="1100" b="1" i="0" u="none" strike="noStrike" baseline="0">
                  <a:solidFill>
                    <a:sysClr val="windowText" lastClr="000000"/>
                  </a:solidFill>
                  <a:latin typeface="Calibri" panose="020F0502020204030204"/>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9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b="1"/>
          </a:p>
        </cx:txPr>
      </cx:axis>
    </cx:plotArea>
  </cx:chart>
  <cx:spPr>
    <a:noFill/>
    <a:ln>
      <a:noFill/>
    </a:ln>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4.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7.xml><?xml version="1.0" encoding="utf-8"?>
<cs:chartStyle xmlns:cs="http://schemas.microsoft.com/office/drawing/2012/chartStyle" xmlns:a="http://schemas.openxmlformats.org/drawingml/2006/main" id="372">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8.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3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2.xml"/><Relationship Id="rId4" Type="http://schemas.microsoft.com/office/2014/relationships/chartEx" Target="../charts/chartEx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4.xml"/><Relationship Id="rId4" Type="http://schemas.microsoft.com/office/2014/relationships/chartEx" Target="../charts/chartEx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5.xml"/><Relationship Id="rId7" Type="http://schemas.openxmlformats.org/officeDocument/2006/relationships/chart" Target="../charts/chart27.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10" Type="http://schemas.openxmlformats.org/officeDocument/2006/relationships/chart" Target="../charts/chart30.xml"/><Relationship Id="rId4" Type="http://schemas.openxmlformats.org/officeDocument/2006/relationships/chart" Target="../charts/chart26.xml"/><Relationship Id="rId9" Type="http://schemas.openxmlformats.org/officeDocument/2006/relationships/chart" Target="../charts/chart2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3.xml"/><Relationship Id="rId2" Type="http://schemas.openxmlformats.org/officeDocument/2006/relationships/image" Target="../media/image2.svg"/><Relationship Id="rId1" Type="http://schemas.openxmlformats.org/officeDocument/2006/relationships/image" Target="../media/image1.png"/><Relationship Id="rId6" Type="http://schemas.microsoft.com/office/2014/relationships/chartEx" Target="../charts/chartEx6.xml"/><Relationship Id="rId5" Type="http://schemas.microsoft.com/office/2014/relationships/chartEx" Target="../charts/chartEx5.xml"/><Relationship Id="rId4" Type="http://schemas.openxmlformats.org/officeDocument/2006/relationships/chart" Target="../charts/chart3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4.xml"/><Relationship Id="rId7" Type="http://schemas.openxmlformats.org/officeDocument/2006/relationships/chart" Target="../charts/chart37.xml"/><Relationship Id="rId2" Type="http://schemas.openxmlformats.org/officeDocument/2006/relationships/image" Target="../media/image2.svg"/><Relationship Id="rId1" Type="http://schemas.openxmlformats.org/officeDocument/2006/relationships/image" Target="../media/image1.png"/><Relationship Id="rId6" Type="http://schemas.microsoft.com/office/2014/relationships/chartEx" Target="../charts/chartEx7.xml"/><Relationship Id="rId5" Type="http://schemas.openxmlformats.org/officeDocument/2006/relationships/chart" Target="../charts/chart36.xml"/><Relationship Id="rId4"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5</xdr:col>
      <xdr:colOff>464820</xdr:colOff>
      <xdr:row>12</xdr:row>
      <xdr:rowOff>68580</xdr:rowOff>
    </xdr:from>
    <xdr:to>
      <xdr:col>10</xdr:col>
      <xdr:colOff>76200</xdr:colOff>
      <xdr:row>24</xdr:row>
      <xdr:rowOff>160020</xdr:rowOff>
    </xdr:to>
    <xdr:graphicFrame macro="">
      <xdr:nvGraphicFramePr>
        <xdr:cNvPr id="2" name="Chart 1">
          <a:extLst>
            <a:ext uri="{FF2B5EF4-FFF2-40B4-BE49-F238E27FC236}">
              <a16:creationId xmlns:a16="http://schemas.microsoft.com/office/drawing/2014/main" id="{C8F6117D-B408-8842-3CED-7455BC24DE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160020</xdr:colOff>
      <xdr:row>8</xdr:row>
      <xdr:rowOff>137160</xdr:rowOff>
    </xdr:from>
    <xdr:to>
      <xdr:col>14</xdr:col>
      <xdr:colOff>533400</xdr:colOff>
      <xdr:row>21</xdr:row>
      <xdr:rowOff>83820</xdr:rowOff>
    </xdr:to>
    <xdr:graphicFrame macro="">
      <xdr:nvGraphicFramePr>
        <xdr:cNvPr id="3" name="Chart 2">
          <a:extLst>
            <a:ext uri="{FF2B5EF4-FFF2-40B4-BE49-F238E27FC236}">
              <a16:creationId xmlns:a16="http://schemas.microsoft.com/office/drawing/2014/main" id="{CB14431E-15D5-C07E-A892-483B7C2680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8</xdr:row>
      <xdr:rowOff>163830</xdr:rowOff>
    </xdr:from>
    <xdr:to>
      <xdr:col>18</xdr:col>
      <xdr:colOff>259080</xdr:colOff>
      <xdr:row>20</xdr:row>
      <xdr:rowOff>114300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92C7D29-5513-444E-17AE-EE6C3CBB9D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3004800" y="1637030"/>
              <a:ext cx="3554730" cy="216027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358140</xdr:colOff>
      <xdr:row>7</xdr:row>
      <xdr:rowOff>144780</xdr:rowOff>
    </xdr:from>
    <xdr:to>
      <xdr:col>22</xdr:col>
      <xdr:colOff>220980</xdr:colOff>
      <xdr:row>26</xdr:row>
      <xdr:rowOff>160020</xdr:rowOff>
    </xdr:to>
    <xdr:graphicFrame macro="">
      <xdr:nvGraphicFramePr>
        <xdr:cNvPr id="5" name="Chart 4">
          <a:extLst>
            <a:ext uri="{FF2B5EF4-FFF2-40B4-BE49-F238E27FC236}">
              <a16:creationId xmlns:a16="http://schemas.microsoft.com/office/drawing/2014/main" id="{B1297DCC-C658-CD6E-1C63-768574D07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381000</xdr:colOff>
      <xdr:row>11</xdr:row>
      <xdr:rowOff>26670</xdr:rowOff>
    </xdr:from>
    <xdr:to>
      <xdr:col>2</xdr:col>
      <xdr:colOff>937260</xdr:colOff>
      <xdr:row>17</xdr:row>
      <xdr:rowOff>167640</xdr:rowOff>
    </xdr:to>
    <xdr:graphicFrame macro="">
      <xdr:nvGraphicFramePr>
        <xdr:cNvPr id="2" name="Chart 1">
          <a:extLst>
            <a:ext uri="{FF2B5EF4-FFF2-40B4-BE49-F238E27FC236}">
              <a16:creationId xmlns:a16="http://schemas.microsoft.com/office/drawing/2014/main" id="{AD558D72-728D-F0F5-13F1-1B2F868F5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411480</xdr:colOff>
      <xdr:row>16</xdr:row>
      <xdr:rowOff>167640</xdr:rowOff>
    </xdr:from>
    <xdr:to>
      <xdr:col>2</xdr:col>
      <xdr:colOff>906780</xdr:colOff>
      <xdr:row>23</xdr:row>
      <xdr:rowOff>99060</xdr:rowOff>
    </xdr:to>
    <xdr:graphicFrame macro="">
      <xdr:nvGraphicFramePr>
        <xdr:cNvPr id="3" name="Chart 2">
          <a:extLst>
            <a:ext uri="{FF2B5EF4-FFF2-40B4-BE49-F238E27FC236}">
              <a16:creationId xmlns:a16="http://schemas.microsoft.com/office/drawing/2014/main" id="{68284006-F0F2-41F0-BBF7-3882B49468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548640</xdr:colOff>
      <xdr:row>6</xdr:row>
      <xdr:rowOff>0</xdr:rowOff>
    </xdr:from>
    <xdr:to>
      <xdr:col>12</xdr:col>
      <xdr:colOff>327660</xdr:colOff>
      <xdr:row>17</xdr:row>
      <xdr:rowOff>22860</xdr:rowOff>
    </xdr:to>
    <xdr:graphicFrame macro="">
      <xdr:nvGraphicFramePr>
        <xdr:cNvPr id="5" name="Chart 4">
          <a:extLst>
            <a:ext uri="{FF2B5EF4-FFF2-40B4-BE49-F238E27FC236}">
              <a16:creationId xmlns:a16="http://schemas.microsoft.com/office/drawing/2014/main" id="{5CF20E59-A796-0B11-A1C4-3174CD0804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579120</xdr:colOff>
      <xdr:row>9</xdr:row>
      <xdr:rowOff>83820</xdr:rowOff>
    </xdr:from>
    <xdr:to>
      <xdr:col>16</xdr:col>
      <xdr:colOff>502920</xdr:colOff>
      <xdr:row>20</xdr:row>
      <xdr:rowOff>30480</xdr:rowOff>
    </xdr:to>
    <xdr:graphicFrame macro="">
      <xdr:nvGraphicFramePr>
        <xdr:cNvPr id="6" name="Chart 5">
          <a:extLst>
            <a:ext uri="{FF2B5EF4-FFF2-40B4-BE49-F238E27FC236}">
              <a16:creationId xmlns:a16="http://schemas.microsoft.com/office/drawing/2014/main" id="{03DBA1B7-DDAE-9217-F690-4E8BD5C651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449580</xdr:colOff>
      <xdr:row>6</xdr:row>
      <xdr:rowOff>129540</xdr:rowOff>
    </xdr:from>
    <xdr:to>
      <xdr:col>19</xdr:col>
      <xdr:colOff>403860</xdr:colOff>
      <xdr:row>15</xdr:row>
      <xdr:rowOff>167640</xdr:rowOff>
    </xdr:to>
    <xdr:graphicFrame macro="">
      <xdr:nvGraphicFramePr>
        <xdr:cNvPr id="7" name="Chart 6">
          <a:extLst>
            <a:ext uri="{FF2B5EF4-FFF2-40B4-BE49-F238E27FC236}">
              <a16:creationId xmlns:a16="http://schemas.microsoft.com/office/drawing/2014/main" id="{732D8D0E-CF5F-EC3C-6F96-DF3DF54E5D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472440</xdr:colOff>
      <xdr:row>6</xdr:row>
      <xdr:rowOff>76200</xdr:rowOff>
    </xdr:from>
    <xdr:to>
      <xdr:col>23</xdr:col>
      <xdr:colOff>274320</xdr:colOff>
      <xdr:row>21</xdr:row>
      <xdr:rowOff>99060</xdr:rowOff>
    </xdr:to>
    <xdr:graphicFrame macro="">
      <xdr:nvGraphicFramePr>
        <xdr:cNvPr id="8" name="Chart 7">
          <a:extLst>
            <a:ext uri="{FF2B5EF4-FFF2-40B4-BE49-F238E27FC236}">
              <a16:creationId xmlns:a16="http://schemas.microsoft.com/office/drawing/2014/main" id="{A2BB5F2A-C9EF-36EF-E348-DE3E883122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167640</xdr:colOff>
      <xdr:row>12</xdr:row>
      <xdr:rowOff>121920</xdr:rowOff>
    </xdr:from>
    <xdr:to>
      <xdr:col>4</xdr:col>
      <xdr:colOff>426720</xdr:colOff>
      <xdr:row>29</xdr:row>
      <xdr:rowOff>137160</xdr:rowOff>
    </xdr:to>
    <xdr:graphicFrame macro="">
      <xdr:nvGraphicFramePr>
        <xdr:cNvPr id="2" name="Chart 1">
          <a:extLst>
            <a:ext uri="{FF2B5EF4-FFF2-40B4-BE49-F238E27FC236}">
              <a16:creationId xmlns:a16="http://schemas.microsoft.com/office/drawing/2014/main" id="{32D89CC7-75F7-D4BF-1860-9FE7B3FB53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160020</xdr:colOff>
      <xdr:row>6</xdr:row>
      <xdr:rowOff>167640</xdr:rowOff>
    </xdr:from>
    <xdr:to>
      <xdr:col>7</xdr:col>
      <xdr:colOff>350520</xdr:colOff>
      <xdr:row>19</xdr:row>
      <xdr:rowOff>0</xdr:rowOff>
    </xdr:to>
    <xdr:graphicFrame macro="">
      <xdr:nvGraphicFramePr>
        <xdr:cNvPr id="4" name="Chart 3">
          <a:extLst>
            <a:ext uri="{FF2B5EF4-FFF2-40B4-BE49-F238E27FC236}">
              <a16:creationId xmlns:a16="http://schemas.microsoft.com/office/drawing/2014/main" id="{11F44D1F-6E0E-D60C-1AF1-DE57C83AC7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266700</xdr:colOff>
      <xdr:row>6</xdr:row>
      <xdr:rowOff>129540</xdr:rowOff>
    </xdr:from>
    <xdr:to>
      <xdr:col>10</xdr:col>
      <xdr:colOff>175260</xdr:colOff>
      <xdr:row>18</xdr:row>
      <xdr:rowOff>140970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7949CA9F-1C9F-B36C-D235-24A91B74431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877050" y="1234440"/>
              <a:ext cx="3178810" cy="222123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617220</xdr:colOff>
      <xdr:row>8</xdr:row>
      <xdr:rowOff>137160</xdr:rowOff>
    </xdr:from>
    <xdr:to>
      <xdr:col>13</xdr:col>
      <xdr:colOff>144780</xdr:colOff>
      <xdr:row>20</xdr:row>
      <xdr:rowOff>72390</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56329C4C-FE4B-9BA7-6151-97ADDAFA86D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497820" y="1610360"/>
              <a:ext cx="2689860" cy="214503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236220</xdr:colOff>
      <xdr:row>5</xdr:row>
      <xdr:rowOff>137160</xdr:rowOff>
    </xdr:from>
    <xdr:to>
      <xdr:col>15</xdr:col>
      <xdr:colOff>358140</xdr:colOff>
      <xdr:row>20</xdr:row>
      <xdr:rowOff>137160</xdr:rowOff>
    </xdr:to>
    <xdr:graphicFrame macro="">
      <xdr:nvGraphicFramePr>
        <xdr:cNvPr id="9" name="Chart 8">
          <a:extLst>
            <a:ext uri="{FF2B5EF4-FFF2-40B4-BE49-F238E27FC236}">
              <a16:creationId xmlns:a16="http://schemas.microsoft.com/office/drawing/2014/main" id="{FEA7CAB9-B9A9-D68F-23CA-76BB86B87F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419100</xdr:colOff>
      <xdr:row>8</xdr:row>
      <xdr:rowOff>137160</xdr:rowOff>
    </xdr:from>
    <xdr:to>
      <xdr:col>8</xdr:col>
      <xdr:colOff>205740</xdr:colOff>
      <xdr:row>19</xdr:row>
      <xdr:rowOff>121920</xdr:rowOff>
    </xdr:to>
    <xdr:graphicFrame macro="">
      <xdr:nvGraphicFramePr>
        <xdr:cNvPr id="3" name="Chart 2">
          <a:extLst>
            <a:ext uri="{FF2B5EF4-FFF2-40B4-BE49-F238E27FC236}">
              <a16:creationId xmlns:a16="http://schemas.microsoft.com/office/drawing/2014/main" id="{B0B69CC6-AD2D-3807-0ADF-9B0F479F25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6</xdr:row>
      <xdr:rowOff>148590</xdr:rowOff>
    </xdr:from>
    <xdr:to>
      <xdr:col>2</xdr:col>
      <xdr:colOff>236220</xdr:colOff>
      <xdr:row>24</xdr:row>
      <xdr:rowOff>144780</xdr:rowOff>
    </xdr:to>
    <xdr:graphicFrame macro="">
      <xdr:nvGraphicFramePr>
        <xdr:cNvPr id="4" name="Chart 3">
          <a:extLst>
            <a:ext uri="{FF2B5EF4-FFF2-40B4-BE49-F238E27FC236}">
              <a16:creationId xmlns:a16="http://schemas.microsoft.com/office/drawing/2014/main" id="{C075F98D-15EB-70FF-0722-DF273F4994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320040</xdr:colOff>
      <xdr:row>10</xdr:row>
      <xdr:rowOff>11430</xdr:rowOff>
    </xdr:from>
    <xdr:to>
      <xdr:col>13</xdr:col>
      <xdr:colOff>647700</xdr:colOff>
      <xdr:row>25</xdr:row>
      <xdr:rowOff>11430</xdr:rowOff>
    </xdr:to>
    <xdr:graphicFrame macro="">
      <xdr:nvGraphicFramePr>
        <xdr:cNvPr id="5" name="Chart 4">
          <a:extLst>
            <a:ext uri="{FF2B5EF4-FFF2-40B4-BE49-F238E27FC236}">
              <a16:creationId xmlns:a16="http://schemas.microsoft.com/office/drawing/2014/main" id="{BCAC3C90-BBFB-2F1C-8E80-15ECAFF229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53340</xdr:colOff>
      <xdr:row>5</xdr:row>
      <xdr:rowOff>171450</xdr:rowOff>
    </xdr:from>
    <xdr:to>
      <xdr:col>20</xdr:col>
      <xdr:colOff>441960</xdr:colOff>
      <xdr:row>19</xdr:row>
      <xdr:rowOff>114300</xdr:rowOff>
    </xdr:to>
    <xdr:graphicFrame macro="">
      <xdr:nvGraphicFramePr>
        <xdr:cNvPr id="10" name="Chart 9">
          <a:extLst>
            <a:ext uri="{FF2B5EF4-FFF2-40B4-BE49-F238E27FC236}">
              <a16:creationId xmlns:a16="http://schemas.microsoft.com/office/drawing/2014/main" id="{75FDCA5E-90B3-9F2D-6CE1-7F4179AFC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1104900</xdr:colOff>
      <xdr:row>9</xdr:row>
      <xdr:rowOff>95250</xdr:rowOff>
    </xdr:from>
    <xdr:to>
      <xdr:col>24</xdr:col>
      <xdr:colOff>403860</xdr:colOff>
      <xdr:row>24</xdr:row>
      <xdr:rowOff>95250</xdr:rowOff>
    </xdr:to>
    <xdr:graphicFrame macro="">
      <xdr:nvGraphicFramePr>
        <xdr:cNvPr id="11" name="Chart 10">
          <a:extLst>
            <a:ext uri="{FF2B5EF4-FFF2-40B4-BE49-F238E27FC236}">
              <a16:creationId xmlns:a16="http://schemas.microsoft.com/office/drawing/2014/main" id="{323727E5-50E5-4233-1FAD-A935339EE1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45720</xdr:colOff>
      <xdr:row>10</xdr:row>
      <xdr:rowOff>175260</xdr:rowOff>
    </xdr:from>
    <xdr:to>
      <xdr:col>26</xdr:col>
      <xdr:colOff>678180</xdr:colOff>
      <xdr:row>17</xdr:row>
      <xdr:rowOff>167640</xdr:rowOff>
    </xdr:to>
    <xdr:graphicFrame macro="">
      <xdr:nvGraphicFramePr>
        <xdr:cNvPr id="17" name="Chart 16">
          <a:extLst>
            <a:ext uri="{FF2B5EF4-FFF2-40B4-BE49-F238E27FC236}">
              <a16:creationId xmlns:a16="http://schemas.microsoft.com/office/drawing/2014/main" id="{FBC5648E-7DC1-E2B7-2CD6-AF8FF4F728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1463040</xdr:colOff>
      <xdr:row>10</xdr:row>
      <xdr:rowOff>129540</xdr:rowOff>
    </xdr:from>
    <xdr:to>
      <xdr:col>29</xdr:col>
      <xdr:colOff>251460</xdr:colOff>
      <xdr:row>17</xdr:row>
      <xdr:rowOff>121920</xdr:rowOff>
    </xdr:to>
    <xdr:graphicFrame macro="">
      <xdr:nvGraphicFramePr>
        <xdr:cNvPr id="18" name="Chart 17">
          <a:extLst>
            <a:ext uri="{FF2B5EF4-FFF2-40B4-BE49-F238E27FC236}">
              <a16:creationId xmlns:a16="http://schemas.microsoft.com/office/drawing/2014/main" id="{184E019E-4AA3-4E2C-8119-16D27A3377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609600</xdr:colOff>
      <xdr:row>9</xdr:row>
      <xdr:rowOff>144780</xdr:rowOff>
    </xdr:from>
    <xdr:to>
      <xdr:col>17</xdr:col>
      <xdr:colOff>297180</xdr:colOff>
      <xdr:row>24</xdr:row>
      <xdr:rowOff>144780</xdr:rowOff>
    </xdr:to>
    <xdr:graphicFrame macro="">
      <xdr:nvGraphicFramePr>
        <xdr:cNvPr id="19" name="Chart 18">
          <a:extLst>
            <a:ext uri="{FF2B5EF4-FFF2-40B4-BE49-F238E27FC236}">
              <a16:creationId xmlns:a16="http://schemas.microsoft.com/office/drawing/2014/main" id="{0EAD1C35-DA5A-D0CD-2972-FAC88676B0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160020</xdr:colOff>
      <xdr:row>7</xdr:row>
      <xdr:rowOff>45720</xdr:rowOff>
    </xdr:from>
    <xdr:to>
      <xdr:col>8</xdr:col>
      <xdr:colOff>541020</xdr:colOff>
      <xdr:row>22</xdr:row>
      <xdr:rowOff>45720</xdr:rowOff>
    </xdr:to>
    <xdr:graphicFrame macro="">
      <xdr:nvGraphicFramePr>
        <xdr:cNvPr id="3" name="Chart 2">
          <a:extLst>
            <a:ext uri="{FF2B5EF4-FFF2-40B4-BE49-F238E27FC236}">
              <a16:creationId xmlns:a16="http://schemas.microsoft.com/office/drawing/2014/main" id="{2C1A1EBE-BCBE-E49D-1EA5-1255D76902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8</xdr:row>
      <xdr:rowOff>72390</xdr:rowOff>
    </xdr:from>
    <xdr:to>
      <xdr:col>5</xdr:col>
      <xdr:colOff>419100</xdr:colOff>
      <xdr:row>23</xdr:row>
      <xdr:rowOff>72390</xdr:rowOff>
    </xdr:to>
    <xdr:graphicFrame macro="">
      <xdr:nvGraphicFramePr>
        <xdr:cNvPr id="4" name="Chart 3">
          <a:extLst>
            <a:ext uri="{FF2B5EF4-FFF2-40B4-BE49-F238E27FC236}">
              <a16:creationId xmlns:a16="http://schemas.microsoft.com/office/drawing/2014/main" id="{1FCD9698-CAEA-D081-E429-34A43CF742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99060</xdr:colOff>
      <xdr:row>5</xdr:row>
      <xdr:rowOff>87630</xdr:rowOff>
    </xdr:from>
    <xdr:to>
      <xdr:col>13</xdr:col>
      <xdr:colOff>335280</xdr:colOff>
      <xdr:row>20</xdr:row>
      <xdr:rowOff>87630</xdr:rowOff>
    </xdr:to>
    <xdr:graphicFrame macro="">
      <xdr:nvGraphicFramePr>
        <xdr:cNvPr id="6" name="Chart 5">
          <a:extLst>
            <a:ext uri="{FF2B5EF4-FFF2-40B4-BE49-F238E27FC236}">
              <a16:creationId xmlns:a16="http://schemas.microsoft.com/office/drawing/2014/main" id="{F4AFF9B7-BD13-A631-2062-7422FE7240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914400</xdr:colOff>
      <xdr:row>5</xdr:row>
      <xdr:rowOff>133350</xdr:rowOff>
    </xdr:from>
    <xdr:to>
      <xdr:col>11</xdr:col>
      <xdr:colOff>205740</xdr:colOff>
      <xdr:row>20</xdr:row>
      <xdr:rowOff>133350</xdr:rowOff>
    </xdr:to>
    <mc:AlternateContent xmlns:mc="http://schemas.openxmlformats.org/markup-compatibility/2006">
      <mc:Choice xmlns:cx2="http://schemas.microsoft.com/office/drawing/2015/10/21/chartex" Requires="cx2">
        <xdr:graphicFrame macro="">
          <xdr:nvGraphicFramePr>
            <xdr:cNvPr id="7" name="Chart 6">
              <a:extLst>
                <a:ext uri="{FF2B5EF4-FFF2-40B4-BE49-F238E27FC236}">
                  <a16:creationId xmlns:a16="http://schemas.microsoft.com/office/drawing/2014/main" id="{D0C9D1FF-1298-88C7-849C-6E1A27D1D86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486400" y="1054100"/>
              <a:ext cx="4511040" cy="27622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274320</xdr:colOff>
      <xdr:row>5</xdr:row>
      <xdr:rowOff>137160</xdr:rowOff>
    </xdr:from>
    <xdr:to>
      <xdr:col>18</xdr:col>
      <xdr:colOff>7620</xdr:colOff>
      <xdr:row>20</xdr:row>
      <xdr:rowOff>137160</xdr:rowOff>
    </xdr:to>
    <xdr:graphicFrame macro="">
      <xdr:nvGraphicFramePr>
        <xdr:cNvPr id="9" name="Chart 8">
          <a:extLst>
            <a:ext uri="{FF2B5EF4-FFF2-40B4-BE49-F238E27FC236}">
              <a16:creationId xmlns:a16="http://schemas.microsoft.com/office/drawing/2014/main" id="{B2E6D73F-29E9-0A23-EED3-1EE970A7B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2</xdr:rowOff>
    </xdr:from>
    <xdr:to>
      <xdr:col>30</xdr:col>
      <xdr:colOff>117231</xdr:colOff>
      <xdr:row>48</xdr:row>
      <xdr:rowOff>171450</xdr:rowOff>
    </xdr:to>
    <xdr:grpSp>
      <xdr:nvGrpSpPr>
        <xdr:cNvPr id="102" name="Group 101">
          <a:extLst>
            <a:ext uri="{FF2B5EF4-FFF2-40B4-BE49-F238E27FC236}">
              <a16:creationId xmlns:a16="http://schemas.microsoft.com/office/drawing/2014/main" id="{1371694B-3072-4E76-487A-301336BA9061}"/>
            </a:ext>
          </a:extLst>
        </xdr:cNvPr>
        <xdr:cNvGrpSpPr/>
      </xdr:nvGrpSpPr>
      <xdr:grpSpPr>
        <a:xfrm>
          <a:off x="0" y="2"/>
          <a:ext cx="18275207" cy="8880019"/>
          <a:chOff x="0" y="2"/>
          <a:chExt cx="17888927" cy="9080986"/>
        </a:xfrm>
      </xdr:grpSpPr>
      <xdr:sp macro="" textlink="">
        <xdr:nvSpPr>
          <xdr:cNvPr id="49" name="Rectangle: Rounded Corners 48">
            <a:extLst>
              <a:ext uri="{FF2B5EF4-FFF2-40B4-BE49-F238E27FC236}">
                <a16:creationId xmlns:a16="http://schemas.microsoft.com/office/drawing/2014/main" id="{BA2D2ED4-42DE-44A7-9381-E6EBC0D14CC5}"/>
              </a:ext>
            </a:extLst>
          </xdr:cNvPr>
          <xdr:cNvSpPr/>
        </xdr:nvSpPr>
        <xdr:spPr>
          <a:xfrm>
            <a:off x="0" y="2"/>
            <a:ext cx="17888927" cy="9080986"/>
          </a:xfrm>
          <a:prstGeom prst="roundRect">
            <a:avLst>
              <a:gd name="adj" fmla="val 123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sp macro="" textlink="">
        <xdr:nvSpPr>
          <xdr:cNvPr id="50" name="Rectangle: Rounded Corners 49">
            <a:extLst>
              <a:ext uri="{FF2B5EF4-FFF2-40B4-BE49-F238E27FC236}">
                <a16:creationId xmlns:a16="http://schemas.microsoft.com/office/drawing/2014/main" id="{DFCEB8D4-18CB-4A6E-BE56-4C1CCF8E7E6B}"/>
              </a:ext>
            </a:extLst>
          </xdr:cNvPr>
          <xdr:cNvSpPr/>
        </xdr:nvSpPr>
        <xdr:spPr>
          <a:xfrm>
            <a:off x="2064727" y="57151"/>
            <a:ext cx="14045223" cy="750470"/>
          </a:xfrm>
          <a:prstGeom prst="roundRect">
            <a:avLst/>
          </a:prstGeom>
          <a:gradFill flip="none" rotWithShape="1">
            <a:gsLst>
              <a:gs pos="0">
                <a:srgbClr val="FFFFFF"/>
              </a:gs>
              <a:gs pos="100000">
                <a:srgbClr val="D4DFED"/>
              </a:gs>
            </a:gsLst>
            <a:lin ang="16200000" scaled="1"/>
            <a:tileRect/>
          </a:gradFill>
          <a:ln>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4800" b="1">
                <a:solidFill>
                  <a:sysClr val="windowText" lastClr="000000"/>
                </a:solidFill>
              </a:rPr>
              <a:t>MARKET OVERVIEW DASHBOARD</a:t>
            </a:r>
          </a:p>
        </xdr:txBody>
      </xdr:sp>
      <xdr:grpSp>
        <xdr:nvGrpSpPr>
          <xdr:cNvPr id="53" name="Group 52">
            <a:extLst>
              <a:ext uri="{FF2B5EF4-FFF2-40B4-BE49-F238E27FC236}">
                <a16:creationId xmlns:a16="http://schemas.microsoft.com/office/drawing/2014/main" id="{437AE1D2-4230-C486-3384-BF9E4484919A}"/>
              </a:ext>
            </a:extLst>
          </xdr:cNvPr>
          <xdr:cNvGrpSpPr/>
        </xdr:nvGrpSpPr>
        <xdr:grpSpPr>
          <a:xfrm>
            <a:off x="16271875" y="66677"/>
            <a:ext cx="1514005" cy="694836"/>
            <a:chOff x="15668625" y="66677"/>
            <a:chExt cx="1525728" cy="676274"/>
          </a:xfrm>
        </xdr:grpSpPr>
        <xdr:sp macro="[0]!Sheet9.MM" textlink="">
          <xdr:nvSpPr>
            <xdr:cNvPr id="52" name="Rectangle: Rounded Corners 51">
              <a:extLst>
                <a:ext uri="{FF2B5EF4-FFF2-40B4-BE49-F238E27FC236}">
                  <a16:creationId xmlns:a16="http://schemas.microsoft.com/office/drawing/2014/main" id="{28FD0595-F565-418B-9141-51E0A752BBF6}"/>
                </a:ext>
              </a:extLst>
            </xdr:cNvPr>
            <xdr:cNvSpPr/>
          </xdr:nvSpPr>
          <xdr:spPr>
            <a:xfrm>
              <a:off x="15668625" y="66677"/>
              <a:ext cx="1525728" cy="676274"/>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hisWorkbook.fullscreen1">
          <xdr:nvPicPr>
            <xdr:cNvPr id="51" name="Graphic 50" descr="Monitor with solid fill">
              <a:extLst>
                <a:ext uri="{FF2B5EF4-FFF2-40B4-BE49-F238E27FC236}">
                  <a16:creationId xmlns:a16="http://schemas.microsoft.com/office/drawing/2014/main" id="{170DA5DF-BB9A-4C22-84A8-D54CBF276E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840957" y="105757"/>
              <a:ext cx="1161168" cy="608618"/>
            </a:xfrm>
            <a:prstGeom prst="rect">
              <a:avLst/>
            </a:prstGeom>
          </xdr:spPr>
        </xdr:pic>
      </xdr:grpSp>
      <xdr:sp macro="" textlink="">
        <xdr:nvSpPr>
          <xdr:cNvPr id="56" name="Rectangle: Rounded Corners 55">
            <a:extLst>
              <a:ext uri="{FF2B5EF4-FFF2-40B4-BE49-F238E27FC236}">
                <a16:creationId xmlns:a16="http://schemas.microsoft.com/office/drawing/2014/main" id="{7C70AA47-7284-4E3D-BD3B-109F23036329}"/>
              </a:ext>
            </a:extLst>
          </xdr:cNvPr>
          <xdr:cNvSpPr/>
        </xdr:nvSpPr>
        <xdr:spPr>
          <a:xfrm>
            <a:off x="2036152" y="856763"/>
            <a:ext cx="2756143" cy="102796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Rectangle: Rounded Corners 60">
            <a:extLst>
              <a:ext uri="{FF2B5EF4-FFF2-40B4-BE49-F238E27FC236}">
                <a16:creationId xmlns:a16="http://schemas.microsoft.com/office/drawing/2014/main" id="{40811F6B-AA2D-45D5-AABD-37563AC7232D}"/>
              </a:ext>
            </a:extLst>
          </xdr:cNvPr>
          <xdr:cNvSpPr/>
        </xdr:nvSpPr>
        <xdr:spPr>
          <a:xfrm>
            <a:off x="4859824" y="866288"/>
            <a:ext cx="3190387" cy="102796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Rectangle: Rounded Corners 61">
            <a:extLst>
              <a:ext uri="{FF2B5EF4-FFF2-40B4-BE49-F238E27FC236}">
                <a16:creationId xmlns:a16="http://schemas.microsoft.com/office/drawing/2014/main" id="{34F94A4E-C7F6-4425-BC82-0F1A050E2C80}"/>
              </a:ext>
            </a:extLst>
          </xdr:cNvPr>
          <xdr:cNvSpPr/>
        </xdr:nvSpPr>
        <xdr:spPr>
          <a:xfrm>
            <a:off x="8121648" y="866288"/>
            <a:ext cx="3190387" cy="102796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ectangle: Rounded Corners 62">
            <a:extLst>
              <a:ext uri="{FF2B5EF4-FFF2-40B4-BE49-F238E27FC236}">
                <a16:creationId xmlns:a16="http://schemas.microsoft.com/office/drawing/2014/main" id="{B01CD801-A37A-4E7A-B70C-10EE199DAE3D}"/>
              </a:ext>
            </a:extLst>
          </xdr:cNvPr>
          <xdr:cNvSpPr/>
        </xdr:nvSpPr>
        <xdr:spPr>
          <a:xfrm>
            <a:off x="11383472" y="847238"/>
            <a:ext cx="3186478" cy="102796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Rectangle: Rounded Corners 63">
            <a:extLst>
              <a:ext uri="{FF2B5EF4-FFF2-40B4-BE49-F238E27FC236}">
                <a16:creationId xmlns:a16="http://schemas.microsoft.com/office/drawing/2014/main" id="{62761EEF-1705-484D-AE8C-07FC74F59277}"/>
              </a:ext>
            </a:extLst>
          </xdr:cNvPr>
          <xdr:cNvSpPr/>
        </xdr:nvSpPr>
        <xdr:spPr>
          <a:xfrm>
            <a:off x="14641389" y="856763"/>
            <a:ext cx="3190387" cy="102796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Rectangle: Rounded Corners 64">
            <a:extLst>
              <a:ext uri="{FF2B5EF4-FFF2-40B4-BE49-F238E27FC236}">
                <a16:creationId xmlns:a16="http://schemas.microsoft.com/office/drawing/2014/main" id="{09FA8CF2-AEDD-4991-8D22-DF8A3E9F954E}"/>
              </a:ext>
            </a:extLst>
          </xdr:cNvPr>
          <xdr:cNvSpPr/>
        </xdr:nvSpPr>
        <xdr:spPr>
          <a:xfrm>
            <a:off x="1950427" y="1941881"/>
            <a:ext cx="4912213" cy="3440965"/>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7" name="Chart 66">
            <a:extLst>
              <a:ext uri="{FF2B5EF4-FFF2-40B4-BE49-F238E27FC236}">
                <a16:creationId xmlns:a16="http://schemas.microsoft.com/office/drawing/2014/main" id="{9F186C72-0D4B-496B-ACFB-251792A2A62F}"/>
              </a:ext>
            </a:extLst>
          </xdr:cNvPr>
          <xdr:cNvGraphicFramePr>
            <a:graphicFrameLocks/>
          </xdr:cNvGraphicFramePr>
        </xdr:nvGraphicFramePr>
        <xdr:xfrm>
          <a:off x="4912214" y="3248808"/>
          <a:ext cx="2118067" cy="178185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9" name="Chart 68">
            <a:extLst>
              <a:ext uri="{FF2B5EF4-FFF2-40B4-BE49-F238E27FC236}">
                <a16:creationId xmlns:a16="http://schemas.microsoft.com/office/drawing/2014/main" id="{68EB9319-F606-4A00-9309-8E953BF76721}"/>
              </a:ext>
            </a:extLst>
          </xdr:cNvPr>
          <xdr:cNvGraphicFramePr>
            <a:graphicFrameLocks/>
          </xdr:cNvGraphicFramePr>
        </xdr:nvGraphicFramePr>
        <xdr:xfrm>
          <a:off x="2026627" y="3184039"/>
          <a:ext cx="2308469" cy="1884726"/>
        </xdr:xfrm>
        <a:graphic>
          <a:graphicData uri="http://schemas.openxmlformats.org/drawingml/2006/chart">
            <c:chart xmlns:c="http://schemas.openxmlformats.org/drawingml/2006/chart" xmlns:r="http://schemas.openxmlformats.org/officeDocument/2006/relationships" r:id="rId4"/>
          </a:graphicData>
        </a:graphic>
      </xdr:graphicFrame>
      <xdr:pic>
        <xdr:nvPicPr>
          <xdr:cNvPr id="70" name="Picture 69">
            <a:extLst>
              <a:ext uri="{FF2B5EF4-FFF2-40B4-BE49-F238E27FC236}">
                <a16:creationId xmlns:a16="http://schemas.microsoft.com/office/drawing/2014/main" id="{CD2496FB-F5E7-48A5-A400-6CEB4707571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007109" y="3772363"/>
            <a:ext cx="605963" cy="620617"/>
          </a:xfrm>
          <a:prstGeom prst="rect">
            <a:avLst/>
          </a:prstGeom>
        </xdr:spPr>
      </xdr:pic>
      <xdr:pic>
        <xdr:nvPicPr>
          <xdr:cNvPr id="71" name="Picture 70">
            <a:extLst>
              <a:ext uri="{FF2B5EF4-FFF2-40B4-BE49-F238E27FC236}">
                <a16:creationId xmlns:a16="http://schemas.microsoft.com/office/drawing/2014/main" id="{D613C635-31FD-4431-9F7E-E7C39CF2D35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9221" y="3640994"/>
            <a:ext cx="523491" cy="869369"/>
          </a:xfrm>
          <a:prstGeom prst="rect">
            <a:avLst/>
          </a:prstGeom>
        </xdr:spPr>
      </xdr:pic>
      <xdr:sp macro="" textlink="">
        <xdr:nvSpPr>
          <xdr:cNvPr id="73" name="Rectangle: Rounded Corners 72">
            <a:extLst>
              <a:ext uri="{FF2B5EF4-FFF2-40B4-BE49-F238E27FC236}">
                <a16:creationId xmlns:a16="http://schemas.microsoft.com/office/drawing/2014/main" id="{17C08072-9BD9-4623-8333-3CA341E00112}"/>
              </a:ext>
            </a:extLst>
          </xdr:cNvPr>
          <xdr:cNvSpPr/>
        </xdr:nvSpPr>
        <xdr:spPr>
          <a:xfrm>
            <a:off x="1912327" y="5459048"/>
            <a:ext cx="4912213" cy="3436325"/>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4" name="Chart 73">
            <a:extLst>
              <a:ext uri="{FF2B5EF4-FFF2-40B4-BE49-F238E27FC236}">
                <a16:creationId xmlns:a16="http://schemas.microsoft.com/office/drawing/2014/main" id="{99BAFCA4-C30F-476D-B7AD-02B5E1E5F75A}"/>
              </a:ext>
            </a:extLst>
          </xdr:cNvPr>
          <xdr:cNvGraphicFramePr>
            <a:graphicFrameLocks/>
          </xdr:cNvGraphicFramePr>
        </xdr:nvGraphicFramePr>
        <xdr:xfrm>
          <a:off x="1912327" y="5459047"/>
          <a:ext cx="4864588" cy="348859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75" name="Rectangle: Rounded Corners 74">
            <a:extLst>
              <a:ext uri="{FF2B5EF4-FFF2-40B4-BE49-F238E27FC236}">
                <a16:creationId xmlns:a16="http://schemas.microsoft.com/office/drawing/2014/main" id="{1354080A-298F-48EC-A21D-D2947B36E31D}"/>
              </a:ext>
            </a:extLst>
          </xdr:cNvPr>
          <xdr:cNvSpPr/>
        </xdr:nvSpPr>
        <xdr:spPr>
          <a:xfrm>
            <a:off x="6929315" y="1951406"/>
            <a:ext cx="4912214" cy="3440965"/>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Rectangle: Rounded Corners 75">
            <a:extLst>
              <a:ext uri="{FF2B5EF4-FFF2-40B4-BE49-F238E27FC236}">
                <a16:creationId xmlns:a16="http://schemas.microsoft.com/office/drawing/2014/main" id="{4FE922E2-DD5F-44F1-8419-50E88E82FE74}"/>
              </a:ext>
            </a:extLst>
          </xdr:cNvPr>
          <xdr:cNvSpPr/>
        </xdr:nvSpPr>
        <xdr:spPr>
          <a:xfrm>
            <a:off x="11879629" y="1922831"/>
            <a:ext cx="5961673" cy="3436325"/>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Rectangle: Rounded Corners 76">
            <a:extLst>
              <a:ext uri="{FF2B5EF4-FFF2-40B4-BE49-F238E27FC236}">
                <a16:creationId xmlns:a16="http://schemas.microsoft.com/office/drawing/2014/main" id="{3FDFF891-E7A9-4EE9-9017-5225CA411AE4}"/>
              </a:ext>
            </a:extLst>
          </xdr:cNvPr>
          <xdr:cNvSpPr/>
        </xdr:nvSpPr>
        <xdr:spPr>
          <a:xfrm>
            <a:off x="6919789" y="5478096"/>
            <a:ext cx="10892938" cy="3460017"/>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8" name="Chart 77">
            <a:extLst>
              <a:ext uri="{FF2B5EF4-FFF2-40B4-BE49-F238E27FC236}">
                <a16:creationId xmlns:a16="http://schemas.microsoft.com/office/drawing/2014/main" id="{2BC30F34-56CE-43F4-8BF7-26B0FDE50A27}"/>
              </a:ext>
            </a:extLst>
          </xdr:cNvPr>
          <xdr:cNvGraphicFramePr>
            <a:graphicFrameLocks/>
          </xdr:cNvGraphicFramePr>
        </xdr:nvGraphicFramePr>
        <xdr:xfrm>
          <a:off x="7081715" y="2301679"/>
          <a:ext cx="4883639" cy="3009851"/>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79" name="Chart 78">
            <a:extLst>
              <a:ext uri="{FF2B5EF4-FFF2-40B4-BE49-F238E27FC236}">
                <a16:creationId xmlns:a16="http://schemas.microsoft.com/office/drawing/2014/main" id="{39480858-AB26-4E61-BDB2-93E08BDC9B6F}"/>
              </a:ext>
            </a:extLst>
          </xdr:cNvPr>
          <xdr:cNvGraphicFramePr>
            <a:graphicFrameLocks/>
          </xdr:cNvGraphicFramePr>
        </xdr:nvGraphicFramePr>
        <xdr:xfrm>
          <a:off x="11955829" y="1989504"/>
          <a:ext cx="5780698" cy="325535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80" name="Chart 79">
            <a:extLst>
              <a:ext uri="{FF2B5EF4-FFF2-40B4-BE49-F238E27FC236}">
                <a16:creationId xmlns:a16="http://schemas.microsoft.com/office/drawing/2014/main" id="{68FE5669-0413-4C5F-8D55-6D1B274AF047}"/>
              </a:ext>
            </a:extLst>
          </xdr:cNvPr>
          <xdr:cNvGraphicFramePr>
            <a:graphicFrameLocks/>
          </xdr:cNvGraphicFramePr>
        </xdr:nvGraphicFramePr>
        <xdr:xfrm>
          <a:off x="6967416" y="5539055"/>
          <a:ext cx="10731012" cy="3318218"/>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81" name="TextBox 80">
            <a:extLst>
              <a:ext uri="{FF2B5EF4-FFF2-40B4-BE49-F238E27FC236}">
                <a16:creationId xmlns:a16="http://schemas.microsoft.com/office/drawing/2014/main" id="{4A77108F-A1DA-3983-25A9-B289C130AF7A}"/>
              </a:ext>
            </a:extLst>
          </xdr:cNvPr>
          <xdr:cNvSpPr txBox="1"/>
        </xdr:nvSpPr>
        <xdr:spPr>
          <a:xfrm>
            <a:off x="2283802" y="2008554"/>
            <a:ext cx="4268421" cy="590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COUNTRY WISE MARKET VALUE</a:t>
            </a:r>
          </a:p>
        </xdr:txBody>
      </xdr:sp>
      <xdr:sp macro="" textlink="">
        <xdr:nvSpPr>
          <xdr:cNvPr id="84" name="TextBox 83">
            <a:extLst>
              <a:ext uri="{FF2B5EF4-FFF2-40B4-BE49-F238E27FC236}">
                <a16:creationId xmlns:a16="http://schemas.microsoft.com/office/drawing/2014/main" id="{A92A20A0-B874-4995-A6F9-B008E62FAE08}"/>
              </a:ext>
            </a:extLst>
          </xdr:cNvPr>
          <xdr:cNvSpPr txBox="1"/>
        </xdr:nvSpPr>
        <xdr:spPr>
          <a:xfrm>
            <a:off x="6929315" y="1951406"/>
            <a:ext cx="4268422" cy="761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dk1"/>
                </a:solidFill>
                <a:latin typeface="+mn-lt"/>
                <a:ea typeface="+mn-ea"/>
                <a:cs typeface="+mn-cs"/>
              </a:rPr>
              <a:t>Sector-wise</a:t>
            </a:r>
            <a:r>
              <a:rPr lang="en-US" sz="1600" b="0" i="0" u="none" strike="noStrike">
                <a:solidFill>
                  <a:schemeClr val="dk1"/>
                </a:solidFill>
                <a:effectLst/>
                <a:latin typeface="+mn-lt"/>
                <a:ea typeface="+mn-ea"/>
                <a:cs typeface="+mn-cs"/>
              </a:rPr>
              <a:t> </a:t>
            </a:r>
            <a:r>
              <a:rPr lang="en-US" sz="2400" b="1">
                <a:solidFill>
                  <a:schemeClr val="dk1"/>
                </a:solidFill>
                <a:latin typeface="+mn-lt"/>
                <a:ea typeface="+mn-ea"/>
                <a:cs typeface="+mn-cs"/>
              </a:rPr>
              <a:t>Market</a:t>
            </a:r>
            <a:r>
              <a:rPr lang="en-US" sz="1600" b="0" i="0" u="none" strike="noStrike">
                <a:solidFill>
                  <a:schemeClr val="dk1"/>
                </a:solidFill>
                <a:effectLst/>
                <a:latin typeface="+mn-lt"/>
                <a:ea typeface="+mn-ea"/>
                <a:cs typeface="+mn-cs"/>
              </a:rPr>
              <a:t> </a:t>
            </a:r>
            <a:r>
              <a:rPr lang="en-US" sz="2400" b="1">
                <a:solidFill>
                  <a:schemeClr val="dk1"/>
                </a:solidFill>
                <a:latin typeface="+mn-lt"/>
                <a:ea typeface="+mn-ea"/>
                <a:cs typeface="+mn-cs"/>
              </a:rPr>
              <a:t>Activity</a:t>
            </a:r>
            <a:r>
              <a:rPr lang="en-US" sz="3600">
                <a:effectLst/>
              </a:rPr>
              <a:t> </a:t>
            </a:r>
            <a:endParaRPr lang="en-US" sz="3600" b="1"/>
          </a:p>
        </xdr:txBody>
      </xdr:sp>
      <xdr:sp macro="" textlink="">
        <xdr:nvSpPr>
          <xdr:cNvPr id="85" name="TextBox 84">
            <a:extLst>
              <a:ext uri="{FF2B5EF4-FFF2-40B4-BE49-F238E27FC236}">
                <a16:creationId xmlns:a16="http://schemas.microsoft.com/office/drawing/2014/main" id="{197C5A2C-9890-2F4D-C967-ECCBAD341A7D}"/>
              </a:ext>
            </a:extLst>
          </xdr:cNvPr>
          <xdr:cNvSpPr txBox="1"/>
        </xdr:nvSpPr>
        <xdr:spPr>
          <a:xfrm>
            <a:off x="2236177" y="894862"/>
            <a:ext cx="2346569" cy="43302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MARKET VALUE</a:t>
            </a:r>
          </a:p>
        </xdr:txBody>
      </xdr:sp>
      <xdr:sp macro="" textlink="'LAYER kpi'!B5">
        <xdr:nvSpPr>
          <xdr:cNvPr id="86" name="TextBox 85">
            <a:extLst>
              <a:ext uri="{FF2B5EF4-FFF2-40B4-BE49-F238E27FC236}">
                <a16:creationId xmlns:a16="http://schemas.microsoft.com/office/drawing/2014/main" id="{1F9A08EE-F683-4C48-B8D1-3A6E1E979318}"/>
              </a:ext>
            </a:extLst>
          </xdr:cNvPr>
          <xdr:cNvSpPr txBox="1"/>
        </xdr:nvSpPr>
        <xdr:spPr>
          <a:xfrm>
            <a:off x="2264752" y="1327883"/>
            <a:ext cx="2346569" cy="42838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F3FBF9-1DB9-4491-8EE1-7472035CF015}" type="TxLink">
              <a:rPr lang="en-US" sz="2800" b="1" i="0" u="none" strike="noStrike">
                <a:solidFill>
                  <a:srgbClr val="000000"/>
                </a:solidFill>
                <a:latin typeface="Calibri"/>
                <a:ea typeface="Calibri"/>
                <a:cs typeface="Calibri"/>
              </a:rPr>
              <a:pPr algn="ctr"/>
              <a:t>23.27B</a:t>
            </a:fld>
            <a:endParaRPr lang="en-US" sz="4800" b="1"/>
          </a:p>
        </xdr:txBody>
      </xdr:sp>
      <xdr:sp macro="" textlink="">
        <xdr:nvSpPr>
          <xdr:cNvPr id="87" name="TextBox 86">
            <a:extLst>
              <a:ext uri="{FF2B5EF4-FFF2-40B4-BE49-F238E27FC236}">
                <a16:creationId xmlns:a16="http://schemas.microsoft.com/office/drawing/2014/main" id="{204DC79A-5B08-4DFD-A59C-A30DD9201ED5}"/>
              </a:ext>
            </a:extLst>
          </xdr:cNvPr>
          <xdr:cNvSpPr txBox="1"/>
        </xdr:nvSpPr>
        <xdr:spPr>
          <a:xfrm>
            <a:off x="5217013" y="875812"/>
            <a:ext cx="2346570" cy="43302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t> TOTAL VOLUME</a:t>
            </a:r>
            <a:endParaRPr lang="en-US" sz="2000" b="1"/>
          </a:p>
        </xdr:txBody>
      </xdr:sp>
      <xdr:sp macro="" textlink="'LAYER kpi'!C5">
        <xdr:nvSpPr>
          <xdr:cNvPr id="88" name="TextBox 87">
            <a:extLst>
              <a:ext uri="{FF2B5EF4-FFF2-40B4-BE49-F238E27FC236}">
                <a16:creationId xmlns:a16="http://schemas.microsoft.com/office/drawing/2014/main" id="{BFD97F22-CE0B-4695-8445-FF7D8AEBE3E3}"/>
              </a:ext>
            </a:extLst>
          </xdr:cNvPr>
          <xdr:cNvSpPr txBox="1"/>
        </xdr:nvSpPr>
        <xdr:spPr>
          <a:xfrm>
            <a:off x="5245588" y="1308833"/>
            <a:ext cx="2346570" cy="42838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FC9A16-D182-44CE-87DB-65B973B32C63}" type="TxLink">
              <a:rPr lang="en-US" sz="2800" b="1" i="0" u="none" strike="noStrike">
                <a:solidFill>
                  <a:srgbClr val="000000"/>
                </a:solidFill>
                <a:latin typeface="Calibri"/>
                <a:ea typeface="Calibri"/>
                <a:cs typeface="Calibri"/>
              </a:rPr>
              <a:pPr algn="ctr"/>
              <a:t>26.23M</a:t>
            </a:fld>
            <a:endParaRPr lang="en-US" sz="9600" b="1"/>
          </a:p>
        </xdr:txBody>
      </xdr:sp>
      <xdr:sp macro="" textlink="">
        <xdr:nvSpPr>
          <xdr:cNvPr id="90" name="TextBox 89">
            <a:extLst>
              <a:ext uri="{FF2B5EF4-FFF2-40B4-BE49-F238E27FC236}">
                <a16:creationId xmlns:a16="http://schemas.microsoft.com/office/drawing/2014/main" id="{E4F81BF7-CB4F-42DD-BBBE-258AFC473E93}"/>
              </a:ext>
            </a:extLst>
          </xdr:cNvPr>
          <xdr:cNvSpPr txBox="1"/>
        </xdr:nvSpPr>
        <xdr:spPr>
          <a:xfrm>
            <a:off x="8455023" y="866288"/>
            <a:ext cx="2346569" cy="43302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AVERAGE CLOSE</a:t>
            </a:r>
          </a:p>
        </xdr:txBody>
      </xdr:sp>
      <xdr:sp macro="" textlink="'LAYER kpi'!D5">
        <xdr:nvSpPr>
          <xdr:cNvPr id="91" name="TextBox 90">
            <a:extLst>
              <a:ext uri="{FF2B5EF4-FFF2-40B4-BE49-F238E27FC236}">
                <a16:creationId xmlns:a16="http://schemas.microsoft.com/office/drawing/2014/main" id="{8A1CD633-0F71-442B-A4F3-FAAC0FA57177}"/>
              </a:ext>
            </a:extLst>
          </xdr:cNvPr>
          <xdr:cNvSpPr txBox="1"/>
        </xdr:nvSpPr>
        <xdr:spPr>
          <a:xfrm>
            <a:off x="8483598" y="1299309"/>
            <a:ext cx="2346569" cy="42838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956D35B-6BBD-4CA9-95A1-C2CF2448F8C1}" type="TxLink">
              <a:rPr lang="en-US" sz="2800" b="1" i="0" u="none" strike="noStrike">
                <a:solidFill>
                  <a:srgbClr val="000000"/>
                </a:solidFill>
                <a:latin typeface="Calibri"/>
                <a:ea typeface="Calibri"/>
                <a:cs typeface="Calibri"/>
              </a:rPr>
              <a:pPr algn="ctr"/>
              <a:t>886</a:t>
            </a:fld>
            <a:endParaRPr lang="en-US" sz="9600" b="1"/>
          </a:p>
        </xdr:txBody>
      </xdr:sp>
      <xdr:sp macro="" textlink="">
        <xdr:nvSpPr>
          <xdr:cNvPr id="92" name="TextBox 91">
            <a:extLst>
              <a:ext uri="{FF2B5EF4-FFF2-40B4-BE49-F238E27FC236}">
                <a16:creationId xmlns:a16="http://schemas.microsoft.com/office/drawing/2014/main" id="{3176E027-3483-57F1-ECF6-21E2AE51AA03}"/>
              </a:ext>
            </a:extLst>
          </xdr:cNvPr>
          <xdr:cNvSpPr txBox="1"/>
        </xdr:nvSpPr>
        <xdr:spPr>
          <a:xfrm>
            <a:off x="11755802" y="856763"/>
            <a:ext cx="2346569" cy="42838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TOTAL</a:t>
            </a:r>
            <a:r>
              <a:rPr lang="en-US" sz="2000" b="1" baseline="0"/>
              <a:t> TRADES</a:t>
            </a:r>
            <a:endParaRPr lang="en-US" sz="2000" b="1"/>
          </a:p>
        </xdr:txBody>
      </xdr:sp>
      <xdr:sp macro="" textlink="'LAYER kpi'!E5">
        <xdr:nvSpPr>
          <xdr:cNvPr id="93" name="TextBox 92">
            <a:extLst>
              <a:ext uri="{FF2B5EF4-FFF2-40B4-BE49-F238E27FC236}">
                <a16:creationId xmlns:a16="http://schemas.microsoft.com/office/drawing/2014/main" id="{40F03C7C-1C4B-8257-1FB7-0FA5D5EEFB13}"/>
              </a:ext>
            </a:extLst>
          </xdr:cNvPr>
          <xdr:cNvSpPr txBox="1"/>
        </xdr:nvSpPr>
        <xdr:spPr>
          <a:xfrm>
            <a:off x="11784377" y="1285143"/>
            <a:ext cx="2346569" cy="43302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F63BB6-F129-4939-A67C-73DA9F8F7A73}" type="TxLink">
              <a:rPr lang="en-US" sz="3200" b="1" i="0" u="none" strike="noStrike">
                <a:solidFill>
                  <a:srgbClr val="000000"/>
                </a:solidFill>
                <a:latin typeface="Calibri"/>
                <a:ea typeface="Calibri"/>
                <a:cs typeface="Calibri"/>
              </a:rPr>
              <a:pPr algn="ctr"/>
              <a:t>500</a:t>
            </a:fld>
            <a:endParaRPr lang="en-US" sz="11500" b="1"/>
          </a:p>
        </xdr:txBody>
      </xdr:sp>
      <xdr:sp macro="" textlink="">
        <xdr:nvSpPr>
          <xdr:cNvPr id="94" name="TextBox 93">
            <a:extLst>
              <a:ext uri="{FF2B5EF4-FFF2-40B4-BE49-F238E27FC236}">
                <a16:creationId xmlns:a16="http://schemas.microsoft.com/office/drawing/2014/main" id="{711AD685-10E9-C92E-62AE-578603E024D2}"/>
              </a:ext>
            </a:extLst>
          </xdr:cNvPr>
          <xdr:cNvSpPr txBox="1"/>
        </xdr:nvSpPr>
        <xdr:spPr>
          <a:xfrm>
            <a:off x="15089063" y="894863"/>
            <a:ext cx="2346570" cy="43302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TOTAL</a:t>
            </a:r>
            <a:r>
              <a:rPr lang="en-US" sz="2000" b="1" baseline="0"/>
              <a:t> COLLECTION</a:t>
            </a:r>
            <a:endParaRPr lang="en-US" sz="2000" b="1"/>
          </a:p>
        </xdr:txBody>
      </xdr:sp>
      <xdr:sp macro="" textlink="'LAYER kpi'!G5">
        <xdr:nvSpPr>
          <xdr:cNvPr id="95" name="TextBox 94">
            <a:extLst>
              <a:ext uri="{FF2B5EF4-FFF2-40B4-BE49-F238E27FC236}">
                <a16:creationId xmlns:a16="http://schemas.microsoft.com/office/drawing/2014/main" id="{2D7A35DC-44AB-818C-EC53-20BCB3F02A43}"/>
              </a:ext>
            </a:extLst>
          </xdr:cNvPr>
          <xdr:cNvSpPr txBox="1"/>
        </xdr:nvSpPr>
        <xdr:spPr>
          <a:xfrm>
            <a:off x="15117638" y="1327884"/>
            <a:ext cx="2346570" cy="42838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E96A6BF-E9F4-4292-9951-0A5F223A545D}" type="TxLink">
              <a:rPr lang="en-US" sz="2800" b="1" i="0" u="none" strike="noStrike">
                <a:solidFill>
                  <a:srgbClr val="000000"/>
                </a:solidFill>
                <a:latin typeface="Calibri"/>
                <a:ea typeface="Calibri"/>
                <a:cs typeface="Calibri"/>
              </a:rPr>
              <a:pPr algn="ctr"/>
              <a:t>110.29K</a:t>
            </a:fld>
            <a:endParaRPr lang="en-US" sz="9600" b="1"/>
          </a:p>
        </xdr:txBody>
      </xdr:sp>
      <mc:AlternateContent xmlns:mc="http://schemas.openxmlformats.org/markup-compatibility/2006" xmlns:a14="http://schemas.microsoft.com/office/drawing/2010/main">
        <mc:Choice Requires="a14">
          <xdr:graphicFrame macro="">
            <xdr:nvGraphicFramePr>
              <xdr:cNvPr id="96" name="country 2">
                <a:extLst>
                  <a:ext uri="{FF2B5EF4-FFF2-40B4-BE49-F238E27FC236}">
                    <a16:creationId xmlns:a16="http://schemas.microsoft.com/office/drawing/2014/main" id="{B9C7FF98-B0A1-12E5-3A39-A6DEFC1FE897}"/>
                  </a:ext>
                </a:extLst>
              </xdr:cNvPr>
              <xdr:cNvGraphicFramePr/>
            </xdr:nvGraphicFramePr>
            <xdr:xfrm>
              <a:off x="47625" y="5137346"/>
              <a:ext cx="1817077" cy="869021"/>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49160" y="4997724"/>
                <a:ext cx="1875631" cy="8454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exchange_name 1">
                <a:extLst>
                  <a:ext uri="{FF2B5EF4-FFF2-40B4-BE49-F238E27FC236}">
                    <a16:creationId xmlns:a16="http://schemas.microsoft.com/office/drawing/2014/main" id="{97843F3C-498A-CFA7-53E2-737A652C1296}"/>
                  </a:ext>
                </a:extLst>
              </xdr:cNvPr>
              <xdr:cNvGraphicFramePr/>
            </xdr:nvGraphicFramePr>
            <xdr:xfrm>
              <a:off x="0" y="6088282"/>
              <a:ext cx="1817077" cy="951729"/>
            </xdr:xfrm>
            <a:graphic>
              <a:graphicData uri="http://schemas.microsoft.com/office/drawing/2010/slicer">
                <sle:slicer xmlns:sle="http://schemas.microsoft.com/office/drawing/2010/slicer" name="exchange_name 1"/>
              </a:graphicData>
            </a:graphic>
          </xdr:graphicFrame>
        </mc:Choice>
        <mc:Fallback xmlns="">
          <xdr:sp macro="" textlink="">
            <xdr:nvSpPr>
              <xdr:cNvPr id="0" name=""/>
              <xdr:cNvSpPr>
                <a:spLocks noTextEdit="1"/>
              </xdr:cNvSpPr>
            </xdr:nvSpPr>
            <xdr:spPr>
              <a:xfrm>
                <a:off x="0" y="5922816"/>
                <a:ext cx="1875631" cy="925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9" name="date (Month) 1">
                <a:extLst>
                  <a:ext uri="{FF2B5EF4-FFF2-40B4-BE49-F238E27FC236}">
                    <a16:creationId xmlns:a16="http://schemas.microsoft.com/office/drawing/2014/main" id="{CAD2B6F3-3CFE-C93C-7978-A777D91B08F0}"/>
                  </a:ext>
                </a:extLst>
              </xdr:cNvPr>
              <xdr:cNvGraphicFramePr/>
            </xdr:nvGraphicFramePr>
            <xdr:xfrm>
              <a:off x="106680" y="1385034"/>
              <a:ext cx="1748497" cy="1232631"/>
            </xdr:xfrm>
            <a:graphic>
              <a:graphicData uri="http://schemas.microsoft.com/office/drawing/2010/slicer">
                <sle:slicer xmlns:sle="http://schemas.microsoft.com/office/drawing/2010/slicer" name="date (Month) 1"/>
              </a:graphicData>
            </a:graphic>
          </xdr:graphicFrame>
        </mc:Choice>
        <mc:Fallback xmlns="">
          <xdr:sp macro="" textlink="">
            <xdr:nvSpPr>
              <xdr:cNvPr id="0" name=""/>
              <xdr:cNvSpPr>
                <a:spLocks noTextEdit="1"/>
              </xdr:cNvSpPr>
            </xdr:nvSpPr>
            <xdr:spPr>
              <a:xfrm>
                <a:off x="110118" y="1347392"/>
                <a:ext cx="1804841" cy="11991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0" name="Day 1">
                <a:extLst>
                  <a:ext uri="{FF2B5EF4-FFF2-40B4-BE49-F238E27FC236}">
                    <a16:creationId xmlns:a16="http://schemas.microsoft.com/office/drawing/2014/main" id="{476B5953-F939-DE8C-4FAE-6D1067398F56}"/>
                  </a:ext>
                </a:extLst>
              </xdr:cNvPr>
              <xdr:cNvGraphicFramePr/>
            </xdr:nvGraphicFramePr>
            <xdr:xfrm>
              <a:off x="76200" y="2676720"/>
              <a:ext cx="1817077" cy="2392045"/>
            </xdr:xfrm>
            <a:graphic>
              <a:graphicData uri="http://schemas.microsoft.com/office/drawing/2010/slicer">
                <sle:slicer xmlns:sle="http://schemas.microsoft.com/office/drawing/2010/slicer" name="Day 1"/>
              </a:graphicData>
            </a:graphic>
          </xdr:graphicFrame>
        </mc:Choice>
        <mc:Fallback xmlns="">
          <xdr:sp macro="" textlink="">
            <xdr:nvSpPr>
              <xdr:cNvPr id="0" name=""/>
              <xdr:cNvSpPr>
                <a:spLocks noTextEdit="1"/>
              </xdr:cNvSpPr>
            </xdr:nvSpPr>
            <xdr:spPr>
              <a:xfrm>
                <a:off x="78656" y="2603973"/>
                <a:ext cx="1875631" cy="23270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1" name="sector_name 1">
                <a:extLst>
                  <a:ext uri="{FF2B5EF4-FFF2-40B4-BE49-F238E27FC236}">
                    <a16:creationId xmlns:a16="http://schemas.microsoft.com/office/drawing/2014/main" id="{4E7A5950-C1BB-7F66-96EF-648CABE4663B}"/>
                  </a:ext>
                </a:extLst>
              </xdr:cNvPr>
              <xdr:cNvGraphicFramePr/>
            </xdr:nvGraphicFramePr>
            <xdr:xfrm>
              <a:off x="19050" y="7091484"/>
              <a:ext cx="1817077" cy="1756264"/>
            </xdr:xfrm>
            <a:graphic>
              <a:graphicData uri="http://schemas.microsoft.com/office/drawing/2010/slicer">
                <sle:slicer xmlns:sle="http://schemas.microsoft.com/office/drawing/2010/slicer" name="sector_name 1"/>
              </a:graphicData>
            </a:graphic>
          </xdr:graphicFrame>
        </mc:Choice>
        <mc:Fallback xmlns="">
          <xdr:sp macro="" textlink="">
            <xdr:nvSpPr>
              <xdr:cNvPr id="0" name=""/>
              <xdr:cNvSpPr>
                <a:spLocks noTextEdit="1"/>
              </xdr:cNvSpPr>
            </xdr:nvSpPr>
            <xdr:spPr>
              <a:xfrm>
                <a:off x="19664" y="6898753"/>
                <a:ext cx="1875631" cy="17085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7.xml><?xml version="1.0" encoding="utf-8"?>
<c:userShapes xmlns:c="http://schemas.openxmlformats.org/drawingml/2006/chart">
  <cdr:relSizeAnchor xmlns:cdr="http://schemas.openxmlformats.org/drawingml/2006/chartDrawing">
    <cdr:from>
      <cdr:x>0.10435</cdr:x>
      <cdr:y>0.32565</cdr:y>
    </cdr:from>
    <cdr:to>
      <cdr:x>0.89147</cdr:x>
      <cdr:y>0.66959</cdr:y>
    </cdr:to>
    <cdr:sp macro="" textlink="'Layer 1'!$D$10">
      <cdr:nvSpPr>
        <cdr:cNvPr id="3" name="TextBox 85">
          <a:extLst xmlns:a="http://schemas.openxmlformats.org/drawingml/2006/main">
            <a:ext uri="{FF2B5EF4-FFF2-40B4-BE49-F238E27FC236}">
              <a16:creationId xmlns:a16="http://schemas.microsoft.com/office/drawing/2014/main" id="{904150D3-EA0B-30B0-1AC4-F03B988EF628}"/>
            </a:ext>
          </a:extLst>
        </cdr:cNvPr>
        <cdr:cNvSpPr txBox="1"/>
      </cdr:nvSpPr>
      <cdr:spPr>
        <a:xfrm xmlns:a="http://schemas.openxmlformats.org/drawingml/2006/main">
          <a:off x="222250" y="565150"/>
          <a:ext cx="1676400" cy="59689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D9C2D7C0-66D5-4F17-A326-E8196F08231A}" type="TxLink">
            <a:rPr lang="en-US" sz="2400" b="1" i="0" u="none" strike="noStrike">
              <a:solidFill>
                <a:srgbClr val="000000"/>
              </a:solidFill>
              <a:latin typeface="Calibri"/>
              <a:ea typeface="Calibri"/>
              <a:cs typeface="Calibri"/>
            </a:rPr>
            <a:pPr algn="ctr"/>
            <a:t>7.26B</a:t>
          </a:fld>
          <a:endParaRPr lang="en-US" sz="23900" b="1"/>
        </a:p>
      </cdr:txBody>
    </cdr:sp>
  </cdr:relSizeAnchor>
</c:userShapes>
</file>

<file path=xl/drawings/drawing8.xml><?xml version="1.0" encoding="utf-8"?>
<c:userShapes xmlns:c="http://schemas.openxmlformats.org/drawingml/2006/chart">
  <cdr:relSizeAnchor xmlns:cdr="http://schemas.openxmlformats.org/drawingml/2006/chartDrawing">
    <cdr:from>
      <cdr:x>0.11885</cdr:x>
      <cdr:y>0.32815</cdr:y>
    </cdr:from>
    <cdr:to>
      <cdr:x>0.84016</cdr:x>
      <cdr:y>0.65285</cdr:y>
    </cdr:to>
    <cdr:sp macro="" textlink="'Layer 1'!$D$9">
      <cdr:nvSpPr>
        <cdr:cNvPr id="2" name="TextBox 85">
          <a:extLst xmlns:a="http://schemas.openxmlformats.org/drawingml/2006/main">
            <a:ext uri="{FF2B5EF4-FFF2-40B4-BE49-F238E27FC236}">
              <a16:creationId xmlns:a16="http://schemas.microsoft.com/office/drawing/2014/main" id="{1F9A08EE-F683-4C48-B8D1-3A6E1E979318}"/>
            </a:ext>
          </a:extLst>
        </cdr:cNvPr>
        <cdr:cNvSpPr txBox="1"/>
      </cdr:nvSpPr>
      <cdr:spPr>
        <a:xfrm xmlns:a="http://schemas.openxmlformats.org/drawingml/2006/main">
          <a:off x="276225" y="603250"/>
          <a:ext cx="1676400" cy="59689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ADAE4DCE-8AAF-4C18-A315-7E4A885ABE40}" type="TxLink">
            <a:rPr lang="en-US" sz="2400" b="1" i="0" u="none" strike="noStrike">
              <a:solidFill>
                <a:srgbClr val="000000"/>
              </a:solidFill>
              <a:latin typeface="Calibri"/>
              <a:ea typeface="Calibri"/>
              <a:cs typeface="Calibri"/>
            </a:rPr>
            <a:pPr algn="ctr"/>
            <a:t>16.01B</a:t>
          </a:fld>
          <a:endParaRPr lang="en-US" sz="8800" b="1"/>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31</xdr:col>
      <xdr:colOff>481263</xdr:colOff>
      <xdr:row>51</xdr:row>
      <xdr:rowOff>39585</xdr:rowOff>
    </xdr:to>
    <xdr:grpSp>
      <xdr:nvGrpSpPr>
        <xdr:cNvPr id="44" name="Group 43">
          <a:extLst>
            <a:ext uri="{FF2B5EF4-FFF2-40B4-BE49-F238E27FC236}">
              <a16:creationId xmlns:a16="http://schemas.microsoft.com/office/drawing/2014/main" id="{9D6F5B57-F50A-51F8-B346-6155FB1BD4B5}"/>
            </a:ext>
          </a:extLst>
        </xdr:cNvPr>
        <xdr:cNvGrpSpPr/>
      </xdr:nvGrpSpPr>
      <xdr:grpSpPr>
        <a:xfrm>
          <a:off x="0" y="0"/>
          <a:ext cx="19256668" cy="9667558"/>
          <a:chOff x="0" y="0"/>
          <a:chExt cx="19050000" cy="9243743"/>
        </a:xfrm>
      </xdr:grpSpPr>
      <xdr:sp macro="" textlink="">
        <xdr:nvSpPr>
          <xdr:cNvPr id="2" name="Rectangle: Rounded Corners 1">
            <a:extLst>
              <a:ext uri="{FF2B5EF4-FFF2-40B4-BE49-F238E27FC236}">
                <a16:creationId xmlns:a16="http://schemas.microsoft.com/office/drawing/2014/main" id="{E0533EB3-3CEC-4188-922E-73DD0368FA3A}"/>
              </a:ext>
            </a:extLst>
          </xdr:cNvPr>
          <xdr:cNvSpPr/>
        </xdr:nvSpPr>
        <xdr:spPr>
          <a:xfrm>
            <a:off x="0" y="0"/>
            <a:ext cx="18785070" cy="9243743"/>
          </a:xfrm>
          <a:prstGeom prst="roundRect">
            <a:avLst>
              <a:gd name="adj" fmla="val 123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5EED8872-41EA-4BCF-A5CC-E8928B6E34BB}"/>
              </a:ext>
            </a:extLst>
          </xdr:cNvPr>
          <xdr:cNvSpPr/>
        </xdr:nvSpPr>
        <xdr:spPr>
          <a:xfrm>
            <a:off x="1944150" y="57149"/>
            <a:ext cx="15018847" cy="694053"/>
          </a:xfrm>
          <a:prstGeom prst="roundRect">
            <a:avLst/>
          </a:prstGeom>
          <a:gradFill flip="none" rotWithShape="1">
            <a:gsLst>
              <a:gs pos="0">
                <a:srgbClr val="FFFFFF"/>
              </a:gs>
              <a:gs pos="100000">
                <a:srgbClr val="D4DFED"/>
              </a:gs>
            </a:gsLst>
            <a:lin ang="16200000" scaled="1"/>
            <a:tileRect/>
          </a:gradFill>
          <a:ln>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4800" b="1">
                <a:solidFill>
                  <a:sysClr val="windowText" lastClr="000000"/>
                </a:solidFill>
              </a:rPr>
              <a:t>PORTFOLIO PERFORMANCE DASHBOARD</a:t>
            </a:r>
          </a:p>
        </xdr:txBody>
      </xdr:sp>
      <xdr:grpSp>
        <xdr:nvGrpSpPr>
          <xdr:cNvPr id="4" name="Group 3">
            <a:extLst>
              <a:ext uri="{FF2B5EF4-FFF2-40B4-BE49-F238E27FC236}">
                <a16:creationId xmlns:a16="http://schemas.microsoft.com/office/drawing/2014/main" id="{3F23573C-66E8-4F63-A970-13B2C268CF14}"/>
              </a:ext>
            </a:extLst>
          </xdr:cNvPr>
          <xdr:cNvGrpSpPr/>
        </xdr:nvGrpSpPr>
        <xdr:grpSpPr>
          <a:xfrm>
            <a:off x="17087667" y="66675"/>
            <a:ext cx="1576001" cy="666649"/>
            <a:chOff x="15668625" y="66677"/>
            <a:chExt cx="1525728" cy="676274"/>
          </a:xfrm>
        </xdr:grpSpPr>
        <xdr:sp macro="[0]!Sheet12.POP" textlink="">
          <xdr:nvSpPr>
            <xdr:cNvPr id="5" name="Rectangle: Rounded Corners 4">
              <a:extLst>
                <a:ext uri="{FF2B5EF4-FFF2-40B4-BE49-F238E27FC236}">
                  <a16:creationId xmlns:a16="http://schemas.microsoft.com/office/drawing/2014/main" id="{A27D5721-F145-960C-313F-7F7E9FD58258}"/>
                </a:ext>
              </a:extLst>
            </xdr:cNvPr>
            <xdr:cNvSpPr/>
          </xdr:nvSpPr>
          <xdr:spPr>
            <a:xfrm>
              <a:off x="15668625" y="66677"/>
              <a:ext cx="1525728" cy="676274"/>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hisWorkbook.fullscreen1">
          <xdr:nvPicPr>
            <xdr:cNvPr id="6" name="Graphic 5" descr="Monitor with solid fill">
              <a:extLst>
                <a:ext uri="{FF2B5EF4-FFF2-40B4-BE49-F238E27FC236}">
                  <a16:creationId xmlns:a16="http://schemas.microsoft.com/office/drawing/2014/main" id="{CB455FA1-F1D8-50C1-8949-C1296093E3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840957" y="105757"/>
              <a:ext cx="1161168" cy="608618"/>
            </a:xfrm>
            <a:prstGeom prst="rect">
              <a:avLst/>
            </a:prstGeom>
          </xdr:spPr>
        </xdr:pic>
      </xdr:grpSp>
      <xdr:sp macro="" textlink="">
        <xdr:nvSpPr>
          <xdr:cNvPr id="7" name="Rectangle: Rounded Corners 6">
            <a:extLst>
              <a:ext uri="{FF2B5EF4-FFF2-40B4-BE49-F238E27FC236}">
                <a16:creationId xmlns:a16="http://schemas.microsoft.com/office/drawing/2014/main" id="{550D55F1-90CF-44AD-B63D-BE6BFF31F6D3}"/>
              </a:ext>
            </a:extLst>
          </xdr:cNvPr>
          <xdr:cNvSpPr/>
        </xdr:nvSpPr>
        <xdr:spPr>
          <a:xfrm>
            <a:off x="1985716" y="828574"/>
            <a:ext cx="2958413" cy="98568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648B2EBF-7D38-49F5-8405-B16B4444FF67}"/>
              </a:ext>
            </a:extLst>
          </xdr:cNvPr>
          <xdr:cNvSpPr/>
        </xdr:nvSpPr>
        <xdr:spPr>
          <a:xfrm>
            <a:off x="5017536" y="838099"/>
            <a:ext cx="3306757" cy="98568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C3D3ED7F-9E25-480B-9323-C3C9262B295B}"/>
              </a:ext>
            </a:extLst>
          </xdr:cNvPr>
          <xdr:cNvSpPr/>
        </xdr:nvSpPr>
        <xdr:spPr>
          <a:xfrm>
            <a:off x="8401769" y="838099"/>
            <a:ext cx="3308766" cy="98568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Rounded Corners 9">
            <a:extLst>
              <a:ext uri="{FF2B5EF4-FFF2-40B4-BE49-F238E27FC236}">
                <a16:creationId xmlns:a16="http://schemas.microsoft.com/office/drawing/2014/main" id="{8F4E09DD-7676-4A1C-90A7-CC43E717A2AC}"/>
              </a:ext>
            </a:extLst>
          </xdr:cNvPr>
          <xdr:cNvSpPr/>
        </xdr:nvSpPr>
        <xdr:spPr>
          <a:xfrm>
            <a:off x="11783943" y="819049"/>
            <a:ext cx="3389801" cy="990435"/>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TextBox 11">
            <a:extLst>
              <a:ext uri="{FF2B5EF4-FFF2-40B4-BE49-F238E27FC236}">
                <a16:creationId xmlns:a16="http://schemas.microsoft.com/office/drawing/2014/main" id="{352F6F55-C2C1-4A8B-B129-4326FF38CB8D}"/>
              </a:ext>
            </a:extLst>
          </xdr:cNvPr>
          <xdr:cNvSpPr txBox="1"/>
        </xdr:nvSpPr>
        <xdr:spPr>
          <a:xfrm>
            <a:off x="2199266" y="828574"/>
            <a:ext cx="2419327" cy="4237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PORTFOLIO</a:t>
            </a:r>
            <a:r>
              <a:rPr lang="en-US" sz="2000" b="1" baseline="0"/>
              <a:t> VALUE</a:t>
            </a:r>
            <a:endParaRPr lang="en-US" sz="2000" b="1"/>
          </a:p>
        </xdr:txBody>
      </xdr:sp>
      <xdr:sp macro="" textlink="'LAYER kpi'!C10">
        <xdr:nvSpPr>
          <xdr:cNvPr id="13" name="TextBox 12">
            <a:extLst>
              <a:ext uri="{FF2B5EF4-FFF2-40B4-BE49-F238E27FC236}">
                <a16:creationId xmlns:a16="http://schemas.microsoft.com/office/drawing/2014/main" id="{D8E3E216-3205-4823-B0D4-D37CFE5CD263}"/>
              </a:ext>
            </a:extLst>
          </xdr:cNvPr>
          <xdr:cNvSpPr txBox="1"/>
        </xdr:nvSpPr>
        <xdr:spPr>
          <a:xfrm>
            <a:off x="2228629" y="1252361"/>
            <a:ext cx="2419327" cy="42613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2B3ED79-146C-47C0-913A-84A2EDFB1A55}" type="TxLink">
              <a:rPr lang="en-US" sz="2800" b="1" i="0" u="none" strike="noStrike">
                <a:solidFill>
                  <a:srgbClr val="000000"/>
                </a:solidFill>
                <a:latin typeface="Calibri"/>
                <a:ea typeface="Calibri"/>
                <a:cs typeface="Calibri"/>
              </a:rPr>
              <a:pPr algn="ctr"/>
              <a:t>5.26M</a:t>
            </a:fld>
            <a:endParaRPr lang="en-US" sz="9600" b="1"/>
          </a:p>
        </xdr:txBody>
      </xdr:sp>
      <xdr:sp macro="" textlink="">
        <xdr:nvSpPr>
          <xdr:cNvPr id="15" name="TextBox 14">
            <a:extLst>
              <a:ext uri="{FF2B5EF4-FFF2-40B4-BE49-F238E27FC236}">
                <a16:creationId xmlns:a16="http://schemas.microsoft.com/office/drawing/2014/main" id="{D9007F75-5A58-4448-A2EC-83517F916A41}"/>
              </a:ext>
            </a:extLst>
          </xdr:cNvPr>
          <xdr:cNvSpPr txBox="1"/>
        </xdr:nvSpPr>
        <xdr:spPr>
          <a:xfrm>
            <a:off x="5401953" y="877684"/>
            <a:ext cx="2419328" cy="42613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QUANTITY</a:t>
            </a:r>
            <a:r>
              <a:rPr lang="en-US" sz="2000" b="1" baseline="0"/>
              <a:t> HELD</a:t>
            </a:r>
            <a:endParaRPr lang="en-US" sz="2000" b="1"/>
          </a:p>
        </xdr:txBody>
      </xdr:sp>
      <xdr:sp macro="" textlink="'LAYER kpi'!B10">
        <xdr:nvSpPr>
          <xdr:cNvPr id="16" name="TextBox 15">
            <a:extLst>
              <a:ext uri="{FF2B5EF4-FFF2-40B4-BE49-F238E27FC236}">
                <a16:creationId xmlns:a16="http://schemas.microsoft.com/office/drawing/2014/main" id="{4D640EC9-5AA1-4F13-924B-C4CD5F9E2DD4}"/>
              </a:ext>
            </a:extLst>
          </xdr:cNvPr>
          <xdr:cNvSpPr txBox="1"/>
        </xdr:nvSpPr>
        <xdr:spPr>
          <a:xfrm>
            <a:off x="5431316" y="1303815"/>
            <a:ext cx="2419328" cy="4237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B6576A-2AEF-4860-802D-CF9C1B3C578D}" type="TxLink">
              <a:rPr lang="en-US" sz="2800" b="1" i="0" u="none" strike="noStrike">
                <a:solidFill>
                  <a:srgbClr val="000000"/>
                </a:solidFill>
                <a:latin typeface="Calibri"/>
                <a:ea typeface="Calibri"/>
                <a:cs typeface="Calibri"/>
              </a:rPr>
              <a:pPr algn="ctr"/>
              <a:t>6.94K</a:t>
            </a:fld>
            <a:endParaRPr lang="en-US" sz="9600" b="1"/>
          </a:p>
        </xdr:txBody>
      </xdr:sp>
      <xdr:sp macro="" textlink="">
        <xdr:nvSpPr>
          <xdr:cNvPr id="17" name="TextBox 16">
            <a:extLst>
              <a:ext uri="{FF2B5EF4-FFF2-40B4-BE49-F238E27FC236}">
                <a16:creationId xmlns:a16="http://schemas.microsoft.com/office/drawing/2014/main" id="{0893FEC2-BDC9-E2AA-7B63-5591025B989B}"/>
              </a:ext>
            </a:extLst>
          </xdr:cNvPr>
          <xdr:cNvSpPr txBox="1"/>
        </xdr:nvSpPr>
        <xdr:spPr>
          <a:xfrm>
            <a:off x="8782283" y="851954"/>
            <a:ext cx="2419327" cy="42613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TOTAL</a:t>
            </a:r>
            <a:r>
              <a:rPr lang="en-US" sz="2000" b="1" baseline="0"/>
              <a:t> DIVIDENT</a:t>
            </a:r>
            <a:endParaRPr lang="en-US" sz="2000" b="1"/>
          </a:p>
        </xdr:txBody>
      </xdr:sp>
      <xdr:sp macro="" textlink="'LAYER kpi'!E10">
        <xdr:nvSpPr>
          <xdr:cNvPr id="18" name="TextBox 17">
            <a:extLst>
              <a:ext uri="{FF2B5EF4-FFF2-40B4-BE49-F238E27FC236}">
                <a16:creationId xmlns:a16="http://schemas.microsoft.com/office/drawing/2014/main" id="{6B9FF60C-E69D-F57A-241D-12B834A7A82F}"/>
              </a:ext>
            </a:extLst>
          </xdr:cNvPr>
          <xdr:cNvSpPr txBox="1"/>
        </xdr:nvSpPr>
        <xdr:spPr>
          <a:xfrm>
            <a:off x="8809640" y="1278085"/>
            <a:ext cx="2421333" cy="4237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621DCF9-8B51-4C71-A969-99D133C07B0C}" type="TxLink">
              <a:rPr lang="en-US" sz="2800" b="1" i="0" u="none" strike="noStrike">
                <a:solidFill>
                  <a:srgbClr val="000000"/>
                </a:solidFill>
                <a:latin typeface="Calibri"/>
                <a:ea typeface="Calibri"/>
                <a:cs typeface="Calibri"/>
              </a:rPr>
              <a:pPr algn="ctr"/>
              <a:t>120</a:t>
            </a:fld>
            <a:endParaRPr lang="en-US" sz="9600" b="1"/>
          </a:p>
        </xdr:txBody>
      </xdr:sp>
      <xdr:sp macro="" textlink="">
        <xdr:nvSpPr>
          <xdr:cNvPr id="19" name="TextBox 18">
            <a:extLst>
              <a:ext uri="{FF2B5EF4-FFF2-40B4-BE49-F238E27FC236}">
                <a16:creationId xmlns:a16="http://schemas.microsoft.com/office/drawing/2014/main" id="{FB6C73B6-471E-D64F-7E69-9513D6056BD8}"/>
              </a:ext>
            </a:extLst>
          </xdr:cNvPr>
          <xdr:cNvSpPr txBox="1"/>
        </xdr:nvSpPr>
        <xdr:spPr>
          <a:xfrm>
            <a:off x="12266014" y="840878"/>
            <a:ext cx="2419327" cy="42841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AVG SPLIT</a:t>
            </a:r>
            <a:r>
              <a:rPr lang="en-US" sz="2000" b="1" baseline="0"/>
              <a:t> RATIO</a:t>
            </a:r>
            <a:endParaRPr lang="en-US" sz="2000" b="1"/>
          </a:p>
        </xdr:txBody>
      </xdr:sp>
      <xdr:sp macro="" textlink="'LAYER kpi'!D10">
        <xdr:nvSpPr>
          <xdr:cNvPr id="20" name="TextBox 19">
            <a:extLst>
              <a:ext uri="{FF2B5EF4-FFF2-40B4-BE49-F238E27FC236}">
                <a16:creationId xmlns:a16="http://schemas.microsoft.com/office/drawing/2014/main" id="{7C0DBBD5-3C54-EE50-E6AF-D4EC8C0B05C5}"/>
              </a:ext>
            </a:extLst>
          </xdr:cNvPr>
          <xdr:cNvSpPr txBox="1"/>
        </xdr:nvSpPr>
        <xdr:spPr>
          <a:xfrm>
            <a:off x="12295377" y="1269293"/>
            <a:ext cx="2419327" cy="42150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1EBF79A-ED8B-4D9A-9A80-899FD3E9E49C}" type="TxLink">
              <a:rPr lang="en-US" sz="2800" b="1" i="0" u="none" strike="noStrike">
                <a:solidFill>
                  <a:srgbClr val="000000"/>
                </a:solidFill>
                <a:latin typeface="Calibri"/>
                <a:ea typeface="Calibri"/>
                <a:cs typeface="Calibri"/>
              </a:rPr>
              <a:pPr algn="ctr"/>
              <a:t>1.8</a:t>
            </a:fld>
            <a:endParaRPr lang="en-US" sz="9600" b="1"/>
          </a:p>
        </xdr:txBody>
      </xdr:sp>
      <xdr:sp macro="" textlink="">
        <xdr:nvSpPr>
          <xdr:cNvPr id="23" name="Rectangle: Rounded Corners 22">
            <a:extLst>
              <a:ext uri="{FF2B5EF4-FFF2-40B4-BE49-F238E27FC236}">
                <a16:creationId xmlns:a16="http://schemas.microsoft.com/office/drawing/2014/main" id="{4847A6F5-0AE1-4BB8-A53C-CD86E47B05D6}"/>
              </a:ext>
            </a:extLst>
          </xdr:cNvPr>
          <xdr:cNvSpPr/>
        </xdr:nvSpPr>
        <xdr:spPr>
          <a:xfrm>
            <a:off x="14780331" y="1878005"/>
            <a:ext cx="3912132" cy="7224846"/>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Rounded Corners 23">
            <a:extLst>
              <a:ext uri="{FF2B5EF4-FFF2-40B4-BE49-F238E27FC236}">
                <a16:creationId xmlns:a16="http://schemas.microsoft.com/office/drawing/2014/main" id="{D4E83B5F-3B8E-42DF-9093-6AFE8B6B97AF}"/>
              </a:ext>
            </a:extLst>
          </xdr:cNvPr>
          <xdr:cNvSpPr/>
        </xdr:nvSpPr>
        <xdr:spPr>
          <a:xfrm>
            <a:off x="1946437" y="1903698"/>
            <a:ext cx="6294917" cy="3639162"/>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Rounded Corners 24">
            <a:extLst>
              <a:ext uri="{FF2B5EF4-FFF2-40B4-BE49-F238E27FC236}">
                <a16:creationId xmlns:a16="http://schemas.microsoft.com/office/drawing/2014/main" id="{C4C6F65D-2DF9-4C43-AC4E-1E848C18FD71}"/>
              </a:ext>
            </a:extLst>
          </xdr:cNvPr>
          <xdr:cNvSpPr/>
        </xdr:nvSpPr>
        <xdr:spPr>
          <a:xfrm>
            <a:off x="8322709" y="1907656"/>
            <a:ext cx="6360001" cy="3639162"/>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Rounded Corners 25">
            <a:extLst>
              <a:ext uri="{FF2B5EF4-FFF2-40B4-BE49-F238E27FC236}">
                <a16:creationId xmlns:a16="http://schemas.microsoft.com/office/drawing/2014/main" id="{895F2443-BEF2-4376-AF3B-DC4247614374}"/>
              </a:ext>
            </a:extLst>
          </xdr:cNvPr>
          <xdr:cNvSpPr/>
        </xdr:nvSpPr>
        <xdr:spPr>
          <a:xfrm>
            <a:off x="1981015" y="5614476"/>
            <a:ext cx="6219666" cy="3555746"/>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Rounded Corners 26">
            <a:extLst>
              <a:ext uri="{FF2B5EF4-FFF2-40B4-BE49-F238E27FC236}">
                <a16:creationId xmlns:a16="http://schemas.microsoft.com/office/drawing/2014/main" id="{98ECB97E-B26B-42C1-AF47-7C66AD850B64}"/>
              </a:ext>
            </a:extLst>
          </xdr:cNvPr>
          <xdr:cNvSpPr/>
        </xdr:nvSpPr>
        <xdr:spPr>
          <a:xfrm>
            <a:off x="8292202" y="5604580"/>
            <a:ext cx="6427116" cy="3591296"/>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8" name="Chart 27">
            <a:extLst>
              <a:ext uri="{FF2B5EF4-FFF2-40B4-BE49-F238E27FC236}">
                <a16:creationId xmlns:a16="http://schemas.microsoft.com/office/drawing/2014/main" id="{00E94E57-C996-417F-819A-3A887591FAAD}"/>
              </a:ext>
            </a:extLst>
          </xdr:cNvPr>
          <xdr:cNvGraphicFramePr>
            <a:graphicFrameLocks/>
          </xdr:cNvGraphicFramePr>
        </xdr:nvGraphicFramePr>
        <xdr:xfrm>
          <a:off x="14780332" y="1951275"/>
          <a:ext cx="4269668" cy="712188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9" name="Chart 28">
            <a:extLst>
              <a:ext uri="{FF2B5EF4-FFF2-40B4-BE49-F238E27FC236}">
                <a16:creationId xmlns:a16="http://schemas.microsoft.com/office/drawing/2014/main" id="{EDEF67D8-4503-4499-BF07-F60D4001F218}"/>
              </a:ext>
            </a:extLst>
          </xdr:cNvPr>
          <xdr:cNvGraphicFramePr>
            <a:graphicFrameLocks/>
          </xdr:cNvGraphicFramePr>
        </xdr:nvGraphicFramePr>
        <xdr:xfrm>
          <a:off x="1940570" y="1926535"/>
          <a:ext cx="6274777" cy="3590253"/>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B3118EE8-48E8-4DD0-805E-D652611D4F51}"/>
                  </a:ext>
                </a:extLst>
              </xdr:cNvPr>
              <xdr:cNvGraphicFramePr/>
            </xdr:nvGraphicFramePr>
            <xdr:xfrm>
              <a:off x="8297286" y="1930492"/>
              <a:ext cx="6353390" cy="3600948"/>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297286" y="1930492"/>
                <a:ext cx="6353390" cy="360094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2="http://schemas.microsoft.com/office/drawing/2015/10/21/chartex" Requires="cx2">
          <xdr:graphicFrame macro="">
            <xdr:nvGraphicFramePr>
              <xdr:cNvPr id="32" name="Chart 31">
                <a:extLst>
                  <a:ext uri="{FF2B5EF4-FFF2-40B4-BE49-F238E27FC236}">
                    <a16:creationId xmlns:a16="http://schemas.microsoft.com/office/drawing/2014/main" id="{9C37A3A7-FBAB-4F69-9894-23DF7251B290}"/>
                  </a:ext>
                </a:extLst>
              </xdr:cNvPr>
              <xdr:cNvGraphicFramePr/>
            </xdr:nvGraphicFramePr>
            <xdr:xfrm>
              <a:off x="8266780" y="5675375"/>
              <a:ext cx="6368839" cy="3465539"/>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8266780" y="5675375"/>
                <a:ext cx="6368839" cy="346553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sp macro="" textlink="">
        <xdr:nvSpPr>
          <xdr:cNvPr id="33" name="Rectangle: Rounded Corners 32">
            <a:extLst>
              <a:ext uri="{FF2B5EF4-FFF2-40B4-BE49-F238E27FC236}">
                <a16:creationId xmlns:a16="http://schemas.microsoft.com/office/drawing/2014/main" id="{3F9662E6-7AE7-4620-9F60-7F688CFCB775}"/>
              </a:ext>
            </a:extLst>
          </xdr:cNvPr>
          <xdr:cNvSpPr/>
        </xdr:nvSpPr>
        <xdr:spPr>
          <a:xfrm>
            <a:off x="15229537" y="795603"/>
            <a:ext cx="3447975" cy="985808"/>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6DCAF08B-3AC1-4CB5-A1C6-DB60FC9BD469}"/>
              </a:ext>
            </a:extLst>
          </xdr:cNvPr>
          <xdr:cNvSpPr txBox="1"/>
        </xdr:nvSpPr>
        <xdr:spPr>
          <a:xfrm>
            <a:off x="15700512" y="817432"/>
            <a:ext cx="2294907" cy="4237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AVG HOLDING PER </a:t>
            </a:r>
          </a:p>
        </xdr:txBody>
      </xdr:sp>
      <xdr:sp macro="" textlink="'LAYER kpi'!F10">
        <xdr:nvSpPr>
          <xdr:cNvPr id="35" name="TextBox 34">
            <a:extLst>
              <a:ext uri="{FF2B5EF4-FFF2-40B4-BE49-F238E27FC236}">
                <a16:creationId xmlns:a16="http://schemas.microsoft.com/office/drawing/2014/main" id="{4BEE1871-052D-46EC-A1DC-DBF24ED6FF80}"/>
              </a:ext>
            </a:extLst>
          </xdr:cNvPr>
          <xdr:cNvSpPr txBox="1"/>
        </xdr:nvSpPr>
        <xdr:spPr>
          <a:xfrm>
            <a:off x="15718083" y="1241219"/>
            <a:ext cx="2306298" cy="42613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EACA7F2-006B-4D3A-877C-F2FFF88BC94F}" type="TxLink">
              <a:rPr lang="en-US" sz="2800" b="1" i="0" u="none" strike="noStrike">
                <a:solidFill>
                  <a:srgbClr val="000000"/>
                </a:solidFill>
                <a:latin typeface="Calibri"/>
                <a:ea typeface="Calibri"/>
                <a:cs typeface="Calibri"/>
              </a:rPr>
              <a:pPr algn="ctr"/>
              <a:t>868</a:t>
            </a:fld>
            <a:endParaRPr lang="en-US" sz="9600" b="1"/>
          </a:p>
        </xdr:txBody>
      </xdr:sp>
      <mc:AlternateContent xmlns:mc="http://schemas.openxmlformats.org/markup-compatibility/2006" xmlns:a14="http://schemas.microsoft.com/office/drawing/2010/main">
        <mc:Choice Requires="a14">
          <xdr:graphicFrame macro="">
            <xdr:nvGraphicFramePr>
              <xdr:cNvPr id="37" name="country 1">
                <a:extLst>
                  <a:ext uri="{FF2B5EF4-FFF2-40B4-BE49-F238E27FC236}">
                    <a16:creationId xmlns:a16="http://schemas.microsoft.com/office/drawing/2014/main" id="{68A63A4F-65EC-426B-C0FB-AE9F9AD5232F}"/>
                  </a:ext>
                </a:extLst>
              </xdr:cNvPr>
              <xdr:cNvGraphicFramePr/>
            </xdr:nvGraphicFramePr>
            <xdr:xfrm>
              <a:off x="30116" y="780514"/>
              <a:ext cx="1867355" cy="843751"/>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30116" y="780514"/>
                <a:ext cx="1867355" cy="8437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8" name="manager">
                <a:extLst>
                  <a:ext uri="{FF2B5EF4-FFF2-40B4-BE49-F238E27FC236}">
                    <a16:creationId xmlns:a16="http://schemas.microsoft.com/office/drawing/2014/main" id="{54BE21FF-ED19-D8E4-41E3-BA4433365A2D}"/>
                  </a:ext>
                </a:extLst>
              </xdr:cNvPr>
              <xdr:cNvGraphicFramePr/>
            </xdr:nvGraphicFramePr>
            <xdr:xfrm>
              <a:off x="30116" y="5741222"/>
              <a:ext cx="1867355" cy="3068054"/>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30116" y="5741222"/>
                <a:ext cx="1867355" cy="3068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9" name="portfolio_name">
                <a:extLst>
                  <a:ext uri="{FF2B5EF4-FFF2-40B4-BE49-F238E27FC236}">
                    <a16:creationId xmlns:a16="http://schemas.microsoft.com/office/drawing/2014/main" id="{069432DD-3F52-5D8D-1B8D-C71D248DA1DC}"/>
                  </a:ext>
                </a:extLst>
              </xdr:cNvPr>
              <xdr:cNvGraphicFramePr/>
            </xdr:nvGraphicFramePr>
            <xdr:xfrm>
              <a:off x="30116" y="2636829"/>
              <a:ext cx="1867355" cy="3060433"/>
            </xdr:xfrm>
            <a:graphic>
              <a:graphicData uri="http://schemas.microsoft.com/office/drawing/2010/slicer">
                <sle:slicer xmlns:sle="http://schemas.microsoft.com/office/drawing/2010/slicer" name="portfolio_name"/>
              </a:graphicData>
            </a:graphic>
          </xdr:graphicFrame>
        </mc:Choice>
        <mc:Fallback xmlns="">
          <xdr:sp macro="" textlink="">
            <xdr:nvSpPr>
              <xdr:cNvPr id="0" name=""/>
              <xdr:cNvSpPr>
                <a:spLocks noTextEdit="1"/>
              </xdr:cNvSpPr>
            </xdr:nvSpPr>
            <xdr:spPr>
              <a:xfrm>
                <a:off x="30116" y="2636829"/>
                <a:ext cx="1867355" cy="30604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41" name="Chart 40">
            <a:extLst>
              <a:ext uri="{FF2B5EF4-FFF2-40B4-BE49-F238E27FC236}">
                <a16:creationId xmlns:a16="http://schemas.microsoft.com/office/drawing/2014/main" id="{6F58D50D-5AAC-4825-AE02-08FC6EAA3C5E}"/>
              </a:ext>
            </a:extLst>
          </xdr:cNvPr>
          <xdr:cNvGraphicFramePr>
            <a:graphicFrameLocks/>
          </xdr:cNvGraphicFramePr>
        </xdr:nvGraphicFramePr>
        <xdr:xfrm>
          <a:off x="1981014" y="5614475"/>
          <a:ext cx="6185291" cy="3526438"/>
        </xdr:xfrm>
        <a:graphic>
          <a:graphicData uri="http://schemas.openxmlformats.org/drawingml/2006/chart">
            <c:chart xmlns:c="http://schemas.openxmlformats.org/drawingml/2006/chart" xmlns:r="http://schemas.openxmlformats.org/officeDocument/2006/relationships" r:id="rId7"/>
          </a:graphicData>
        </a:graphic>
      </xdr:graphicFrame>
      <mc:AlternateContent xmlns:mc="http://schemas.openxmlformats.org/markup-compatibility/2006" xmlns:a14="http://schemas.microsoft.com/office/drawing/2010/main">
        <mc:Choice Requires="a14">
          <xdr:graphicFrame macro="">
            <xdr:nvGraphicFramePr>
              <xdr:cNvPr id="42" name="exchange_name 2">
                <a:extLst>
                  <a:ext uri="{FF2B5EF4-FFF2-40B4-BE49-F238E27FC236}">
                    <a16:creationId xmlns:a16="http://schemas.microsoft.com/office/drawing/2014/main" id="{C47AD81A-5CD0-2B26-8B02-DD20861B7F80}"/>
                  </a:ext>
                </a:extLst>
              </xdr:cNvPr>
              <xdr:cNvGraphicFramePr/>
            </xdr:nvGraphicFramePr>
            <xdr:xfrm>
              <a:off x="30115" y="1678775"/>
              <a:ext cx="1867355" cy="891819"/>
            </xdr:xfrm>
            <a:graphic>
              <a:graphicData uri="http://schemas.microsoft.com/office/drawing/2010/slicer">
                <sle:slicer xmlns:sle="http://schemas.microsoft.com/office/drawing/2010/slicer" name="exchange_name 2"/>
              </a:graphicData>
            </a:graphic>
          </xdr:graphicFrame>
        </mc:Choice>
        <mc:Fallback xmlns="">
          <xdr:sp macro="" textlink="">
            <xdr:nvSpPr>
              <xdr:cNvPr id="0" name=""/>
              <xdr:cNvSpPr>
                <a:spLocks noTextEdit="1"/>
              </xdr:cNvSpPr>
            </xdr:nvSpPr>
            <xdr:spPr>
              <a:xfrm>
                <a:off x="30115" y="1678775"/>
                <a:ext cx="1867355" cy="8918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133350</xdr:colOff>
      <xdr:row>48</xdr:row>
      <xdr:rowOff>80008</xdr:rowOff>
    </xdr:to>
    <xdr:sp macro="" textlink="">
      <xdr:nvSpPr>
        <xdr:cNvPr id="2" name="Rectangle: Rounded Corners 1">
          <a:extLst>
            <a:ext uri="{FF2B5EF4-FFF2-40B4-BE49-F238E27FC236}">
              <a16:creationId xmlns:a16="http://schemas.microsoft.com/office/drawing/2014/main" id="{48474D9F-6924-4A39-8EE9-CAA0152123DB}"/>
            </a:ext>
          </a:extLst>
        </xdr:cNvPr>
        <xdr:cNvSpPr/>
      </xdr:nvSpPr>
      <xdr:spPr>
        <a:xfrm>
          <a:off x="0" y="0"/>
          <a:ext cx="17878714" cy="8946917"/>
        </a:xfrm>
        <a:prstGeom prst="roundRect">
          <a:avLst>
            <a:gd name="adj" fmla="val 123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0</xdr:row>
      <xdr:rowOff>57149</xdr:rowOff>
    </xdr:from>
    <xdr:to>
      <xdr:col>26</xdr:col>
      <xdr:colOff>171450</xdr:colOff>
      <xdr:row>4</xdr:row>
      <xdr:rowOff>57537</xdr:rowOff>
    </xdr:to>
    <xdr:sp macro="" textlink="">
      <xdr:nvSpPr>
        <xdr:cNvPr id="3" name="Rectangle: Rounded Corners 2">
          <a:extLst>
            <a:ext uri="{FF2B5EF4-FFF2-40B4-BE49-F238E27FC236}">
              <a16:creationId xmlns:a16="http://schemas.microsoft.com/office/drawing/2014/main" id="{5EE0E801-6834-43C4-A974-CFAC3C3CE3A2}"/>
            </a:ext>
          </a:extLst>
        </xdr:cNvPr>
        <xdr:cNvSpPr/>
      </xdr:nvSpPr>
      <xdr:spPr>
        <a:xfrm>
          <a:off x="1828800" y="57149"/>
          <a:ext cx="14192250" cy="724288"/>
        </a:xfrm>
        <a:prstGeom prst="roundRect">
          <a:avLst/>
        </a:prstGeom>
        <a:gradFill flip="none" rotWithShape="1">
          <a:gsLst>
            <a:gs pos="0">
              <a:srgbClr val="FFFFFF"/>
            </a:gs>
            <a:gs pos="100000">
              <a:srgbClr val="D4DFED"/>
            </a:gs>
          </a:gsLst>
          <a:lin ang="16200000" scaled="1"/>
          <a:tileRect/>
        </a:gradFill>
        <a:ln>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4800" b="1">
              <a:solidFill>
                <a:sysClr val="windowText" lastClr="000000"/>
              </a:solidFill>
            </a:rPr>
            <a:t>COMPANY OVERVIEW DASHBOARD</a:t>
          </a:r>
        </a:p>
      </xdr:txBody>
    </xdr:sp>
    <xdr:clientData/>
  </xdr:twoCellAnchor>
  <xdr:twoCellAnchor>
    <xdr:from>
      <xdr:col>26</xdr:col>
      <xdr:colOff>333375</xdr:colOff>
      <xdr:row>0</xdr:row>
      <xdr:rowOff>66675</xdr:rowOff>
    </xdr:from>
    <xdr:to>
      <xdr:col>29</xdr:col>
      <xdr:colOff>30303</xdr:colOff>
      <xdr:row>4</xdr:row>
      <xdr:rowOff>11429</xdr:rowOff>
    </xdr:to>
    <xdr:grpSp>
      <xdr:nvGrpSpPr>
        <xdr:cNvPr id="4" name="Group 3">
          <a:extLst>
            <a:ext uri="{FF2B5EF4-FFF2-40B4-BE49-F238E27FC236}">
              <a16:creationId xmlns:a16="http://schemas.microsoft.com/office/drawing/2014/main" id="{08C4C264-429E-49E5-BC2D-D8F3CF6352A8}"/>
            </a:ext>
          </a:extLst>
        </xdr:cNvPr>
        <xdr:cNvGrpSpPr/>
      </xdr:nvGrpSpPr>
      <xdr:grpSpPr>
        <a:xfrm>
          <a:off x="15974428" y="66675"/>
          <a:ext cx="1501664" cy="680017"/>
          <a:chOff x="15668625" y="66677"/>
          <a:chExt cx="1525728" cy="676274"/>
        </a:xfrm>
      </xdr:grpSpPr>
      <xdr:sp macro="[0]!ThisWorkbook.fullscreen1" textlink="">
        <xdr:nvSpPr>
          <xdr:cNvPr id="5" name="Rectangle: Rounded Corners 4">
            <a:extLst>
              <a:ext uri="{FF2B5EF4-FFF2-40B4-BE49-F238E27FC236}">
                <a16:creationId xmlns:a16="http://schemas.microsoft.com/office/drawing/2014/main" id="{1824A7DF-4C0C-39CF-3337-8BB89E1E48E7}"/>
              </a:ext>
            </a:extLst>
          </xdr:cNvPr>
          <xdr:cNvSpPr/>
        </xdr:nvSpPr>
        <xdr:spPr>
          <a:xfrm>
            <a:off x="15668625" y="66677"/>
            <a:ext cx="1525728" cy="676274"/>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hisWorkbook.fullscreen1">
        <xdr:nvPicPr>
          <xdr:cNvPr id="6" name="Graphic 5" descr="Monitor with solid fill">
            <a:extLst>
              <a:ext uri="{FF2B5EF4-FFF2-40B4-BE49-F238E27FC236}">
                <a16:creationId xmlns:a16="http://schemas.microsoft.com/office/drawing/2014/main" id="{46CFF098-BFCA-B319-D39D-9710865C92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840957" y="105757"/>
            <a:ext cx="1161168" cy="608618"/>
          </a:xfrm>
          <a:prstGeom prst="rect">
            <a:avLst/>
          </a:prstGeom>
        </xdr:spPr>
      </xdr:pic>
    </xdr:grpSp>
    <xdr:clientData/>
  </xdr:twoCellAnchor>
  <xdr:twoCellAnchor>
    <xdr:from>
      <xdr:col>4</xdr:col>
      <xdr:colOff>311728</xdr:colOff>
      <xdr:row>4</xdr:row>
      <xdr:rowOff>125846</xdr:rowOff>
    </xdr:from>
    <xdr:to>
      <xdr:col>10</xdr:col>
      <xdr:colOff>277091</xdr:colOff>
      <xdr:row>10</xdr:row>
      <xdr:rowOff>25681</xdr:rowOff>
    </xdr:to>
    <xdr:sp macro="" textlink="">
      <xdr:nvSpPr>
        <xdr:cNvPr id="12" name="Rectangle: Rounded Corners 11">
          <a:extLst>
            <a:ext uri="{FF2B5EF4-FFF2-40B4-BE49-F238E27FC236}">
              <a16:creationId xmlns:a16="http://schemas.microsoft.com/office/drawing/2014/main" id="{670433AA-FEAD-4BF0-857E-2DC99E087F48}"/>
            </a:ext>
          </a:extLst>
        </xdr:cNvPr>
        <xdr:cNvSpPr/>
      </xdr:nvSpPr>
      <xdr:spPr>
        <a:xfrm>
          <a:off x="2759364" y="864755"/>
          <a:ext cx="3636818" cy="1008199"/>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573147</xdr:colOff>
      <xdr:row>4</xdr:row>
      <xdr:rowOff>125846</xdr:rowOff>
    </xdr:from>
    <xdr:to>
      <xdr:col>9</xdr:col>
      <xdr:colOff>489776</xdr:colOff>
      <xdr:row>7</xdr:row>
      <xdr:rowOff>2956</xdr:rowOff>
    </xdr:to>
    <xdr:sp macro="" textlink="">
      <xdr:nvSpPr>
        <xdr:cNvPr id="13" name="TextBox 12">
          <a:extLst>
            <a:ext uri="{FF2B5EF4-FFF2-40B4-BE49-F238E27FC236}">
              <a16:creationId xmlns:a16="http://schemas.microsoft.com/office/drawing/2014/main" id="{7E5D298B-46AE-45A9-A286-DA8EC9B6F9DD}"/>
            </a:ext>
          </a:extLst>
        </xdr:cNvPr>
        <xdr:cNvSpPr txBox="1"/>
      </xdr:nvSpPr>
      <xdr:spPr>
        <a:xfrm>
          <a:off x="3020783" y="864755"/>
          <a:ext cx="2976175" cy="4312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t>TRADER FEE</a:t>
          </a:r>
          <a:endParaRPr lang="en-US" sz="2000" b="1"/>
        </a:p>
      </xdr:txBody>
    </xdr:sp>
    <xdr:clientData/>
  </xdr:twoCellAnchor>
  <xdr:twoCellAnchor>
    <xdr:from>
      <xdr:col>4</xdr:col>
      <xdr:colOff>602510</xdr:colOff>
      <xdr:row>7</xdr:row>
      <xdr:rowOff>2956</xdr:rowOff>
    </xdr:from>
    <xdr:to>
      <xdr:col>9</xdr:col>
      <xdr:colOff>519139</xdr:colOff>
      <xdr:row>9</xdr:row>
      <xdr:rowOff>70889</xdr:rowOff>
    </xdr:to>
    <xdr:sp macro="" textlink="'LAYER kpi'!C16">
      <xdr:nvSpPr>
        <xdr:cNvPr id="14" name="TextBox 13">
          <a:extLst>
            <a:ext uri="{FF2B5EF4-FFF2-40B4-BE49-F238E27FC236}">
              <a16:creationId xmlns:a16="http://schemas.microsoft.com/office/drawing/2014/main" id="{708ABE23-83A0-4823-8876-8CCEE0EE62E7}"/>
            </a:ext>
          </a:extLst>
        </xdr:cNvPr>
        <xdr:cNvSpPr txBox="1"/>
      </xdr:nvSpPr>
      <xdr:spPr>
        <a:xfrm>
          <a:off x="3050146" y="1296047"/>
          <a:ext cx="2976175" cy="4373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12150B1-57BD-46DF-A19C-BA0254256B6D}" type="TxLink">
            <a:rPr lang="en-US" sz="2800" b="1" i="0" u="none" strike="noStrike">
              <a:solidFill>
                <a:srgbClr val="000000"/>
              </a:solidFill>
              <a:latin typeface="Calibri"/>
              <a:ea typeface="Calibri"/>
              <a:cs typeface="Calibri"/>
            </a:rPr>
            <a:pPr algn="ctr"/>
            <a:t>110.29K</a:t>
          </a:fld>
          <a:endParaRPr lang="en-US" sz="34400" b="1"/>
        </a:p>
      </xdr:txBody>
    </xdr:sp>
    <xdr:clientData/>
  </xdr:twoCellAnchor>
  <xdr:twoCellAnchor>
    <xdr:from>
      <xdr:col>10</xdr:col>
      <xdr:colOff>438726</xdr:colOff>
      <xdr:row>4</xdr:row>
      <xdr:rowOff>122382</xdr:rowOff>
    </xdr:from>
    <xdr:to>
      <xdr:col>16</xdr:col>
      <xdr:colOff>588818</xdr:colOff>
      <xdr:row>10</xdr:row>
      <xdr:rowOff>22217</xdr:rowOff>
    </xdr:to>
    <xdr:sp macro="" textlink="">
      <xdr:nvSpPr>
        <xdr:cNvPr id="15" name="Rectangle: Rounded Corners 14">
          <a:extLst>
            <a:ext uri="{FF2B5EF4-FFF2-40B4-BE49-F238E27FC236}">
              <a16:creationId xmlns:a16="http://schemas.microsoft.com/office/drawing/2014/main" id="{4E06F7B6-766F-4E37-A2D1-40EE2BD42460}"/>
            </a:ext>
          </a:extLst>
        </xdr:cNvPr>
        <xdr:cNvSpPr/>
      </xdr:nvSpPr>
      <xdr:spPr>
        <a:xfrm>
          <a:off x="6557817" y="861291"/>
          <a:ext cx="3821546" cy="1008199"/>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146874</xdr:colOff>
      <xdr:row>4</xdr:row>
      <xdr:rowOff>122382</xdr:rowOff>
    </xdr:from>
    <xdr:to>
      <xdr:col>16</xdr:col>
      <xdr:colOff>106325</xdr:colOff>
      <xdr:row>6</xdr:row>
      <xdr:rowOff>184219</xdr:rowOff>
    </xdr:to>
    <xdr:sp macro="" textlink="">
      <xdr:nvSpPr>
        <xdr:cNvPr id="16" name="TextBox 15">
          <a:extLst>
            <a:ext uri="{FF2B5EF4-FFF2-40B4-BE49-F238E27FC236}">
              <a16:creationId xmlns:a16="http://schemas.microsoft.com/office/drawing/2014/main" id="{311464B1-40BD-4E58-A56E-B3DD0907AAE0}"/>
            </a:ext>
          </a:extLst>
        </xdr:cNvPr>
        <xdr:cNvSpPr txBox="1"/>
      </xdr:nvSpPr>
      <xdr:spPr>
        <a:xfrm>
          <a:off x="6877874" y="861291"/>
          <a:ext cx="3018996" cy="4312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AVG TRADING PRICE</a:t>
          </a:r>
        </a:p>
      </xdr:txBody>
    </xdr:sp>
    <xdr:clientData/>
  </xdr:twoCellAnchor>
  <xdr:twoCellAnchor>
    <xdr:from>
      <xdr:col>11</xdr:col>
      <xdr:colOff>176237</xdr:colOff>
      <xdr:row>6</xdr:row>
      <xdr:rowOff>184219</xdr:rowOff>
    </xdr:from>
    <xdr:to>
      <xdr:col>16</xdr:col>
      <xdr:colOff>135688</xdr:colOff>
      <xdr:row>9</xdr:row>
      <xdr:rowOff>67425</xdr:rowOff>
    </xdr:to>
    <xdr:sp macro="" textlink="'LAYER kpi'!B16">
      <xdr:nvSpPr>
        <xdr:cNvPr id="17" name="TextBox 16">
          <a:extLst>
            <a:ext uri="{FF2B5EF4-FFF2-40B4-BE49-F238E27FC236}">
              <a16:creationId xmlns:a16="http://schemas.microsoft.com/office/drawing/2014/main" id="{1E63C6E2-D80D-48FC-9435-17F8F8B8F173}"/>
            </a:ext>
          </a:extLst>
        </xdr:cNvPr>
        <xdr:cNvSpPr txBox="1"/>
      </xdr:nvSpPr>
      <xdr:spPr>
        <a:xfrm>
          <a:off x="6907237" y="1292583"/>
          <a:ext cx="3018996" cy="4373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158CD71-DE0D-4709-AA2C-EB9140A0FD61}" type="TxLink">
            <a:rPr lang="en-US" sz="2800" b="1" i="0" u="none" strike="noStrike">
              <a:solidFill>
                <a:srgbClr val="000000"/>
              </a:solidFill>
              <a:latin typeface="Calibri"/>
              <a:ea typeface="Calibri"/>
              <a:cs typeface="Calibri"/>
            </a:rPr>
            <a:pPr algn="ctr"/>
            <a:t>873</a:t>
          </a:fld>
          <a:endParaRPr lang="en-US" sz="34400" b="1"/>
        </a:p>
      </xdr:txBody>
    </xdr:sp>
    <xdr:clientData/>
  </xdr:twoCellAnchor>
  <xdr:twoCellAnchor>
    <xdr:from>
      <xdr:col>17</xdr:col>
      <xdr:colOff>92363</xdr:colOff>
      <xdr:row>4</xdr:row>
      <xdr:rowOff>150091</xdr:rowOff>
    </xdr:from>
    <xdr:to>
      <xdr:col>22</xdr:col>
      <xdr:colOff>504140</xdr:colOff>
      <xdr:row>10</xdr:row>
      <xdr:rowOff>49926</xdr:rowOff>
    </xdr:to>
    <xdr:sp macro="" textlink="">
      <xdr:nvSpPr>
        <xdr:cNvPr id="21" name="Rectangle: Rounded Corners 20">
          <a:extLst>
            <a:ext uri="{FF2B5EF4-FFF2-40B4-BE49-F238E27FC236}">
              <a16:creationId xmlns:a16="http://schemas.microsoft.com/office/drawing/2014/main" id="{F039A7B3-4361-9E5C-73FC-814C4D197F51}"/>
            </a:ext>
          </a:extLst>
        </xdr:cNvPr>
        <xdr:cNvSpPr/>
      </xdr:nvSpPr>
      <xdr:spPr>
        <a:xfrm>
          <a:off x="10494818" y="889000"/>
          <a:ext cx="3471322" cy="1008199"/>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397407</xdr:colOff>
      <xdr:row>4</xdr:row>
      <xdr:rowOff>150091</xdr:rowOff>
    </xdr:from>
    <xdr:to>
      <xdr:col>22</xdr:col>
      <xdr:colOff>178604</xdr:colOff>
      <xdr:row>7</xdr:row>
      <xdr:rowOff>27201</xdr:rowOff>
    </xdr:to>
    <xdr:sp macro="" textlink="">
      <xdr:nvSpPr>
        <xdr:cNvPr id="22" name="TextBox 21">
          <a:extLst>
            <a:ext uri="{FF2B5EF4-FFF2-40B4-BE49-F238E27FC236}">
              <a16:creationId xmlns:a16="http://schemas.microsoft.com/office/drawing/2014/main" id="{C451D093-2D7A-E7AB-73AB-6238888A9BEF}"/>
            </a:ext>
          </a:extLst>
        </xdr:cNvPr>
        <xdr:cNvSpPr txBox="1"/>
      </xdr:nvSpPr>
      <xdr:spPr>
        <a:xfrm>
          <a:off x="10799862" y="889000"/>
          <a:ext cx="2840742" cy="4312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VOLATILITY%</a:t>
          </a:r>
        </a:p>
      </xdr:txBody>
    </xdr:sp>
    <xdr:clientData/>
  </xdr:twoCellAnchor>
  <xdr:twoCellAnchor>
    <xdr:from>
      <xdr:col>17</xdr:col>
      <xdr:colOff>426770</xdr:colOff>
      <xdr:row>7</xdr:row>
      <xdr:rowOff>27201</xdr:rowOff>
    </xdr:from>
    <xdr:to>
      <xdr:col>22</xdr:col>
      <xdr:colOff>207967</xdr:colOff>
      <xdr:row>9</xdr:row>
      <xdr:rowOff>95134</xdr:rowOff>
    </xdr:to>
    <xdr:sp macro="" textlink="'LAYER kpi'!C10">
      <xdr:nvSpPr>
        <xdr:cNvPr id="23" name="TextBox 22">
          <a:extLst>
            <a:ext uri="{FF2B5EF4-FFF2-40B4-BE49-F238E27FC236}">
              <a16:creationId xmlns:a16="http://schemas.microsoft.com/office/drawing/2014/main" id="{55E97A5E-F1D4-915F-F8C2-97DF1CE450DA}"/>
            </a:ext>
          </a:extLst>
        </xdr:cNvPr>
        <xdr:cNvSpPr txBox="1"/>
      </xdr:nvSpPr>
      <xdr:spPr>
        <a:xfrm>
          <a:off x="10829225" y="1320292"/>
          <a:ext cx="2840742" cy="4373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2B3ED79-146C-47C0-913A-84A2EDFB1A55}" type="TxLink">
            <a:rPr lang="en-US" sz="2800" b="1" i="0" u="none" strike="noStrike">
              <a:solidFill>
                <a:srgbClr val="000000"/>
              </a:solidFill>
              <a:latin typeface="Calibri"/>
              <a:ea typeface="Calibri"/>
              <a:cs typeface="Calibri"/>
            </a:rPr>
            <a:pPr algn="ctr"/>
            <a:t>5.26M</a:t>
          </a:fld>
          <a:endParaRPr lang="en-US" sz="9600" b="1"/>
        </a:p>
      </xdr:txBody>
    </xdr:sp>
    <xdr:clientData/>
  </xdr:twoCellAnchor>
  <xdr:twoCellAnchor>
    <xdr:from>
      <xdr:col>23</xdr:col>
      <xdr:colOff>36944</xdr:colOff>
      <xdr:row>4</xdr:row>
      <xdr:rowOff>152399</xdr:rowOff>
    </xdr:from>
    <xdr:to>
      <xdr:col>28</xdr:col>
      <xdr:colOff>448720</xdr:colOff>
      <xdr:row>10</xdr:row>
      <xdr:rowOff>52234</xdr:rowOff>
    </xdr:to>
    <xdr:sp macro="" textlink="">
      <xdr:nvSpPr>
        <xdr:cNvPr id="24" name="Rectangle: Rounded Corners 23">
          <a:extLst>
            <a:ext uri="{FF2B5EF4-FFF2-40B4-BE49-F238E27FC236}">
              <a16:creationId xmlns:a16="http://schemas.microsoft.com/office/drawing/2014/main" id="{A0390D20-0E17-46BE-FCC0-BF5C72DA1195}"/>
            </a:ext>
          </a:extLst>
        </xdr:cNvPr>
        <xdr:cNvSpPr/>
      </xdr:nvSpPr>
      <xdr:spPr>
        <a:xfrm>
          <a:off x="14110853" y="891308"/>
          <a:ext cx="3471322" cy="1008199"/>
        </a:xfrm>
        <a:prstGeom prst="roundRect">
          <a:avLst/>
        </a:prstGeom>
        <a:gradFill>
          <a:gsLst>
            <a:gs pos="0">
              <a:srgbClr val="FAFAFA"/>
            </a:gs>
            <a:gs pos="100000">
              <a:srgbClr val="F4F5F5"/>
            </a:gs>
          </a:gsLst>
          <a:lin ang="16200000" scaled="1"/>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341988</xdr:colOff>
      <xdr:row>4</xdr:row>
      <xdr:rowOff>152399</xdr:rowOff>
    </xdr:from>
    <xdr:to>
      <xdr:col>28</xdr:col>
      <xdr:colOff>123184</xdr:colOff>
      <xdr:row>7</xdr:row>
      <xdr:rowOff>29509</xdr:rowOff>
    </xdr:to>
    <xdr:sp macro="" textlink="">
      <xdr:nvSpPr>
        <xdr:cNvPr id="25" name="TextBox 24">
          <a:extLst>
            <a:ext uri="{FF2B5EF4-FFF2-40B4-BE49-F238E27FC236}">
              <a16:creationId xmlns:a16="http://schemas.microsoft.com/office/drawing/2014/main" id="{370CE8B2-12F4-FE23-5BDC-29A5F687EE75}"/>
            </a:ext>
          </a:extLst>
        </xdr:cNvPr>
        <xdr:cNvSpPr txBox="1"/>
      </xdr:nvSpPr>
      <xdr:spPr>
        <a:xfrm>
          <a:off x="14415897" y="891308"/>
          <a:ext cx="2840742" cy="4312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MARKET</a:t>
          </a:r>
          <a:r>
            <a:rPr lang="en-US" sz="2000" b="1" baseline="0"/>
            <a:t> GROWTH</a:t>
          </a:r>
          <a:endParaRPr lang="en-US" sz="2000" b="1"/>
        </a:p>
      </xdr:txBody>
    </xdr:sp>
    <xdr:clientData/>
  </xdr:twoCellAnchor>
  <xdr:twoCellAnchor>
    <xdr:from>
      <xdr:col>23</xdr:col>
      <xdr:colOff>371351</xdr:colOff>
      <xdr:row>7</xdr:row>
      <xdr:rowOff>29509</xdr:rowOff>
    </xdr:from>
    <xdr:to>
      <xdr:col>28</xdr:col>
      <xdr:colOff>152547</xdr:colOff>
      <xdr:row>9</xdr:row>
      <xdr:rowOff>97442</xdr:rowOff>
    </xdr:to>
    <xdr:sp macro="" textlink="'LAYER kpi'!C10">
      <xdr:nvSpPr>
        <xdr:cNvPr id="26" name="TextBox 25">
          <a:extLst>
            <a:ext uri="{FF2B5EF4-FFF2-40B4-BE49-F238E27FC236}">
              <a16:creationId xmlns:a16="http://schemas.microsoft.com/office/drawing/2014/main" id="{E5B60738-A9DF-CAF0-CB0E-620EE89CE9A6}"/>
            </a:ext>
          </a:extLst>
        </xdr:cNvPr>
        <xdr:cNvSpPr txBox="1"/>
      </xdr:nvSpPr>
      <xdr:spPr>
        <a:xfrm>
          <a:off x="14445260" y="1322600"/>
          <a:ext cx="2840742" cy="43738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2B3ED79-146C-47C0-913A-84A2EDFB1A55}" type="TxLink">
            <a:rPr lang="en-US" sz="2800" b="1" i="0" u="none" strike="noStrike">
              <a:solidFill>
                <a:srgbClr val="000000"/>
              </a:solidFill>
              <a:latin typeface="Calibri"/>
              <a:ea typeface="Calibri"/>
              <a:cs typeface="Calibri"/>
            </a:rPr>
            <a:pPr algn="ctr"/>
            <a:t>5.26M</a:t>
          </a:fld>
          <a:endParaRPr lang="en-US" sz="9600" b="1"/>
        </a:p>
      </xdr:txBody>
    </xdr:sp>
    <xdr:clientData/>
  </xdr:twoCellAnchor>
  <xdr:twoCellAnchor>
    <xdr:from>
      <xdr:col>3</xdr:col>
      <xdr:colOff>220807</xdr:colOff>
      <xdr:row>10</xdr:row>
      <xdr:rowOff>57727</xdr:rowOff>
    </xdr:from>
    <xdr:to>
      <xdr:col>12</xdr:col>
      <xdr:colOff>219075</xdr:colOff>
      <xdr:row>30</xdr:row>
      <xdr:rowOff>9525</xdr:rowOff>
    </xdr:to>
    <xdr:sp macro="" textlink="">
      <xdr:nvSpPr>
        <xdr:cNvPr id="27" name="Rectangle: Rounded Corners 26">
          <a:extLst>
            <a:ext uri="{FF2B5EF4-FFF2-40B4-BE49-F238E27FC236}">
              <a16:creationId xmlns:a16="http://schemas.microsoft.com/office/drawing/2014/main" id="{230FD6F8-D2D1-45E4-9C05-A47BD0346ACD}"/>
            </a:ext>
          </a:extLst>
        </xdr:cNvPr>
        <xdr:cNvSpPr/>
      </xdr:nvSpPr>
      <xdr:spPr>
        <a:xfrm>
          <a:off x="2049607" y="1867477"/>
          <a:ext cx="5484668" cy="3571298"/>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220806</xdr:colOff>
      <xdr:row>10</xdr:row>
      <xdr:rowOff>57727</xdr:rowOff>
    </xdr:from>
    <xdr:to>
      <xdr:col>12</xdr:col>
      <xdr:colOff>111993</xdr:colOff>
      <xdr:row>29</xdr:row>
      <xdr:rowOff>150766</xdr:rowOff>
    </xdr:to>
    <xdr:graphicFrame macro="">
      <xdr:nvGraphicFramePr>
        <xdr:cNvPr id="28" name="Chart 27">
          <a:extLst>
            <a:ext uri="{FF2B5EF4-FFF2-40B4-BE49-F238E27FC236}">
              <a16:creationId xmlns:a16="http://schemas.microsoft.com/office/drawing/2014/main" id="{F43B024E-9FCD-4A8E-AC1B-7ABE6A6FCD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335107</xdr:colOff>
      <xdr:row>10</xdr:row>
      <xdr:rowOff>114299</xdr:rowOff>
    </xdr:from>
    <xdr:to>
      <xdr:col>21</xdr:col>
      <xdr:colOff>333375</xdr:colOff>
      <xdr:row>30</xdr:row>
      <xdr:rowOff>9524</xdr:rowOff>
    </xdr:to>
    <xdr:sp macro="" textlink="">
      <xdr:nvSpPr>
        <xdr:cNvPr id="29" name="Rectangle: Rounded Corners 28">
          <a:extLst>
            <a:ext uri="{FF2B5EF4-FFF2-40B4-BE49-F238E27FC236}">
              <a16:creationId xmlns:a16="http://schemas.microsoft.com/office/drawing/2014/main" id="{C793A18C-7455-462D-9527-513046FD18E5}"/>
            </a:ext>
          </a:extLst>
        </xdr:cNvPr>
        <xdr:cNvSpPr/>
      </xdr:nvSpPr>
      <xdr:spPr>
        <a:xfrm>
          <a:off x="7650307" y="1924049"/>
          <a:ext cx="5484668" cy="3514725"/>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335106</xdr:colOff>
      <xdr:row>11</xdr:row>
      <xdr:rowOff>9525</xdr:rowOff>
    </xdr:from>
    <xdr:to>
      <xdr:col>21</xdr:col>
      <xdr:colOff>285750</xdr:colOff>
      <xdr:row>29</xdr:row>
      <xdr:rowOff>142874</xdr:rowOff>
    </xdr:to>
    <xdr:graphicFrame macro="">
      <xdr:nvGraphicFramePr>
        <xdr:cNvPr id="30" name="Chart 29">
          <a:extLst>
            <a:ext uri="{FF2B5EF4-FFF2-40B4-BE49-F238E27FC236}">
              <a16:creationId xmlns:a16="http://schemas.microsoft.com/office/drawing/2014/main" id="{C7E3C711-ABD1-45BD-924F-F2034734EA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154131</xdr:colOff>
      <xdr:row>30</xdr:row>
      <xdr:rowOff>57150</xdr:rowOff>
    </xdr:from>
    <xdr:to>
      <xdr:col>12</xdr:col>
      <xdr:colOff>361950</xdr:colOff>
      <xdr:row>47</xdr:row>
      <xdr:rowOff>123825</xdr:rowOff>
    </xdr:to>
    <xdr:sp macro="" textlink="">
      <xdr:nvSpPr>
        <xdr:cNvPr id="31" name="Rectangle: Rounded Corners 30">
          <a:extLst>
            <a:ext uri="{FF2B5EF4-FFF2-40B4-BE49-F238E27FC236}">
              <a16:creationId xmlns:a16="http://schemas.microsoft.com/office/drawing/2014/main" id="{C8F9AA56-92BA-45B1-8AE9-3AEF6921BC77}"/>
            </a:ext>
          </a:extLst>
        </xdr:cNvPr>
        <xdr:cNvSpPr/>
      </xdr:nvSpPr>
      <xdr:spPr>
        <a:xfrm>
          <a:off x="1982931" y="5486400"/>
          <a:ext cx="5694219" cy="3143250"/>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3</xdr:col>
      <xdr:colOff>163656</xdr:colOff>
      <xdr:row>30</xdr:row>
      <xdr:rowOff>152399</xdr:rowOff>
    </xdr:from>
    <xdr:to>
      <xdr:col>12</xdr:col>
      <xdr:colOff>323850</xdr:colOff>
      <xdr:row>48</xdr:row>
      <xdr:rowOff>28575</xdr:rowOff>
    </xdr:to>
    <xdr:graphicFrame macro="">
      <xdr:nvGraphicFramePr>
        <xdr:cNvPr id="32" name="Chart 31">
          <a:extLst>
            <a:ext uri="{FF2B5EF4-FFF2-40B4-BE49-F238E27FC236}">
              <a16:creationId xmlns:a16="http://schemas.microsoft.com/office/drawing/2014/main" id="{4406BFDB-365F-4A1E-A6F9-E342662212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419100</xdr:colOff>
      <xdr:row>10</xdr:row>
      <xdr:rowOff>148296</xdr:rowOff>
    </xdr:from>
    <xdr:to>
      <xdr:col>29</xdr:col>
      <xdr:colOff>99379</xdr:colOff>
      <xdr:row>47</xdr:row>
      <xdr:rowOff>180974</xdr:rowOff>
    </xdr:to>
    <xdr:sp macro="" textlink="">
      <xdr:nvSpPr>
        <xdr:cNvPr id="35" name="Rectangle: Rounded Corners 34">
          <a:extLst>
            <a:ext uri="{FF2B5EF4-FFF2-40B4-BE49-F238E27FC236}">
              <a16:creationId xmlns:a16="http://schemas.microsoft.com/office/drawing/2014/main" id="{D7962795-4230-4145-A510-639814672155}"/>
            </a:ext>
          </a:extLst>
        </xdr:cNvPr>
        <xdr:cNvSpPr/>
      </xdr:nvSpPr>
      <xdr:spPr>
        <a:xfrm>
          <a:off x="13220700" y="1958046"/>
          <a:ext cx="4557079" cy="6728753"/>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21</xdr:col>
      <xdr:colOff>533400</xdr:colOff>
      <xdr:row>11</xdr:row>
      <xdr:rowOff>142874</xdr:rowOff>
    </xdr:from>
    <xdr:to>
      <xdr:col>28</xdr:col>
      <xdr:colOff>590550</xdr:colOff>
      <xdr:row>47</xdr:row>
      <xdr:rowOff>161925</xdr:rowOff>
    </xdr:to>
    <mc:AlternateContent xmlns:mc="http://schemas.openxmlformats.org/markup-compatibility/2006">
      <mc:Choice xmlns:cx2="http://schemas.microsoft.com/office/drawing/2015/10/21/chartex" Requires="cx2">
        <xdr:graphicFrame macro="">
          <xdr:nvGraphicFramePr>
            <xdr:cNvPr id="34" name="Chart 33">
              <a:extLst>
                <a:ext uri="{FF2B5EF4-FFF2-40B4-BE49-F238E27FC236}">
                  <a16:creationId xmlns:a16="http://schemas.microsoft.com/office/drawing/2014/main" id="{CCB2FAAE-5D15-4B26-8403-4EE01D18194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3335000" y="2168524"/>
              <a:ext cx="4324350" cy="664845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430356</xdr:colOff>
      <xdr:row>30</xdr:row>
      <xdr:rowOff>66675</xdr:rowOff>
    </xdr:from>
    <xdr:to>
      <xdr:col>21</xdr:col>
      <xdr:colOff>295275</xdr:colOff>
      <xdr:row>47</xdr:row>
      <xdr:rowOff>133350</xdr:rowOff>
    </xdr:to>
    <xdr:sp macro="" textlink="">
      <xdr:nvSpPr>
        <xdr:cNvPr id="36" name="Rectangle: Rounded Corners 35">
          <a:extLst>
            <a:ext uri="{FF2B5EF4-FFF2-40B4-BE49-F238E27FC236}">
              <a16:creationId xmlns:a16="http://schemas.microsoft.com/office/drawing/2014/main" id="{26101A83-C44A-4EEB-A2FE-C53295535ADE}"/>
            </a:ext>
          </a:extLst>
        </xdr:cNvPr>
        <xdr:cNvSpPr/>
      </xdr:nvSpPr>
      <xdr:spPr>
        <a:xfrm>
          <a:off x="7745556" y="5495925"/>
          <a:ext cx="5351319" cy="3143250"/>
        </a:xfrm>
        <a:prstGeom prst="roundRect">
          <a:avLst>
            <a:gd name="adj" fmla="val 4385"/>
          </a:avLst>
        </a:prstGeom>
        <a:gradFill>
          <a:gsLst>
            <a:gs pos="0">
              <a:srgbClr val="FFFFFF"/>
            </a:gs>
            <a:gs pos="100000">
              <a:srgbClr val="E3EAFF"/>
            </a:gs>
          </a:gsLst>
          <a:lin ang="16200000" scaled="1"/>
        </a:gra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12</xdr:col>
      <xdr:colOff>430355</xdr:colOff>
      <xdr:row>30</xdr:row>
      <xdr:rowOff>66674</xdr:rowOff>
    </xdr:from>
    <xdr:to>
      <xdr:col>21</xdr:col>
      <xdr:colOff>161924</xdr:colOff>
      <xdr:row>47</xdr:row>
      <xdr:rowOff>85725</xdr:rowOff>
    </xdr:to>
    <xdr:graphicFrame macro="">
      <xdr:nvGraphicFramePr>
        <xdr:cNvPr id="37" name="Chart 36">
          <a:extLst>
            <a:ext uri="{FF2B5EF4-FFF2-40B4-BE49-F238E27FC236}">
              <a16:creationId xmlns:a16="http://schemas.microsoft.com/office/drawing/2014/main" id="{AB4CDDA8-0F2C-4FC8-8910-F16A675F03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97155</xdr:colOff>
      <xdr:row>19</xdr:row>
      <xdr:rowOff>171450</xdr:rowOff>
    </xdr:from>
    <xdr:to>
      <xdr:col>3</xdr:col>
      <xdr:colOff>97155</xdr:colOff>
      <xdr:row>33</xdr:row>
      <xdr:rowOff>123825</xdr:rowOff>
    </xdr:to>
    <mc:AlternateContent xmlns:mc="http://schemas.openxmlformats.org/markup-compatibility/2006" xmlns:a14="http://schemas.microsoft.com/office/drawing/2010/main">
      <mc:Choice Requires="a14">
        <xdr:graphicFrame macro="">
          <xdr:nvGraphicFramePr>
            <xdr:cNvPr id="39" name="company_name">
              <a:extLst>
                <a:ext uri="{FF2B5EF4-FFF2-40B4-BE49-F238E27FC236}">
                  <a16:creationId xmlns:a16="http://schemas.microsoft.com/office/drawing/2014/main" id="{E8AA82FE-7AF6-0CCD-1A49-A5A3F5194324}"/>
                </a:ext>
              </a:extLst>
            </xdr:cNvPr>
            <xdr:cNvGraphicFramePr/>
          </xdr:nvGraphicFramePr>
          <xdr:xfrm>
            <a:off x="0" y="0"/>
            <a:ext cx="0" cy="0"/>
          </xdr:xfrm>
          <a:graphic>
            <a:graphicData uri="http://schemas.microsoft.com/office/drawing/2010/slicer">
              <sle:slicer xmlns:sle="http://schemas.microsoft.com/office/drawing/2010/slicer" name="company_name"/>
            </a:graphicData>
          </a:graphic>
        </xdr:graphicFrame>
      </mc:Choice>
      <mc:Fallback xmlns="">
        <xdr:sp macro="" textlink="">
          <xdr:nvSpPr>
            <xdr:cNvPr id="0" name=""/>
            <xdr:cNvSpPr>
              <a:spLocks noTextEdit="1"/>
            </xdr:cNvSpPr>
          </xdr:nvSpPr>
          <xdr:spPr>
            <a:xfrm>
              <a:off x="97155" y="3600450"/>
              <a:ext cx="1834816" cy="24790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72390</xdr:colOff>
      <xdr:row>10</xdr:row>
      <xdr:rowOff>99061</xdr:rowOff>
    </xdr:from>
    <xdr:to>
      <xdr:col>3</xdr:col>
      <xdr:colOff>72390</xdr:colOff>
      <xdr:row>19</xdr:row>
      <xdr:rowOff>123826</xdr:rowOff>
    </xdr:to>
    <mc:AlternateContent xmlns:mc="http://schemas.openxmlformats.org/markup-compatibility/2006" xmlns:a14="http://schemas.microsoft.com/office/drawing/2010/main">
      <mc:Choice Requires="a14">
        <xdr:graphicFrame macro="">
          <xdr:nvGraphicFramePr>
            <xdr:cNvPr id="40" name="sector_id">
              <a:extLst>
                <a:ext uri="{FF2B5EF4-FFF2-40B4-BE49-F238E27FC236}">
                  <a16:creationId xmlns:a16="http://schemas.microsoft.com/office/drawing/2014/main" id="{6010EB44-F0B0-D492-83D3-98E6710CD2A2}"/>
                </a:ext>
              </a:extLst>
            </xdr:cNvPr>
            <xdr:cNvGraphicFramePr/>
          </xdr:nvGraphicFramePr>
          <xdr:xfrm>
            <a:off x="0" y="0"/>
            <a:ext cx="0" cy="0"/>
          </xdr:xfrm>
          <a:graphic>
            <a:graphicData uri="http://schemas.microsoft.com/office/drawing/2010/slicer">
              <sle:slicer xmlns:sle="http://schemas.microsoft.com/office/drawing/2010/slicer" name="sector_id"/>
            </a:graphicData>
          </a:graphic>
        </xdr:graphicFrame>
      </mc:Choice>
      <mc:Fallback xmlns="">
        <xdr:sp macro="" textlink="">
          <xdr:nvSpPr>
            <xdr:cNvPr id="0" name=""/>
            <xdr:cNvSpPr>
              <a:spLocks noTextEdit="1"/>
            </xdr:cNvSpPr>
          </xdr:nvSpPr>
          <xdr:spPr>
            <a:xfrm>
              <a:off x="72390" y="1903798"/>
              <a:ext cx="1834816" cy="1649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4</xdr:row>
      <xdr:rowOff>140972</xdr:rowOff>
    </xdr:from>
    <xdr:to>
      <xdr:col>4</xdr:col>
      <xdr:colOff>200025</xdr:colOff>
      <xdr:row>10</xdr:row>
      <xdr:rowOff>28575</xdr:rowOff>
    </xdr:to>
    <mc:AlternateContent xmlns:mc="http://schemas.openxmlformats.org/markup-compatibility/2006" xmlns:a14="http://schemas.microsoft.com/office/drawing/2010/main">
      <mc:Choice Requires="a14">
        <xdr:graphicFrame macro="">
          <xdr:nvGraphicFramePr>
            <xdr:cNvPr id="41" name="date (Month)">
              <a:extLst>
                <a:ext uri="{FF2B5EF4-FFF2-40B4-BE49-F238E27FC236}">
                  <a16:creationId xmlns:a16="http://schemas.microsoft.com/office/drawing/2014/main" id="{A648452C-D1B9-004E-A179-520447EC10B9}"/>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47625" y="862867"/>
              <a:ext cx="2598821" cy="970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99060</xdr:colOff>
      <xdr:row>33</xdr:row>
      <xdr:rowOff>173355</xdr:rowOff>
    </xdr:from>
    <xdr:to>
      <xdr:col>3</xdr:col>
      <xdr:colOff>99060</xdr:colOff>
      <xdr:row>47</xdr:row>
      <xdr:rowOff>106680</xdr:rowOff>
    </xdr:to>
    <mc:AlternateContent xmlns:mc="http://schemas.openxmlformats.org/markup-compatibility/2006" xmlns:a14="http://schemas.microsoft.com/office/drawing/2010/main">
      <mc:Choice Requires="a14">
        <xdr:graphicFrame macro="">
          <xdr:nvGraphicFramePr>
            <xdr:cNvPr id="42" name="trader_name">
              <a:extLst>
                <a:ext uri="{FF2B5EF4-FFF2-40B4-BE49-F238E27FC236}">
                  <a16:creationId xmlns:a16="http://schemas.microsoft.com/office/drawing/2014/main" id="{4BE2757A-711E-F8F5-FB4C-7BDC21016884}"/>
                </a:ext>
              </a:extLst>
            </xdr:cNvPr>
            <xdr:cNvGraphicFramePr/>
          </xdr:nvGraphicFramePr>
          <xdr:xfrm>
            <a:off x="0" y="0"/>
            <a:ext cx="0" cy="0"/>
          </xdr:xfrm>
          <a:graphic>
            <a:graphicData uri="http://schemas.microsoft.com/office/drawing/2010/slicer">
              <sle:slicer xmlns:sle="http://schemas.microsoft.com/office/drawing/2010/slicer" name="trader_name"/>
            </a:graphicData>
          </a:graphic>
        </xdr:graphicFrame>
      </mc:Choice>
      <mc:Fallback xmlns="">
        <xdr:sp macro="" textlink="">
          <xdr:nvSpPr>
            <xdr:cNvPr id="0" name=""/>
            <xdr:cNvSpPr>
              <a:spLocks noTextEdit="1"/>
            </xdr:cNvSpPr>
          </xdr:nvSpPr>
          <xdr:spPr>
            <a:xfrm>
              <a:off x="99060" y="6128987"/>
              <a:ext cx="1834816" cy="24599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81597219" backgroundQuery="1" createdVersion="8" refreshedVersion="8" minRefreshableVersion="3" recordCount="0" supportSubquery="1" supportAdvancedDrill="1" xr:uid="{784708C8-0854-4FAD-9C90-964C5A53609B}">
  <cacheSource type="external" connectionId="15"/>
  <cacheFields count="2">
    <cacheField name="[dim_sector].[sector_name].[sector_name]" caption="sector_name" numFmtId="0" hierarchy="17" level="1">
      <sharedItems containsBlank="1" count="6">
        <s v="Consumer Discretionary"/>
        <s v="Energy"/>
        <s v="Financials"/>
        <s v="Healthcare"/>
        <s v="Information Technology"/>
        <m/>
      </sharedItems>
    </cacheField>
    <cacheField name="[fact_daily_prices].[date (Month)].[date (Month)]" caption="date (Month)" numFmtId="0" hierarchy="29" level="1">
      <sharedItems count="6">
        <s v="Jan"/>
        <s v="Feb"/>
        <s v="Mar"/>
        <s v="Apr"/>
        <s v="May"/>
        <s v="Jun"/>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0"/>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fieldsUsage count="2">
        <fieldUsage x="-1"/>
        <fieldUsage x="1"/>
      </fieldsUsage>
    </cacheHierarchy>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82060188" backgroundQuery="1" createdVersion="8" refreshedVersion="8" minRefreshableVersion="3" recordCount="0" supportSubquery="1" supportAdvancedDrill="1" xr:uid="{5A88F892-B58B-4A0C-B411-58789AB57CCC}">
  <cacheSource type="external" connectionId="15"/>
  <cacheFields count="0"/>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83333335" backgroundQuery="1" createdVersion="8" refreshedVersion="8" minRefreshableVersion="3" recordCount="0" supportSubquery="1" supportAdvancedDrill="1" xr:uid="{9902DAB5-33FC-4EB6-BB08-31444DCFD911}">
  <cacheSource type="external" connectionId="15"/>
  <cacheFields count="1">
    <cacheField name="[Measures].[Sum of Daily Return rate]" caption="Sum of Daily Return rate" numFmtId="0" hierarchy="141" level="32767"/>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oneField="1" hidden="1">
      <fieldsUsage count="1">
        <fieldUsage x="0"/>
      </fieldsUsage>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77662039" backgroundQuery="1" createdVersion="8" refreshedVersion="8" minRefreshableVersion="3" recordCount="0" supportSubquery="1" supportAdvancedDrill="1" xr:uid="{93283EB0-22C4-4FCA-BD9E-5ADA9EA23CB3}">
  <cacheSource type="external" connectionId="15"/>
  <cacheFields count="5">
    <cacheField name="[Measures].[Total Volumes]" caption="Total Volumes" numFmtId="0" hierarchy="100" level="32767"/>
    <cacheField name="[Measures].[Average Close Price]" caption="Average Close Price" numFmtId="0" hierarchy="101" level="32767"/>
    <cacheField name="[Measures].[Total Dividend]" caption="Total Dividend" numFmtId="0" hierarchy="102" level="32767"/>
    <cacheField name="[Measures].[Average Split Ratio]" caption="Average Split Ratio" numFmtId="0" hierarchy="103" level="32767"/>
    <cacheField name="[Measures].[Market Growth %]" caption="Market Growth %" numFmtId="0" hierarchy="104" level="32767"/>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oneField="1">
      <fieldsUsage count="1">
        <fieldUsage x="0"/>
      </fieldsUsage>
    </cacheHierarchy>
    <cacheHierarchy uniqueName="[Measures].[Average Close Price]" caption="Average Close Price" measure="1" displayFolder="" measureGroup="fact_daily_prices" count="0" oneField="1">
      <fieldsUsage count="1">
        <fieldUsage x="1"/>
      </fieldsUsage>
    </cacheHierarchy>
    <cacheHierarchy uniqueName="[Measures].[Total Dividend]" caption="Total Dividend" measure="1" displayFolder="" measureGroup="fact_daily_prices" count="0" oneField="1">
      <fieldsUsage count="1">
        <fieldUsage x="2"/>
      </fieldsUsage>
    </cacheHierarchy>
    <cacheHierarchy uniqueName="[Measures].[Average Split Ratio]" caption="Average Split Ratio" measure="1" displayFolder="" measureGroup="fact_splits" count="0" oneField="1">
      <fieldsUsage count="1">
        <fieldUsage x="3"/>
      </fieldsUsage>
    </cacheHierarchy>
    <cacheHierarchy uniqueName="[Measures].[Market Growth %]" caption="Market Growth %" measure="1" displayFolder="" measureGroup="fact_daily_prices" count="0" oneField="1">
      <fieldsUsage count="1">
        <fieldUsage x="4"/>
      </fieldsUsage>
    </cacheHierarchy>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76273146" backgroundQuery="1" createdVersion="8" refreshedVersion="8" minRefreshableVersion="3" recordCount="0" supportSubquery="1" supportAdvancedDrill="1" xr:uid="{04E968C9-BDB7-4836-86F4-5646672F314B}">
  <cacheSource type="external" connectionId="15"/>
  <cacheFields count="2">
    <cacheField name="[dim_company].[company_name].[company_name]" caption="company_name" numFmtId="0" hierarchy="6" level="1">
      <sharedItems count="8">
        <s v="Amazon.com Inc."/>
        <s v="Apple Inc."/>
        <s v="HDFC Bank"/>
        <s v="Infosys"/>
        <s v="Microsoft Corp."/>
        <s v="Pfizer Inc."/>
        <s v="Reliance Industries"/>
        <s v="Tata Consultancy Services"/>
      </sharedItems>
    </cacheField>
    <cacheField name="[Measures].[Total Volumes]" caption="Total Volumes" numFmtId="0" hierarchy="100" level="32767"/>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fieldsUsage count="2">
        <fieldUsage x="-1"/>
        <fieldUsage x="0"/>
      </fieldsUsage>
    </cacheHierarchy>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oneField="1">
      <fieldsUsage count="1">
        <fieldUsage x="1"/>
      </fieldsUsage>
    </cacheHierarchy>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74768521" backgroundQuery="1" createdVersion="8" refreshedVersion="8" minRefreshableVersion="3" recordCount="0" supportSubquery="1" supportAdvancedDrill="1" xr:uid="{56E7D701-61F0-4C09-91C5-FD5DE4823E18}">
  <cacheSource type="external" connectionId="15"/>
  <cacheFields count="2">
    <cacheField name="[dim_sector].[sector_name].[sector_name]" caption="sector_name" numFmtId="0" hierarchy="17" level="1">
      <sharedItems count="5">
        <s v="Consumer Discretionary"/>
        <s v="Energy"/>
        <s v="Financials"/>
        <s v="Healthcare"/>
        <s v="Information Technology"/>
      </sharedItems>
    </cacheField>
    <cacheField name="[Measures].[Total Volumes]" caption="Total Volumes" numFmtId="0" hierarchy="100" level="32767"/>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0"/>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oneField="1">
      <fieldsUsage count="1">
        <fieldUsage x="1"/>
      </fieldsUsage>
    </cacheHierarchy>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7326389" backgroundQuery="1" createdVersion="8" refreshedVersion="8" minRefreshableVersion="3" recordCount="0" supportSubquery="1" supportAdvancedDrill="1" xr:uid="{96C0B029-F6D8-46AD-92F6-80C65906D22C}">
  <cacheSource type="external" connectionId="15"/>
  <cacheFields count="4">
    <cacheField name="[fact_daily_prices].[date].[date]" caption="date" numFmtId="0" hierarchy="21" level="1">
      <sharedItems containsSemiMixedTypes="0" containsNonDate="0" containsDate="1" containsString="0" minDate="2025-01-01T00:00:00" maxDate="2025-07-01T00:00:00" count="129">
        <d v="2025-01-01T00:00:00"/>
        <d v="2025-01-02T00:00:00"/>
        <d v="2025-01-03T00:00:00"/>
        <d v="2025-01-06T00:00:00"/>
        <d v="2025-01-07T00:00:00"/>
        <d v="2025-01-08T00:00:00"/>
        <d v="2025-01-09T00:00:00"/>
        <d v="2025-01-10T00:00:00"/>
        <d v="2025-01-13T00:00:00"/>
        <d v="2025-01-14T00:00:00"/>
        <d v="2025-01-15T00:00:00"/>
        <d v="2025-01-16T00:00:00"/>
        <d v="2025-01-17T00:00:00"/>
        <d v="2025-01-20T00:00:00"/>
        <d v="2025-01-21T00:00:00"/>
        <d v="2025-01-22T00:00:00"/>
        <d v="2025-01-23T00:00:00"/>
        <d v="2025-01-24T00:00:00"/>
        <d v="2025-01-27T00:00:00"/>
        <d v="2025-01-28T00:00:00"/>
        <d v="2025-01-29T00:00:00"/>
        <d v="2025-01-30T00:00:00"/>
        <d v="2025-01-31T00:00:00"/>
        <d v="2025-02-03T00:00:00"/>
        <d v="2025-02-04T00:00:00"/>
        <d v="2025-02-05T00:00:00"/>
        <d v="2025-02-06T00:00:00"/>
        <d v="2025-02-07T00:00:00"/>
        <d v="2025-02-10T00:00:00"/>
        <d v="2025-02-11T00:00:00"/>
        <d v="2025-02-12T00:00:00"/>
        <d v="2025-02-13T00:00:00"/>
        <d v="2025-02-14T00:00:00"/>
        <d v="2025-02-17T00:00:00"/>
        <d v="2025-02-18T00:00:00"/>
        <d v="2025-02-19T00:00:00"/>
        <d v="2025-02-20T00:00:00"/>
        <d v="2025-02-21T00:00:00"/>
        <d v="2025-02-24T00:00:00"/>
        <d v="2025-02-25T00:00:00"/>
        <d v="2025-02-26T00:00:00"/>
        <d v="2025-02-27T00:00:00"/>
        <d v="2025-02-28T00:00:00"/>
        <d v="2025-03-03T00:00:00"/>
        <d v="2025-03-04T00:00:00"/>
        <d v="2025-03-05T00:00:00"/>
        <d v="2025-03-06T00:00:00"/>
        <d v="2025-03-07T00:00:00"/>
        <d v="2025-03-10T00:00:00"/>
        <d v="2025-03-11T00:00:00"/>
        <d v="2025-03-12T00:00:00"/>
        <d v="2025-03-13T00:00:00"/>
        <d v="2025-03-14T00:00:00"/>
        <d v="2025-03-17T00:00:00"/>
        <d v="2025-03-18T00:00:00"/>
        <d v="2025-03-19T00:00:00"/>
        <d v="2025-03-20T00:00:00"/>
        <d v="2025-03-21T00:00:00"/>
        <d v="2025-03-24T00:00:00"/>
        <d v="2025-03-25T00:00:00"/>
        <d v="2025-03-26T00:00:00"/>
        <d v="2025-03-27T00:00:00"/>
        <d v="2025-03-28T00:00:00"/>
        <d v="2025-03-31T00:00:00"/>
        <d v="2025-04-01T00:00:00"/>
        <d v="2025-04-02T00:00:00"/>
        <d v="2025-04-03T00:00:00"/>
        <d v="2025-04-04T00:00:00"/>
        <d v="2025-04-07T00:00:00"/>
        <d v="2025-04-08T00:00:00"/>
        <d v="2025-04-09T00:00:00"/>
        <d v="2025-04-10T00:00:00"/>
        <d v="2025-04-11T00:00:00"/>
        <d v="2025-04-14T00:00:00"/>
        <d v="2025-04-15T00:00:00"/>
        <d v="2025-04-16T00:00:00"/>
        <d v="2025-04-17T00:00:00"/>
        <d v="2025-04-18T00:00:00"/>
        <d v="2025-04-21T00:00:00"/>
        <d v="2025-04-22T00:00:00"/>
        <d v="2025-04-23T00:00:00"/>
        <d v="2025-04-24T00:00:00"/>
        <d v="2025-04-25T00:00:00"/>
        <d v="2025-04-28T00:00:00"/>
        <d v="2025-04-29T00:00:00"/>
        <d v="2025-04-30T00:00:00"/>
        <d v="2025-05-01T00:00:00"/>
        <d v="2025-05-02T00:00:00"/>
        <d v="2025-05-05T00:00:00"/>
        <d v="2025-05-06T00:00:00"/>
        <d v="2025-05-07T00:00:00"/>
        <d v="2025-05-08T00:00:00"/>
        <d v="2025-05-09T00:00:00"/>
        <d v="2025-05-12T00:00:00"/>
        <d v="2025-05-13T00:00:00"/>
        <d v="2025-05-14T00:00:00"/>
        <d v="2025-05-15T00:00:00"/>
        <d v="2025-05-16T00:00:00"/>
        <d v="2025-05-19T00:00:00"/>
        <d v="2025-05-20T00:00:00"/>
        <d v="2025-05-21T00:00:00"/>
        <d v="2025-05-22T00:00:00"/>
        <d v="2025-05-23T00:00:00"/>
        <d v="2025-05-26T00:00:00"/>
        <d v="2025-05-27T00:00:00"/>
        <d v="2025-05-28T00:00:00"/>
        <d v="2025-05-29T00:00:00"/>
        <d v="2025-05-30T00:00:00"/>
        <d v="2025-06-02T00:00:00"/>
        <d v="2025-06-03T00:00:00"/>
        <d v="2025-06-04T00:00:00"/>
        <d v="2025-06-05T00:00:00"/>
        <d v="2025-06-06T00:00:00"/>
        <d v="2025-06-09T00:00:00"/>
        <d v="2025-06-10T00:00:00"/>
        <d v="2025-06-11T00:00:00"/>
        <d v="2025-06-12T00:00:00"/>
        <d v="2025-06-13T00:00:00"/>
        <d v="2025-06-16T00:00:00"/>
        <d v="2025-06-17T00:00:00"/>
        <d v="2025-06-18T00:00:00"/>
        <d v="2025-06-19T00:00:00"/>
        <d v="2025-06-20T00:00:00"/>
        <d v="2025-06-23T00:00:00"/>
        <d v="2025-06-24T00:00:00"/>
        <d v="2025-06-25T00:00:00"/>
        <d v="2025-06-26T00:00:00"/>
        <d v="2025-06-27T00:00:00"/>
        <d v="2025-06-30T00:00:00"/>
      </sharedItems>
    </cacheField>
    <cacheField name="[fact_daily_prices].[date (Month)].[date (Month)]" caption="date (Month)" numFmtId="0" hierarchy="29" level="1">
      <sharedItems count="6">
        <s v="Jan"/>
        <s v="Feb"/>
        <s v="Mar"/>
        <s v="Apr"/>
        <s v="May"/>
        <s v="Jun"/>
      </sharedItems>
    </cacheField>
    <cacheField name="[Measures].[Sum of volume]" caption="Sum of volume" numFmtId="0" hierarchy="140" level="32767"/>
    <cacheField name="[Measures].[Sum of close]" caption="Sum of close" numFmtId="0" hierarchy="142" level="32767"/>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2" memberValueDatatype="7" unbalanced="0">
      <fieldsUsage count="2">
        <fieldUsage x="-1"/>
        <fieldUsage x="0"/>
      </fieldsUsage>
    </cacheHierarchy>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fieldsUsage count="2">
        <fieldUsage x="-1"/>
        <fieldUsage x="1"/>
      </fieldsUsage>
    </cacheHierarchy>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oneField="1" hidden="1">
      <fieldsUsage count="1">
        <fieldUsage x="3"/>
      </fieldsUsage>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71759258" backgroundQuery="1" createdVersion="8" refreshedVersion="8" minRefreshableVersion="3" recordCount="0" supportSubquery="1" supportAdvancedDrill="1" xr:uid="{D15F0C67-840A-495D-8B23-6EA3FCCCC0A2}">
  <cacheSource type="external" connectionId="15"/>
  <cacheFields count="3">
    <cacheField name="[Measures].[Average Close Price]" caption="Average Close Price" numFmtId="0" hierarchy="101" level="32767"/>
    <cacheField name="[fact_daily_prices].[date].[date]" caption="date" numFmtId="0" hierarchy="21" level="1">
      <sharedItems containsSemiMixedTypes="0" containsNonDate="0" containsDate="1" containsString="0" minDate="2025-01-01T00:00:00" maxDate="2025-07-01T00:00:00" count="129">
        <d v="2025-01-01T00:00:00"/>
        <d v="2025-01-02T00:00:00"/>
        <d v="2025-01-03T00:00:00"/>
        <d v="2025-01-06T00:00:00"/>
        <d v="2025-01-07T00:00:00"/>
        <d v="2025-01-08T00:00:00"/>
        <d v="2025-01-09T00:00:00"/>
        <d v="2025-01-10T00:00:00"/>
        <d v="2025-01-13T00:00:00"/>
        <d v="2025-01-14T00:00:00"/>
        <d v="2025-01-15T00:00:00"/>
        <d v="2025-01-16T00:00:00"/>
        <d v="2025-01-17T00:00:00"/>
        <d v="2025-01-20T00:00:00"/>
        <d v="2025-01-21T00:00:00"/>
        <d v="2025-01-22T00:00:00"/>
        <d v="2025-01-23T00:00:00"/>
        <d v="2025-01-24T00:00:00"/>
        <d v="2025-01-27T00:00:00"/>
        <d v="2025-01-28T00:00:00"/>
        <d v="2025-01-29T00:00:00"/>
        <d v="2025-01-30T00:00:00"/>
        <d v="2025-01-31T00:00:00"/>
        <d v="2025-02-03T00:00:00"/>
        <d v="2025-02-04T00:00:00"/>
        <d v="2025-02-05T00:00:00"/>
        <d v="2025-02-06T00:00:00"/>
        <d v="2025-02-07T00:00:00"/>
        <d v="2025-02-10T00:00:00"/>
        <d v="2025-02-11T00:00:00"/>
        <d v="2025-02-12T00:00:00"/>
        <d v="2025-02-13T00:00:00"/>
        <d v="2025-02-14T00:00:00"/>
        <d v="2025-02-17T00:00:00"/>
        <d v="2025-02-18T00:00:00"/>
        <d v="2025-02-19T00:00:00"/>
        <d v="2025-02-20T00:00:00"/>
        <d v="2025-02-21T00:00:00"/>
        <d v="2025-02-24T00:00:00"/>
        <d v="2025-02-25T00:00:00"/>
        <d v="2025-02-26T00:00:00"/>
        <d v="2025-02-27T00:00:00"/>
        <d v="2025-02-28T00:00:00"/>
        <d v="2025-03-03T00:00:00"/>
        <d v="2025-03-04T00:00:00"/>
        <d v="2025-03-05T00:00:00"/>
        <d v="2025-03-06T00:00:00"/>
        <d v="2025-03-07T00:00:00"/>
        <d v="2025-03-10T00:00:00"/>
        <d v="2025-03-11T00:00:00"/>
        <d v="2025-03-12T00:00:00"/>
        <d v="2025-03-13T00:00:00"/>
        <d v="2025-03-14T00:00:00"/>
        <d v="2025-03-17T00:00:00"/>
        <d v="2025-03-18T00:00:00"/>
        <d v="2025-03-19T00:00:00"/>
        <d v="2025-03-20T00:00:00"/>
        <d v="2025-03-21T00:00:00"/>
        <d v="2025-03-24T00:00:00"/>
        <d v="2025-03-25T00:00:00"/>
        <d v="2025-03-26T00:00:00"/>
        <d v="2025-03-27T00:00:00"/>
        <d v="2025-03-28T00:00:00"/>
        <d v="2025-03-31T00:00:00"/>
        <d v="2025-04-01T00:00:00"/>
        <d v="2025-04-02T00:00:00"/>
        <d v="2025-04-03T00:00:00"/>
        <d v="2025-04-04T00:00:00"/>
        <d v="2025-04-07T00:00:00"/>
        <d v="2025-04-08T00:00:00"/>
        <d v="2025-04-09T00:00:00"/>
        <d v="2025-04-10T00:00:00"/>
        <d v="2025-04-11T00:00:00"/>
        <d v="2025-04-14T00:00:00"/>
        <d v="2025-04-15T00:00:00"/>
        <d v="2025-04-16T00:00:00"/>
        <d v="2025-04-17T00:00:00"/>
        <d v="2025-04-18T00:00:00"/>
        <d v="2025-04-21T00:00:00"/>
        <d v="2025-04-22T00:00:00"/>
        <d v="2025-04-23T00:00:00"/>
        <d v="2025-04-24T00:00:00"/>
        <d v="2025-04-25T00:00:00"/>
        <d v="2025-04-28T00:00:00"/>
        <d v="2025-04-29T00:00:00"/>
        <d v="2025-04-30T00:00:00"/>
        <d v="2025-05-01T00:00:00"/>
        <d v="2025-05-02T00:00:00"/>
        <d v="2025-05-05T00:00:00"/>
        <d v="2025-05-06T00:00:00"/>
        <d v="2025-05-07T00:00:00"/>
        <d v="2025-05-08T00:00:00"/>
        <d v="2025-05-09T00:00:00"/>
        <d v="2025-05-12T00:00:00"/>
        <d v="2025-05-13T00:00:00"/>
        <d v="2025-05-14T00:00:00"/>
        <d v="2025-05-15T00:00:00"/>
        <d v="2025-05-16T00:00:00"/>
        <d v="2025-05-19T00:00:00"/>
        <d v="2025-05-20T00:00:00"/>
        <d v="2025-05-21T00:00:00"/>
        <d v="2025-05-22T00:00:00"/>
        <d v="2025-05-23T00:00:00"/>
        <d v="2025-05-26T00:00:00"/>
        <d v="2025-05-27T00:00:00"/>
        <d v="2025-05-28T00:00:00"/>
        <d v="2025-05-29T00:00:00"/>
        <d v="2025-05-30T00:00:00"/>
        <d v="2025-06-02T00:00:00"/>
        <d v="2025-06-03T00:00:00"/>
        <d v="2025-06-04T00:00:00"/>
        <d v="2025-06-05T00:00:00"/>
        <d v="2025-06-06T00:00:00"/>
        <d v="2025-06-09T00:00:00"/>
        <d v="2025-06-10T00:00:00"/>
        <d v="2025-06-11T00:00:00"/>
        <d v="2025-06-12T00:00:00"/>
        <d v="2025-06-13T00:00:00"/>
        <d v="2025-06-16T00:00:00"/>
        <d v="2025-06-17T00:00:00"/>
        <d v="2025-06-18T00:00:00"/>
        <d v="2025-06-19T00:00:00"/>
        <d v="2025-06-20T00:00:00"/>
        <d v="2025-06-23T00:00:00"/>
        <d v="2025-06-24T00:00:00"/>
        <d v="2025-06-25T00:00:00"/>
        <d v="2025-06-26T00:00:00"/>
        <d v="2025-06-27T00:00:00"/>
        <d v="2025-06-30T00:00:00"/>
      </sharedItems>
    </cacheField>
    <cacheField name="[fact_daily_prices].[date (Month)].[date (Month)]" caption="date (Month)" numFmtId="0" hierarchy="29" level="1">
      <sharedItems count="6">
        <s v="Jan"/>
        <s v="Feb"/>
        <s v="Mar"/>
        <s v="Apr"/>
        <s v="May"/>
        <s v="Jun"/>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2" memberValueDatatype="7" unbalanced="0">
      <fieldsUsage count="2">
        <fieldUsage x="-1"/>
        <fieldUsage x="1"/>
      </fieldsUsage>
    </cacheHierarchy>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fieldsUsage count="2">
        <fieldUsage x="-1"/>
        <fieldUsage x="2"/>
      </fieldsUsage>
    </cacheHierarchy>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oneField="1">
      <fieldsUsage count="1">
        <fieldUsage x="0"/>
      </fieldsUsage>
    </cacheHierarchy>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70023149" backgroundQuery="1" createdVersion="8" refreshedVersion="8" minRefreshableVersion="3" recordCount="0" supportSubquery="1" supportAdvancedDrill="1" xr:uid="{F2FBBC53-2481-4B54-AFDC-13A581ED5EE0}">
  <cacheSource type="external" connectionId="15"/>
  <cacheFields count="5">
    <cacheField name="[Measures].[Total Holdings]" caption="Total Holdings" numFmtId="0" hierarchy="105" level="32767"/>
    <cacheField name="[Measures].[Portfolio Value]" caption="Portfolio Value" numFmtId="0" hierarchy="106" level="32767"/>
    <cacheField name="[Measures].[Unrealized Profit/Loss]" caption="Unrealized Profit/Loss" numFmtId="0" hierarchy="108" level="32767"/>
    <cacheField name="[Measures].[Portfolio Return %]" caption="Portfolio Return %" numFmtId="0" hierarchy="109" level="32767"/>
    <cacheField name="[Measures].[Volatility %]" caption="Volatility %" numFmtId="0" hierarchy="110" level="32767"/>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oneField="1">
      <fieldsUsage count="1">
        <fieldUsage x="0"/>
      </fieldsUsage>
    </cacheHierarchy>
    <cacheHierarchy uniqueName="[Measures].[Portfolio Value]" caption="Portfolio Value" measure="1" displayFolder="" measureGroup="Merge1" count="0" oneField="1">
      <fieldsUsage count="1">
        <fieldUsage x="1"/>
      </fieldsUsage>
    </cacheHierarchy>
    <cacheHierarchy uniqueName="[Measures].[Avg colse for snapshot]" caption="Avg colse for snapshot" measure="1" displayFolder="" measureGroup="Merge1" count="0"/>
    <cacheHierarchy uniqueName="[Measures].[Unrealized Profit/Loss]" caption="Unrealized Profit/Loss" measure="1" displayFolder="" measureGroup="Merge1" count="0" oneField="1">
      <fieldsUsage count="1">
        <fieldUsage x="2"/>
      </fieldsUsage>
    </cacheHierarchy>
    <cacheHierarchy uniqueName="[Measures].[Portfolio Return %]" caption="Portfolio Return %" measure="1" displayFolder="" measureGroup="Merge1" count="0" oneField="1">
      <fieldsUsage count="1">
        <fieldUsage x="3"/>
      </fieldsUsage>
    </cacheHierarchy>
    <cacheHierarchy uniqueName="[Measures].[Volatility %]" caption="Volatility %" measure="1" displayFolder="" measureGroup="fact_daily_prices" count="0" oneField="1">
      <fieldsUsage count="1">
        <fieldUsage x="4"/>
      </fieldsUsage>
    </cacheHierarchy>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42129631" backgroundQuery="1" createdVersion="8" refreshedVersion="8" minRefreshableVersion="3" recordCount="0" supportSubquery="1" supportAdvancedDrill="1" xr:uid="{4766EB4D-50A9-44E0-8921-0AF4715BD5CC}">
  <cacheSource type="external" connectionId="15"/>
  <cacheFields count="9">
    <cacheField name="[Measures].[Total Market value]" caption="Total Market value" numFmtId="0" hierarchy="115" level="32767"/>
    <cacheField name="[dim_company].[company_name].[company_name]" caption="company_name" numFmtId="0" hierarchy="6" level="1">
      <sharedItems count="8">
        <s v="Amazon.com Inc."/>
        <s v="Apple Inc."/>
        <s v="HDFC Bank"/>
        <s v="Infosys"/>
        <s v="Microsoft Corp."/>
        <s v="Pfizer Inc."/>
        <s v="Reliance Industries"/>
        <s v="Tata Consultancy Services"/>
      </sharedItems>
    </cacheField>
    <cacheField name="[dim_portfolio].[portfolio_name].[portfolio_name]" caption="portfolio_name" numFmtId="0" hierarchy="14" level="1">
      <sharedItems containsSemiMixedTypes="0" containsNonDate="0" containsString="0"/>
    </cacheField>
    <cacheField name="[dim_calendar].[Day].[Day]" caption="Day" numFmtId="0" hierarchy="2" level="1">
      <sharedItems containsSemiMixedTypes="0" containsNonDate="0" containsString="0"/>
    </cacheField>
    <cacheField name="[dim_sector].[sector_name].[sector_name]" caption="sector_name" numFmtId="0" hierarchy="17"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3"/>
      </fieldsUsage>
    </cacheHierarchy>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5"/>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fieldsUsage count="2">
        <fieldUsage x="-1"/>
        <fieldUsage x="1"/>
      </fieldsUsage>
    </cacheHierarchy>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8"/>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6"/>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7"/>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4"/>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oneField="1">
      <fieldsUsage count="1">
        <fieldUsage x="0"/>
      </fieldsUsage>
    </cacheHierarchy>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46759257" backgroundQuery="1" createdVersion="8" refreshedVersion="8" minRefreshableVersion="3" recordCount="0" supportSubquery="1" supportAdvancedDrill="1" xr:uid="{08381B6E-3FA3-47F6-AB77-971D77FBA0D9}">
  <cacheSource type="external" connectionId="15"/>
  <cacheFields count="8">
    <cacheField name="[Measures].[Sum of close]" caption="Sum of close" numFmtId="0" hierarchy="142" level="32767"/>
    <cacheField name="[dim_calendar].[Day].[Day]" caption="Day" numFmtId="0" hierarchy="2" level="1">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extLst>
        <ext xmlns:x15="http://schemas.microsoft.com/office/spreadsheetml/2010/11/main" uri="{4F2E5C28-24EA-4eb8-9CBF-B6C8F9C3D259}">
          <x15:cachedUniqueNames>
            <x15:cachedUniqueName index="0" name="[dim_calendar].[Day].&amp;[1]"/>
            <x15:cachedUniqueName index="1" name="[dim_calendar].[Day].&amp;[2]"/>
            <x15:cachedUniqueName index="2" name="[dim_calendar].[Day].&amp;[3]"/>
            <x15:cachedUniqueName index="3" name="[dim_calendar].[Day].&amp;[4]"/>
            <x15:cachedUniqueName index="4" name="[dim_calendar].[Day].&amp;[5]"/>
            <x15:cachedUniqueName index="5" name="[dim_calendar].[Day].&amp;[6]"/>
            <x15:cachedUniqueName index="6" name="[dim_calendar].[Day].&amp;[7]"/>
            <x15:cachedUniqueName index="7" name="[dim_calendar].[Day].&amp;[8]"/>
            <x15:cachedUniqueName index="8" name="[dim_calendar].[Day].&amp;[9]"/>
            <x15:cachedUniqueName index="9" name="[dim_calendar].[Day].&amp;[10]"/>
            <x15:cachedUniqueName index="10" name="[dim_calendar].[Day].&amp;[11]"/>
            <x15:cachedUniqueName index="11" name="[dim_calendar].[Day].&amp;[12]"/>
            <x15:cachedUniqueName index="12" name="[dim_calendar].[Day].&amp;[13]"/>
            <x15:cachedUniqueName index="13" name="[dim_calendar].[Day].&amp;[14]"/>
            <x15:cachedUniqueName index="14" name="[dim_calendar].[Day].&amp;[15]"/>
            <x15:cachedUniqueName index="15" name="[dim_calendar].[Day].&amp;[16]"/>
            <x15:cachedUniqueName index="16" name="[dim_calendar].[Day].&amp;[17]"/>
            <x15:cachedUniqueName index="17" name="[dim_calendar].[Day].&amp;[18]"/>
            <x15:cachedUniqueName index="18" name="[dim_calendar].[Day].&amp;[19]"/>
            <x15:cachedUniqueName index="19" name="[dim_calendar].[Day].&amp;[20]"/>
            <x15:cachedUniqueName index="20" name="[dim_calendar].[Day].&amp;[21]"/>
            <x15:cachedUniqueName index="21" name="[dim_calendar].[Day].&amp;[22]"/>
            <x15:cachedUniqueName index="22" name="[dim_calendar].[Day].&amp;[23]"/>
            <x15:cachedUniqueName index="23" name="[dim_calendar].[Day].&amp;[24]"/>
            <x15:cachedUniqueName index="24" name="[dim_calendar].[Day].&amp;[25]"/>
            <x15:cachedUniqueName index="25" name="[dim_calendar].[Day].&amp;[26]"/>
            <x15:cachedUniqueName index="26" name="[dim_calendar].[Day].&amp;[27]"/>
            <x15:cachedUniqueName index="27" name="[dim_calendar].[Day].&amp;[28]"/>
            <x15:cachedUniqueName index="28" name="[dim_calendar].[Day].&amp;[29]"/>
            <x15:cachedUniqueName index="29" name="[dim_calendar].[Day].&amp;[30]"/>
            <x15:cachedUniqueName index="30" name="[dim_calendar].[Day].&amp;[31]"/>
          </x15:cachedUniqueNames>
        </ext>
      </extLst>
    </cacheField>
    <cacheField name="[dim_portfolio].[portfolio_name].[portfolio_name]" caption="portfolio_name" numFmtId="0" hierarchy="14" level="1">
      <sharedItems containsSemiMixedTypes="0" containsNonDate="0" containsString="0"/>
    </cacheField>
    <cacheField name="[dim_sector].[sector_name].[sector_name]" caption="sector_name" numFmtId="0" hierarchy="17"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1"/>
      </fieldsUsage>
    </cacheHierarchy>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4"/>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7"/>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5"/>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6"/>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3"/>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oneField="1" hidden="1">
      <fieldsUsage count="1">
        <fieldUsage x="0"/>
      </fieldsUsage>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48611112" backgroundQuery="1" createdVersion="8" refreshedVersion="8" minRefreshableVersion="3" recordCount="0" supportSubquery="1" supportAdvancedDrill="1" xr:uid="{3B006574-DE07-440F-B282-505A059086A3}">
  <cacheSource type="external" connectionId="15"/>
  <cacheFields count="8">
    <cacheField name="[dim_calendar].[date (Month)].[date (Month)]" caption="date (Month)" numFmtId="0" hierarchy="3" level="1">
      <sharedItems count="6">
        <s v="Jan"/>
        <s v="Feb"/>
        <s v="Mar"/>
        <s v="Apr"/>
        <s v="May"/>
        <s v="Jun"/>
      </sharedItems>
    </cacheField>
    <cacheField name="[Measures].[Total Market value]" caption="Total Market value" numFmtId="0" hierarchy="115" level="32767"/>
    <cacheField name="[dim_portfolio].[portfolio_name].[portfolio_name]" caption="portfolio_name" numFmtId="0" hierarchy="14" level="1">
      <sharedItems containsSemiMixedTypes="0" containsNonDate="0" containsString="0"/>
    </cacheField>
    <cacheField name="[dim_calendar].[Day].[Day]" caption="Day" numFmtId="0" hierarchy="2" level="1">
      <sharedItems containsSemiMixedTypes="0" containsNonDate="0" containsString="0"/>
    </cacheField>
    <cacheField name="[dim_sector].[sector_name].[sector_name]" caption="sector_name" numFmtId="0" hierarchy="17"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3"/>
      </fieldsUsage>
    </cacheHierarchy>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0"/>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7"/>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5"/>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6"/>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4"/>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oneField="1">
      <fieldsUsage count="1">
        <fieldUsage x="1"/>
      </fieldsUsage>
    </cacheHierarchy>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52893515" backgroundQuery="1" createdVersion="8" refreshedVersion="8" minRefreshableVersion="3" recordCount="0" supportSubquery="1" supportAdvancedDrill="1" xr:uid="{716E916F-FCFA-4D6D-9B26-08E303D63211}">
  <cacheSource type="external" connectionId="15"/>
  <cacheFields count="9">
    <cacheField name="[dim_sector].[sector_name].[sector_name]" caption="sector_name" numFmtId="0" hierarchy="17" level="1">
      <sharedItems count="5">
        <s v="Consumer Discretionary"/>
        <s v="Energy"/>
        <s v="Financials"/>
        <s v="Healthcare"/>
        <s v="Information Technology"/>
      </sharedItems>
    </cacheField>
    <cacheField name="[Measures].[Sum of open]" caption="Sum of open" numFmtId="0" hierarchy="152" level="32767"/>
    <cacheField name="[Measures].[Sum of close]" caption="Sum of close" numFmtId="0" hierarchy="142" level="32767"/>
    <cacheField name="[dim_portfolio].[portfolio_name].[portfolio_name]" caption="portfolio_name" numFmtId="0" hierarchy="14" level="1">
      <sharedItems containsSemiMixedTypes="0" containsNonDate="0" containsString="0"/>
    </cacheField>
    <cacheField name="[dim_calendar].[Day].[Day]" caption="Day" numFmtId="0" hierarchy="2"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4"/>
      </fieldsUsage>
    </cacheHierarchy>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5"/>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8"/>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6"/>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3"/>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7"/>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0"/>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oneField="1" hidden="1">
      <fieldsUsage count="1">
        <fieldUsage x="2"/>
      </fieldsUsage>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oneField="1" hidden="1">
      <fieldsUsage count="1">
        <fieldUsage x="1"/>
      </fieldsUsage>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50578705" backgroundQuery="1" createdVersion="8" refreshedVersion="8" minRefreshableVersion="3" recordCount="0" supportSubquery="1" supportAdvancedDrill="1" xr:uid="{7D9A559F-F257-47EA-AE78-C087DF5608A4}">
  <cacheSource type="external" connectionId="15"/>
  <cacheFields count="9">
    <cacheField name="[dim_exchange].[country].[country]" caption="country" numFmtId="0" hierarchy="11" level="1">
      <sharedItems count="2">
        <s v="India"/>
        <s v="USA"/>
      </sharedItems>
    </cacheField>
    <cacheField name="[Measures].[Total Market value]" caption="Total Market value" numFmtId="0" hierarchy="115" level="32767"/>
    <cacheField name="[dim_portfolio].[portfolio_name].[portfolio_name]" caption="portfolio_name" numFmtId="0" hierarchy="14" level="1">
      <sharedItems containsSemiMixedTypes="0" containsNonDate="0" containsString="0"/>
    </cacheField>
    <cacheField name="[dim_calendar].[Day].[Day]" caption="Day" numFmtId="0" hierarchy="2" level="1">
      <sharedItems containsSemiMixedTypes="0" containsNonDate="0" containsString="0"/>
    </cacheField>
    <cacheField name="[dim_sector].[sector_name].[sector_name]" caption="sector_name" numFmtId="0" hierarchy="17"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 name="Unsupported0" numFmtId="0" hierarchy="162" level="32767">
      <extLst>
        <ext xmlns:x14="http://schemas.microsoft.com/office/spreadsheetml/2009/9/main" uri="{63CAB8AC-B538-458d-9737-405883B0398D}">
          <x14:cacheField ignore="1"/>
        </ext>
      </extLst>
    </cacheField>
  </cacheFields>
  <cacheHierarchies count="163">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3"/>
      </fieldsUsage>
    </cacheHierarchy>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5"/>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7"/>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0"/>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6"/>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4"/>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oneField="1">
      <fieldsUsage count="1">
        <fieldUsage x="1"/>
      </fieldsUsage>
    </cacheHierarchy>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39930552" backgroundQuery="1" createdVersion="8" refreshedVersion="8" minRefreshableVersion="3" recordCount="0" supportSubquery="1" supportAdvancedDrill="1" xr:uid="{EE4E0488-86FA-47DD-B2AD-15B2F51B9052}">
  <cacheSource type="external" connectionId="15"/>
  <cacheFields count="8">
    <cacheField name="[dim_exchange].[exchange_name].[exchange_name]" caption="exchange_name" numFmtId="0" hierarchy="10" level="1">
      <sharedItems count="2">
        <s v="NASDAQ"/>
        <s v="NSE"/>
      </sharedItems>
    </cacheField>
    <cacheField name="[Measures].[Portfolio Value]" caption="Portfolio Value" numFmtId="0" hierarchy="106" level="32767"/>
    <cacheField name="[dim_portfolio].[portfolio_name].[portfolio_name]" caption="portfolio_name" numFmtId="0" hierarchy="14" level="1">
      <sharedItems containsSemiMixedTypes="0" containsNonDate="0" containsString="0"/>
    </cacheField>
    <cacheField name="[dim_calendar].[Day].[Day]" caption="Day" numFmtId="0" hierarchy="2" level="1">
      <sharedItems containsSemiMixedTypes="0" containsNonDate="0" containsString="0"/>
    </cacheField>
    <cacheField name="[dim_sector].[sector_name].[sector_name]" caption="sector_name" numFmtId="0" hierarchy="17"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3"/>
      </fieldsUsage>
    </cacheHierarchy>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5"/>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0"/>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6"/>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7"/>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4"/>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oneField="1">
      <fieldsUsage count="1">
        <fieldUsage x="1"/>
      </fieldsUsage>
    </cacheHierarchy>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37731482" backgroundQuery="1" createdVersion="8" refreshedVersion="8" minRefreshableVersion="3" recordCount="0" supportSubquery="1" supportAdvancedDrill="1" xr:uid="{9BA29A70-D4A7-47A4-85DA-214F17A17BEA}">
  <cacheSource type="external" connectionId="15"/>
  <cacheFields count="7">
    <cacheField name="[Measures].[Sum of quantity]" caption="Sum of quantity" numFmtId="0" hierarchy="144" level="32767"/>
    <cacheField name="[dim_sector].[sector_name].[sector_name]" caption="sector_name" numFmtId="0" hierarchy="17" level="1">
      <sharedItems count="5">
        <s v="Consumer Discretionary"/>
        <s v="Energy"/>
        <s v="Financials"/>
        <s v="Healthcare"/>
        <s v="Information Technology"/>
      </sharedItems>
    </cacheField>
    <cacheField name="[dim_portfolio].[portfolio_name].[portfolio_name]" caption="portfolio_name" numFmtId="0" hierarchy="14"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3"/>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6"/>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4"/>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5"/>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1"/>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oneField="1" hidden="1">
      <fieldsUsage count="1">
        <fieldUsage x="0"/>
      </fieldsUsage>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35763888" backgroundQuery="1" createdVersion="8" refreshedVersion="8" minRefreshableVersion="3" recordCount="0" supportSubquery="1" supportAdvancedDrill="1" xr:uid="{F799B372-0A38-4640-9991-1140B11637D9}">
  <cacheSource type="external" connectionId="15"/>
  <cacheFields count="7">
    <cacheField name="[dim_company].[company_name].[company_name]" caption="company_name" numFmtId="0" hierarchy="6" level="1">
      <sharedItems count="6">
        <s v="Amazon.com Inc."/>
        <s v="HDFC Bank"/>
        <s v="Microsoft Corp."/>
        <s v="Pfizer Inc."/>
        <s v="Reliance Industries"/>
        <s v="Tata Consultancy Services"/>
      </sharedItems>
    </cacheField>
    <cacheField name="[Measures].[Sum of quantity]" caption="Sum of quantity" numFmtId="0" hierarchy="144" level="32767"/>
    <cacheField name="[dim_portfolio].[portfolio_name].[portfolio_name]" caption="portfolio_name" numFmtId="0" hierarchy="14"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3"/>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fieldsUsage count="2">
        <fieldUsage x="-1"/>
        <fieldUsage x="0"/>
      </fieldsUsage>
    </cacheHierarchy>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6"/>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4"/>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5"/>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oneField="1" hidden="1">
      <fieldsUsage count="1">
        <fieldUsage x="1"/>
      </fieldsUsage>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34027779" backgroundQuery="1" createdVersion="8" refreshedVersion="8" minRefreshableVersion="3" recordCount="0" supportSubquery="1" supportAdvancedDrill="1" xr:uid="{47D8C14C-41C7-44D2-AF4D-01EAA2BE3C41}">
  <cacheSource type="external" connectionId="15"/>
  <cacheFields count="6">
    <cacheField name="[Measures].[Average Holding per Portfolio]" caption="Average Holding per Portfolio" numFmtId="0" hierarchy="114" level="32767"/>
    <cacheField name="[dim_portfolio].[portfolio_name].[portfolio_name]" caption="portfolio_name" numFmtId="0" hierarchy="14" level="1">
      <sharedItems count="8">
        <s v="Portfolio 1"/>
        <s v="Portfolio 10"/>
        <s v="Portfolio 2"/>
        <s v="Portfolio 4"/>
        <s v="Portfolio 5"/>
        <s v="Portfolio 7"/>
        <s v="Portfolio 8"/>
        <s v="Portfolio 9"/>
      </sharedItems>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2"/>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5"/>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3"/>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1"/>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4"/>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oneField="1">
      <fieldsUsage count="1">
        <fieldUsage x="0"/>
      </fieldsUsage>
    </cacheHierarchy>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57175925" backgroundQuery="1" createdVersion="8" refreshedVersion="8" minRefreshableVersion="3" recordCount="0" supportSubquery="1" supportAdvancedDrill="1" xr:uid="{02458684-2939-4BC1-A1FF-ECEFFDC05E72}">
  <cacheSource type="external" connectionId="15"/>
  <cacheFields count="6">
    <cacheField name="[dim_portfolio].[manager].[manager]" caption="manager" numFmtId="0" hierarchy="15" level="1">
      <sharedItems count="8">
        <s v="Avery Harris"/>
        <s v="Casey White"/>
        <s v="Elliot Williams"/>
        <s v="Kai Brown"/>
        <s v="Kendall Wilson"/>
        <s v="Rowan Garcia"/>
        <s v="Skyler Lee"/>
        <s v="Skyler Wilson"/>
      </sharedItems>
    </cacheField>
    <cacheField name="[Measures].[Portfolio Value]" caption="Portfolio Value" numFmtId="0" hierarchy="106" level="32767"/>
    <cacheField name="[dim_portfolio].[portfolio_name].[portfolio_name]" caption="portfolio_name" numFmtId="0" hierarchy="14"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3"/>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5"/>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4"/>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2"/>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0"/>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oneField="1">
      <fieldsUsage count="1">
        <fieldUsage x="1"/>
      </fieldsUsage>
    </cacheHierarchy>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84837967" backgroundQuery="1" createdVersion="8" refreshedVersion="8" minRefreshableVersion="3" recordCount="0" supportSubquery="1" supportAdvancedDrill="1" xr:uid="{7C5F5032-68A9-455C-BB6B-0CE692D86D4D}">
  <cacheSource type="external" connectionId="15"/>
  <cacheFields count="1">
    <cacheField name="[dim_calendar].[date (Month)].[date (Month)]" caption="date (Month)" numFmtId="0" hierarchy="3" level="1">
      <sharedItems count="6">
        <s v="Jan"/>
        <s v="Feb"/>
        <s v="Mar"/>
        <s v="Apr"/>
        <s v="May"/>
        <s v="Jun"/>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0"/>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86226852" backgroundQuery="1" createdVersion="8" refreshedVersion="8" minRefreshableVersion="3" recordCount="0" supportSubquery="1" supportAdvancedDrill="1" xr:uid="{E476A84E-59F7-48F7-AFEF-CD3CCA172D01}">
  <cacheSource type="external" connectionId="15"/>
  <cacheFields count="1">
    <cacheField name="[dim_sector].[sector_name].[sector_name]" caption="sector_name" numFmtId="0" hierarchy="17" level="1">
      <sharedItems containsBlank="1" count="6">
        <s v="Consumer Discretionary"/>
        <s v="Energy"/>
        <s v="Financials"/>
        <s v="Healthcare"/>
        <s v="Information Technology"/>
        <m/>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0"/>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87731484" backgroundQuery="1" createdVersion="8" refreshedVersion="8" minRefreshableVersion="3" recordCount="0" supportSubquery="1" supportAdvancedDrill="1" xr:uid="{296FAC5B-D483-4A4B-A10B-2BDAD5487533}">
  <cacheSource type="external" connectionId="15"/>
  <cacheFields count="1">
    <cacheField name="[dim_sector].[sector_name].[sector_name]" caption="sector_name" numFmtId="0" hierarchy="17" level="1">
      <sharedItems containsBlank="1" count="6">
        <s v="Consumer Discretionary"/>
        <s v="Energy"/>
        <s v="Financials"/>
        <s v="Healthcare"/>
        <s v="Information Technology"/>
        <m/>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0"/>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89351854" backgroundQuery="1" createdVersion="8" refreshedVersion="8" minRefreshableVersion="3" recordCount="0" supportSubquery="1" supportAdvancedDrill="1" xr:uid="{FFDB26ED-9F3F-44E2-B724-8CDEA9256696}">
  <cacheSource type="external" connectionId="15"/>
  <cacheFields count="1">
    <cacheField name="[dim_exchange].[country].[country]" caption="country" numFmtId="0" hierarchy="11" level="1">
      <sharedItems containsBlank="1" count="3">
        <s v="India"/>
        <s v="USA"/>
        <m/>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0"/>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90972225" backgroundQuery="1" createdVersion="8" refreshedVersion="8" minRefreshableVersion="3" recordCount="0" supportSubquery="1" supportAdvancedDrill="1" xr:uid="{8D2048CC-AC4A-45E6-91DB-C8C28DB2E54F}">
  <cacheSource type="external" connectionId="15"/>
  <cacheFields count="1">
    <cacheField name="[dim_company].[company_name].[company_name]" caption="company_name" numFmtId="0" hierarchy="6" level="1">
      <sharedItems containsBlank="1" count="9">
        <s v="Amazon.com Inc."/>
        <s v="Apple Inc."/>
        <s v="HDFC Bank"/>
        <s v="Infosys"/>
        <s v="Microsoft Corp."/>
        <s v="Pfizer Inc."/>
        <s v="Reliance Industries"/>
        <s v="Tata Consultancy Services"/>
        <m/>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fieldsUsage count="2">
        <fieldUsage x="-1"/>
        <fieldUsage x="0"/>
      </fieldsUsage>
    </cacheHierarchy>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92592595" backgroundQuery="1" createdVersion="8" refreshedVersion="8" minRefreshableVersion="3" recordCount="0" supportSubquery="1" supportAdvancedDrill="1" xr:uid="{0EF8A288-620D-4B40-8BB7-5245401F17CB}">
  <cacheSource type="external" connectionId="15"/>
  <cacheFields count="1">
    <cacheField name="[dim_calendar].[Day].[Day]" caption="Day" numFmtId="0" hierarchy="2" level="1">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extLst>
        <ext xmlns:x15="http://schemas.microsoft.com/office/spreadsheetml/2010/11/main" uri="{4F2E5C28-24EA-4eb8-9CBF-B6C8F9C3D259}">
          <x15:cachedUniqueNames>
            <x15:cachedUniqueName index="0" name="[dim_calendar].[Day].&amp;[1]"/>
            <x15:cachedUniqueName index="1" name="[dim_calendar].[Day].&amp;[2]"/>
            <x15:cachedUniqueName index="2" name="[dim_calendar].[Day].&amp;[3]"/>
            <x15:cachedUniqueName index="3" name="[dim_calendar].[Day].&amp;[4]"/>
            <x15:cachedUniqueName index="4" name="[dim_calendar].[Day].&amp;[5]"/>
            <x15:cachedUniqueName index="5" name="[dim_calendar].[Day].&amp;[6]"/>
            <x15:cachedUniqueName index="6" name="[dim_calendar].[Day].&amp;[7]"/>
            <x15:cachedUniqueName index="7" name="[dim_calendar].[Day].&amp;[8]"/>
            <x15:cachedUniqueName index="8" name="[dim_calendar].[Day].&amp;[9]"/>
            <x15:cachedUniqueName index="9" name="[dim_calendar].[Day].&amp;[10]"/>
            <x15:cachedUniqueName index="10" name="[dim_calendar].[Day].&amp;[11]"/>
            <x15:cachedUniqueName index="11" name="[dim_calendar].[Day].&amp;[12]"/>
            <x15:cachedUniqueName index="12" name="[dim_calendar].[Day].&amp;[13]"/>
            <x15:cachedUniqueName index="13" name="[dim_calendar].[Day].&amp;[14]"/>
            <x15:cachedUniqueName index="14" name="[dim_calendar].[Day].&amp;[15]"/>
            <x15:cachedUniqueName index="15" name="[dim_calendar].[Day].&amp;[16]"/>
            <x15:cachedUniqueName index="16" name="[dim_calendar].[Day].&amp;[17]"/>
            <x15:cachedUniqueName index="17" name="[dim_calendar].[Day].&amp;[18]"/>
            <x15:cachedUniqueName index="18" name="[dim_calendar].[Day].&amp;[19]"/>
            <x15:cachedUniqueName index="19" name="[dim_calendar].[Day].&amp;[20]"/>
            <x15:cachedUniqueName index="20" name="[dim_calendar].[Day].&amp;[21]"/>
            <x15:cachedUniqueName index="21" name="[dim_calendar].[Day].&amp;[22]"/>
            <x15:cachedUniqueName index="22" name="[dim_calendar].[Day].&amp;[23]"/>
            <x15:cachedUniqueName index="23" name="[dim_calendar].[Day].&amp;[24]"/>
            <x15:cachedUniqueName index="24" name="[dim_calendar].[Day].&amp;[25]"/>
            <x15:cachedUniqueName index="25" name="[dim_calendar].[Day].&amp;[26]"/>
            <x15:cachedUniqueName index="26" name="[dim_calendar].[Day].&amp;[27]"/>
            <x15:cachedUniqueName index="27" name="[dim_calendar].[Day].&amp;[28]"/>
            <x15:cachedUniqueName index="28" name="[dim_calendar].[Day].&amp;[29]"/>
            <x15:cachedUniqueName index="29" name="[dim_calendar].[Day].&amp;[30]"/>
            <x15:cachedUniqueName index="30" name="[dim_calendar].[Day].&amp;[31]"/>
          </x15:cachedUniqueNames>
        </ext>
      </extLst>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0"/>
      </fieldsUsage>
    </cacheHierarchy>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94212965" backgroundQuery="1" createdVersion="8" refreshedVersion="8" minRefreshableVersion="3" recordCount="0" supportSubquery="1" supportAdvancedDrill="1" xr:uid="{84FA45A1-186B-48B8-9431-4E6A16D7BE09}">
  <cacheSource type="external" connectionId="15"/>
  <cacheFields count="1">
    <cacheField name="[dim_exchange].[exchange_name].[exchange_name]" caption="exchange_name" numFmtId="0" hierarchy="10" level="1">
      <sharedItems containsBlank="1" count="3">
        <s v="NASDAQ"/>
        <s v="NSE"/>
        <m/>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0"/>
      </fieldsUsage>
    </cacheHierarchy>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23495372" backgroundQuery="1" createdVersion="8" refreshedVersion="8" minRefreshableVersion="3" recordCount="0" supportSubquery="1" supportAdvancedDrill="1" xr:uid="{FE871458-B5B7-4E8A-AB25-241471084A43}">
  <cacheSource type="external" connectionId="15"/>
  <cacheFields count="0"/>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54629631" backgroundQuery="1" createdVersion="8" refreshedVersion="8" minRefreshableVersion="3" recordCount="0" supportSubquery="1" supportAdvancedDrill="1" xr:uid="{6E304DCB-5B29-4157-BC73-6DA758BE047A}">
  <cacheSource type="external" connectionId="15"/>
  <cacheFields count="9">
    <cacheField name="[Measures].[Sum of quantity]" caption="Sum of quantity" numFmtId="0" hierarchy="144" level="32767"/>
    <cacheField name="[Measures].[Portfolio Value]" caption="Portfolio Value" numFmtId="0" hierarchy="106" level="32767"/>
    <cacheField name="[Measures].[Sum of dividend_per_share]" caption="Sum of dividend_per_share" numFmtId="0" hierarchy="145" level="32767"/>
    <cacheField name="[Measures].[Average of split_ratio]" caption="Average of split_ratio" numFmtId="0" hierarchy="147" level="32767"/>
    <cacheField name="[Measures].[Average Holding per Portfolio]" caption="Average Holding per Portfolio" numFmtId="0" hierarchy="114" level="32767"/>
    <cacheField name="[dim_portfolio].[portfolio_name].[portfolio_name]" caption="portfolio_name" numFmtId="0" hierarchy="14" level="1">
      <sharedItems containsSemiMixedTypes="0" containsNonDate="0" containsString="0"/>
    </cacheField>
    <cacheField name="[dim_exchange].[country].[country]" caption="country" numFmtId="0" hierarchy="11" level="1">
      <sharedItems containsSemiMixedTypes="0" containsNonDate="0" containsString="0"/>
    </cacheField>
    <cacheField name="[dim_portfolio].[manager].[manager]" caption="manager" numFmtId="0" hierarchy="15" level="1">
      <sharedItems containsSemiMixedTypes="0" containsNonDate="0" containsString="0"/>
    </cacheField>
    <cacheField name="[dim_exchange].[exchange_name].[exchange_name]" caption="exchange_name" numFmtId="0" hierarchy="10"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8"/>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6"/>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fieldsUsage count="2">
        <fieldUsage x="-1"/>
        <fieldUsage x="5"/>
      </fieldsUsage>
    </cacheHierarchy>
    <cacheHierarchy uniqueName="[dim_portfolio].[manager]" caption="manager" attribute="1" defaultMemberUniqueName="[dim_portfolio].[manager].[All]" allUniqueName="[dim_portfolio].[manager].[All]" dimensionUniqueName="[dim_portfolio]" displayFolder="" count="2" memberValueDatatype="130" unbalanced="0">
      <fieldsUsage count="2">
        <fieldUsage x="-1"/>
        <fieldUsage x="7"/>
      </fieldsUsage>
    </cacheHierarchy>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oneField="1">
      <fieldsUsage count="1">
        <fieldUsage x="1"/>
      </fieldsUsage>
    </cacheHierarchy>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oneField="1">
      <fieldsUsage count="1">
        <fieldUsage x="4"/>
      </fieldsUsage>
    </cacheHierarchy>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oneField="1" hidden="1">
      <fieldsUsage count="1">
        <fieldUsage x="0"/>
      </fieldsUsage>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oneField="1" hidden="1">
      <fieldsUsage count="1">
        <fieldUsage x="2"/>
      </fieldsUsage>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oneField="1" hidden="1">
      <fieldsUsage count="1">
        <fieldUsage x="3"/>
      </fieldsUsage>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43981478" backgroundQuery="1" createdVersion="8" refreshedVersion="8" minRefreshableVersion="3" recordCount="0" supportSubquery="1" supportAdvancedDrill="1" xr:uid="{C72E774A-6EFB-4538-8314-3B6BD2CC9BDF}">
  <cacheSource type="external" connectionId="15"/>
  <cacheFields count="11">
    <cacheField name="[Measures].[Sum of volume]" caption="Sum of volume" numFmtId="0" hierarchy="140" level="32767"/>
    <cacheField name="[Measures].[Average of close]" caption="Average of close" numFmtId="0" hierarchy="143" level="32767"/>
    <cacheField name="[Measures].[Total Trades Executed]" caption="Total Trades Executed" numFmtId="0" hierarchy="111" level="32767"/>
    <cacheField name="[Measures].[Total Orders Placed]" caption="Total Orders Placed" numFmtId="0" hierarchy="112" level="32767"/>
    <cacheField name="[Measures].[Total Fees Collected]" caption="Total Fees Collected" numFmtId="0" hierarchy="113" level="32767"/>
    <cacheField name="[Measures].[Total Market value]" caption="Total Market value" numFmtId="0" hierarchy="115" level="32767"/>
    <cacheField name="[dim_exchange].[exchange_name].[exchange_name]" caption="exchange_name" numFmtId="0" hierarchy="10" level="1">
      <sharedItems containsSemiMixedTypes="0" containsNonDate="0" containsString="0"/>
    </cacheField>
    <cacheField name="[dim_calendar].[Day].[Day]" caption="Day" numFmtId="0" hierarchy="2" level="1">
      <sharedItems containsSemiMixedTypes="0" containsNonDate="0" containsString="0"/>
    </cacheField>
    <cacheField name="[dim_sector].[sector_name].[sector_name]" caption="sector_name" numFmtId="0" hierarchy="17" level="1">
      <sharedItems containsSemiMixedTypes="0" containsNonDate="0" containsString="0"/>
    </cacheField>
    <cacheField name="[dim_calendar].[date (Month)].[date (Month)]" caption="date (Month)" numFmtId="0" hierarchy="3" level="1">
      <sharedItems containsSemiMixedTypes="0" containsNonDate="0" containsString="0"/>
    </cacheField>
    <cacheField name="[dim_exchange].[country].[country]" caption="country" numFmtId="0" hierarchy="11"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2" memberValueDatatype="20" unbalanced="0">
      <fieldsUsage count="2">
        <fieldUsage x="-1"/>
        <fieldUsage x="7"/>
      </fieldsUsage>
    </cacheHierarchy>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9"/>
      </fieldsUsage>
    </cacheHierarchy>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fieldsUsage count="2">
        <fieldUsage x="-1"/>
        <fieldUsage x="6"/>
      </fieldsUsage>
    </cacheHierarchy>
    <cacheHierarchy uniqueName="[dim_exchange].[country]" caption="country" attribute="1" defaultMemberUniqueName="[dim_exchange].[country].[All]" allUniqueName="[dim_exchange].[country].[All]" dimensionUniqueName="[dim_exchange]" displayFolder="" count="2" memberValueDatatype="130" unbalanced="0">
      <fieldsUsage count="2">
        <fieldUsage x="-1"/>
        <fieldUsage x="10"/>
      </fieldsUsage>
    </cacheHierarchy>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8"/>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oneField="1">
      <fieldsUsage count="1">
        <fieldUsage x="2"/>
      </fieldsUsage>
    </cacheHierarchy>
    <cacheHierarchy uniqueName="[Measures].[Total Orders Placed]" caption="Total Orders Placed" measure="1" displayFolder="" measureGroup="fact_orders" count="0" oneField="1">
      <fieldsUsage count="1">
        <fieldUsage x="3"/>
      </fieldsUsage>
    </cacheHierarchy>
    <cacheHierarchy uniqueName="[Measures].[Total Fees Collected]" caption="Total Fees Collected" measure="1" displayFolder="" measureGroup="fact_trades" count="0" oneField="1">
      <fieldsUsage count="1">
        <fieldUsage x="4"/>
      </fieldsUsage>
    </cacheHierarchy>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oneField="1">
      <fieldsUsage count="1">
        <fieldUsage x="5"/>
      </fieldsUsage>
    </cacheHierarchy>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01662962959" backgroundQuery="1" createdVersion="8" refreshedVersion="8" minRefreshableVersion="3" recordCount="0" supportSubquery="1" supportAdvancedDrill="1" xr:uid="{804626FB-D7A6-4929-84F3-54D401A46AC5}">
  <cacheSource type="external" connectionId="15"/>
  <cacheFields count="3">
    <cacheField name="[Merge2].[dim_sector.sector_name].[dim_sector.sector_name]" caption="dim_sector.sector_name" numFmtId="0" hierarchy="92" level="1">
      <sharedItems count="1">
        <s v="Information Technology"/>
      </sharedItems>
    </cacheField>
    <cacheField name="[Measures].[Sum of price 2]" caption="Sum of price 2" numFmtId="0" hierarchy="156" level="32767"/>
    <cacheField name="[Merge2].[side].[side]" caption="side" numFmtId="0" hierarchy="80" level="1">
      <sharedItems count="2">
        <s v="BUY"/>
        <s v="SELL"/>
      </sharedItems>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2" memberValueDatatype="130" unbalanced="0">
      <fieldsUsage count="2">
        <fieldUsage x="-1"/>
        <fieldUsage x="2"/>
      </fieldsUsage>
    </cacheHierarchy>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2" memberValueDatatype="130" unbalanced="0">
      <fieldsUsage count="2">
        <fieldUsage x="-1"/>
        <fieldUsage x="0"/>
      </fieldsUsage>
    </cacheHierarchy>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01977662038" backgroundQuery="1" createdVersion="8" refreshedVersion="8" minRefreshableVersion="3" recordCount="0" supportSubquery="1" supportAdvancedDrill="1" xr:uid="{D5580976-6393-41F7-8595-959ACD1C8902}">
  <cacheSource type="external" connectionId="15"/>
  <cacheFields count="0"/>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3108240741" backgroundQuery="1" createdVersion="8" refreshedVersion="8" minRefreshableVersion="3" recordCount="0" supportSubquery="1" supportAdvancedDrill="1" xr:uid="{1E3C51D7-4506-47D4-9052-60F03096FE75}">
  <cacheSource type="external" connectionId="15"/>
  <cacheFields count="4">
    <cacheField name="[Measures].[Average Close Price]" caption="Average Close Price" numFmtId="0" hierarchy="101" level="32767"/>
    <cacheField name="[Measures].[Sum of open]" caption="Sum of open" numFmtId="0" hierarchy="152" level="32767"/>
    <cacheField name="[dim_calendar].[date (Month)].[date (Month)]" caption="date (Month)" numFmtId="0" hierarchy="3" level="1">
      <sharedItems count="6">
        <s v="Jan"/>
        <s v="Feb"/>
        <s v="Mar"/>
        <s v="Apr"/>
        <s v="May"/>
        <s v="Jun"/>
      </sharedItems>
    </cacheField>
    <cacheField name="[dim_trader].[trader_name].[trader_name]" caption="trader_name" numFmtId="0" hierarchy="19"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2" memberValueDatatype="7"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Day]" caption="Day" attribute="1" defaultMemberUniqueName="[dim_calendar].[Day].[All]" allUniqueName="[dim_calendar].[Day].[All]" dimensionUniqueName="[dim_calendar]" displayFolder="" count="2" memberValueDatatype="20" unbalanced="0"/>
    <cacheHierarchy uniqueName="[dim_calendar].[date (Month)]" caption="date (Month)" attribute="1" defaultMemberUniqueName="[dim_calendar].[date (Month)].[All]" allUniqueName="[dim_calendar].[date (Month)].[All]" dimensionUniqueName="[dim_calendar]" displayFolder="" count="2" memberValueDatatype="130" unbalanced="0">
      <fieldsUsage count="2">
        <fieldUsage x="-1"/>
        <fieldUsage x="2"/>
      </fieldsUsage>
    </cacheHierarchy>
    <cacheHierarchy uniqueName="[dim_company].[company_id]" caption="company_id" attribute="1" defaultMemberUniqueName="[dim_company].[company_id].[All]" allUniqueName="[dim_company].[company_id].[All]" dimensionUniqueName="[dim_company]" displayFolder="" count="2" memberValueDatatype="130" unbalanced="0"/>
    <cacheHierarchy uniqueName="[dim_company].[ticker]" caption="ticker" attribute="1" defaultMemberUniqueName="[dim_company].[ticker].[All]" allUniqueName="[dim_company].[ticker].[All]" dimensionUniqueName="[dim_company]" displayFolder="" count="2"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cacheHierarchy uniqueName="[dim_company].[sector_id]" caption="sector_id" attribute="1" defaultMemberUniqueName="[dim_company].[sector_id].[All]" allUniqueName="[dim_company].[sector_id].[All]" dimensionUniqueName="[dim_company]" displayFolder="" count="2" memberValueDatatype="130" unbalanced="0"/>
    <cacheHierarchy uniqueName="[dim_company].[exchange_id]" caption="exchange_id" attribute="1" defaultMemberUniqueName="[dim_company].[exchange_id].[All]" allUniqueName="[dim_company].[exchange_id].[All]" dimensionUniqueName="[dim_company]" displayFolder="" count="2" memberValueDatatype="130" unbalanced="0"/>
    <cacheHierarchy uniqueName="[dim_exchange].[exchange_id]" caption="exchange_id" attribute="1" defaultMemberUniqueName="[dim_exchange].[exchange_id].[All]" allUniqueName="[dim_exchange].[exchange_id].[All]" dimensionUniqueName="[dim_exchange]" displayFolder="" count="2" memberValueDatatype="130" unbalanced="0"/>
    <cacheHierarchy uniqueName="[dim_exchange].[exchange_name]" caption="exchange_name" attribute="1" defaultMemberUniqueName="[dim_exchange].[exchange_name].[All]" allUniqueName="[dim_exchange].[exchange_name].[All]" dimensionUniqueName="[dim_exchange]" displayFolder="" count="2" memberValueDatatype="130" unbalanced="0"/>
    <cacheHierarchy uniqueName="[dim_exchange].[country]" caption="country" attribute="1" defaultMemberUniqueName="[dim_exchange].[country].[All]" allUniqueName="[dim_exchange].[country].[All]" dimensionUniqueName="[dim_exchange]" displayFolder="" count="2" memberValueDatatype="130" unbalanced="0"/>
    <cacheHierarchy uniqueName="[dim_exchange].[currency]" caption="currency" attribute="1" defaultMemberUniqueName="[dim_exchange].[currency].[All]" allUniqueName="[dim_exchange].[currency].[All]" dimensionUniqueName="[dim_exchange]" displayFolder="" count="2" memberValueDatatype="130" unbalanced="0"/>
    <cacheHierarchy uniqueName="[dim_portfolio].[portfolio_id]" caption="portfolio_id" attribute="1" defaultMemberUniqueName="[dim_portfolio].[portfolio_id].[All]" allUniqueName="[dim_portfolio].[portfolio_id].[All]" dimensionUniqueName="[dim_portfolio]" displayFolder="" count="2" memberValueDatatype="130" unbalanced="0"/>
    <cacheHierarchy uniqueName="[dim_portfolio].[portfolio_name]" caption="portfolio_name" attribute="1" defaultMemberUniqueName="[dim_portfolio].[portfolio_name].[All]" allUniqueName="[dim_portfolio].[portfolio_name].[All]" dimensionUniqueName="[dim_portfolio]" displayFolder="" count="2" memberValueDatatype="130" unbalanced="0"/>
    <cacheHierarchy uniqueName="[dim_portfolio].[manager]" caption="manager" attribute="1" defaultMemberUniqueName="[dim_portfolio].[manager].[All]" allUniqueName="[dim_portfolio].[manager].[All]" dimensionUniqueName="[dim_portfolio]" displayFolder="" count="2" memberValueDatatype="130" unbalanced="0"/>
    <cacheHierarchy uniqueName="[dim_sector].[sector_id]" caption="sector_id" attribute="1" defaultMemberUniqueName="[dim_sector].[sector_id].[All]" allUniqueName="[dim_sector].[sector_id].[All]" dimensionUniqueName="[dim_sector]" displayFolder="" count="2"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cacheHierarchy uniqueName="[dim_trader].[trader_id]" caption="trader_id" attribute="1" defaultMemberUniqueName="[dim_trader].[trader_id].[All]" allUniqueName="[dim_trader].[trader_id].[All]" dimensionUniqueName="[dim_trader]" displayFolder="" count="2" memberValueDatatype="130" unbalanced="0"/>
    <cacheHierarchy uniqueName="[dim_trader].[trader_name]" caption="trader_name" attribute="1" defaultMemberUniqueName="[dim_trader].[trader_name].[All]" allUniqueName="[dim_trader].[trader_name].[All]" dimensionUniqueName="[dim_trader]" displayFolder="" count="2" memberValueDatatype="130" unbalanced="0">
      <fieldsUsage count="2">
        <fieldUsage x="-1"/>
        <fieldUsage x="3"/>
      </fieldsUsage>
    </cacheHierarchy>
    <cacheHierarchy uniqueName="[dim_trader].[desk]" caption="desk" attribute="1" defaultMemberUniqueName="[dim_trader].[desk].[All]" allUniqueName="[dim_trader].[desk].[All]" dimensionUniqueName="[dim_trader]" displayFolder="" count="2" memberValueDatatype="130" unbalanced="0"/>
    <cacheHierarchy uniqueName="[fact_daily_prices].[date]" caption="date" attribute="1" time="1" defaultMemberUniqueName="[fact_daily_prices].[date].[All]" allUniqueName="[fact_daily_prices].[date].[All]" dimensionUniqueName="[fact_daily_prices]" displayFolder="" count="2" memberValueDatatype="7" unbalanced="0"/>
    <cacheHierarchy uniqueName="[fact_daily_prices].[company_id]" caption="company_id" attribute="1" defaultMemberUniqueName="[fact_daily_prices].[company_id].[All]" allUniqueName="[fact_daily_prices].[company_id].[All]" dimensionUniqueName="[fact_daily_prices]" displayFolder="" count="2" memberValueDatatype="130" unbalanced="0"/>
    <cacheHierarchy uniqueName="[fact_daily_prices].[open]" caption="open" attribute="1" defaultMemberUniqueName="[fact_daily_prices].[open].[All]" allUniqueName="[fact_daily_prices].[open].[All]" dimensionUniqueName="[fact_daily_prices]" displayFolder="" count="2" memberValueDatatype="5" unbalanced="0"/>
    <cacheHierarchy uniqueName="[fact_daily_prices].[high]" caption="high" attribute="1" defaultMemberUniqueName="[fact_daily_prices].[high].[All]" allUniqueName="[fact_daily_prices].[high].[All]" dimensionUniqueName="[fact_daily_prices]" displayFolder="" count="2" memberValueDatatype="5" unbalanced="0"/>
    <cacheHierarchy uniqueName="[fact_daily_prices].[low]" caption="low" attribute="1" defaultMemberUniqueName="[fact_daily_prices].[low].[All]" allUniqueName="[fact_daily_prices].[low].[All]" dimensionUniqueName="[fact_daily_prices]" displayFolder="" count="2" memberValueDatatype="5" unbalanced="0"/>
    <cacheHierarchy uniqueName="[fact_daily_prices].[close]" caption="close" attribute="1" defaultMemberUniqueName="[fact_daily_prices].[close].[All]" allUniqueName="[fact_daily_prices].[close].[All]" dimensionUniqueName="[fact_daily_prices]" displayFolder="" count="2" memberValueDatatype="5" unbalanced="0"/>
    <cacheHierarchy uniqueName="[fact_daily_prices].[volume]" caption="volume" attribute="1" defaultMemberUniqueName="[fact_daily_prices].[volume].[All]" allUniqueName="[fact_daily_prices].[volume].[All]" dimensionUniqueName="[fact_daily_prices]" displayFolder="" count="2"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2"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cacheHierarchy uniqueName="[fact_dividends].[date]" caption="date" attribute="1" time="1" defaultMemberUniqueName="[fact_dividends].[date].[All]" allUniqueName="[fact_dividends].[date].[All]" dimensionUniqueName="[fact_dividends]" displayFolder="" count="2" memberValueDatatype="7" unbalanced="0"/>
    <cacheHierarchy uniqueName="[fact_dividends].[company_id]" caption="company_id" attribute="1" defaultMemberUniqueName="[fact_dividends].[company_id].[All]" allUniqueName="[fact_dividends].[company_id].[All]" dimensionUniqueName="[fact_dividends]" displayFolder="" count="2"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2" memberValueDatatype="5" unbalanced="0"/>
    <cacheHierarchy uniqueName="[fact_orders].[order_id]" caption="order_id" attribute="1" defaultMemberUniqueName="[fact_orders].[order_id].[All]" allUniqueName="[fact_orders].[order_id].[All]" dimensionUniqueName="[fact_orders]" displayFolder="" count="2" memberValueDatatype="130" unbalanced="0"/>
    <cacheHierarchy uniqueName="[fact_orders].[order_ts]" caption="order_ts" attribute="1" time="1" defaultMemberUniqueName="[fact_orders].[order_ts].[All]" allUniqueName="[fact_orders].[order_ts].[All]" dimensionUniqueName="[fact_orders]" displayFolder="" count="2" memberValueDatatype="7" unbalanced="0"/>
    <cacheHierarchy uniqueName="[fact_orders].[company_id]" caption="company_id" attribute="1" defaultMemberUniqueName="[fact_orders].[company_id].[All]" allUniqueName="[fact_orders].[company_id].[All]" dimensionUniqueName="[fact_orders]" displayFolder="" count="2" memberValueDatatype="130" unbalanced="0"/>
    <cacheHierarchy uniqueName="[fact_orders].[side]" caption="side" attribute="1" defaultMemberUniqueName="[fact_orders].[side].[All]" allUniqueName="[fact_orders].[side].[All]" dimensionUniqueName="[fact_orders]" displayFolder="" count="2" memberValueDatatype="130" unbalanced="0"/>
    <cacheHierarchy uniqueName="[fact_orders].[quantity]" caption="quantity" attribute="1" defaultMemberUniqueName="[fact_orders].[quantity].[All]" allUniqueName="[fact_orders].[quantity].[All]" dimensionUniqueName="[fact_orders]" displayFolder="" count="2" memberValueDatatype="20" unbalanced="0"/>
    <cacheHierarchy uniqueName="[fact_orders].[status]" caption="status" attribute="1" defaultMemberUniqueName="[fact_orders].[status].[All]" allUniqueName="[fact_orders].[status].[All]" dimensionUniqueName="[fact_orders]" displayFolder="" count="2" memberValueDatatype="130" unbalanced="0"/>
    <cacheHierarchy uniqueName="[fact_orders].[order_type]" caption="order_type" attribute="1" defaultMemberUniqueName="[fact_orders].[order_type].[All]" allUniqueName="[fact_orders].[order_type].[All]" dimensionUniqueName="[fact_orders]" displayFolder="" count="2" memberValueDatatype="130" unbalanced="0"/>
    <cacheHierarchy uniqueName="[fact_orders].[limit_price]" caption="limit_price" attribute="1" defaultMemberUniqueName="[fact_orders].[limit_price].[All]" allUniqueName="[fact_orders].[limit_price].[All]" dimensionUniqueName="[fact_orders]" displayFolder="" count="2" memberValueDatatype="130" unbalanced="0"/>
    <cacheHierarchy uniqueName="[fact_orders].[trader_id]" caption="trader_id" attribute="1" defaultMemberUniqueName="[fact_orders].[trader_id].[All]" allUniqueName="[fact_orders].[trader_id].[All]" dimensionUniqueName="[fact_orders]" displayFolder="" count="2" memberValueDatatype="130" unbalanced="0"/>
    <cacheHierarchy uniqueName="[fact_orders].[portfolio_id]" caption="portfolio_id" attribute="1" defaultMemberUniqueName="[fact_orders].[portfolio_id].[All]" allUniqueName="[fact_orders].[portfolio_id].[All]" dimensionUniqueName="[fact_orders]" displayFolder="" count="2" memberValueDatatype="130" unbalanced="0"/>
    <cacheHierarchy uniqueName="[fact_orders].[date]" caption="date" attribute="1" time="1" defaultMemberUniqueName="[fact_orders].[date].[All]" allUniqueName="[fact_orders].[date].[All]" dimensionUniqueName="[fact_orders]" displayFolder="" count="2" memberValueDatatype="7" unbalanced="0"/>
    <cacheHierarchy uniqueName="[fact_orders].[order_ts (Month)]" caption="order_ts (Month)" attribute="1" defaultMemberUniqueName="[fact_orders].[order_ts (Month)].[All]" allUniqueName="[fact_orders].[order_ts (Month)].[All]" dimensionUniqueName="[fact_orders]" displayFolder="" count="2"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2"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2" memberValueDatatype="130" unbalanced="0"/>
    <cacheHierarchy uniqueName="[fact_positions_snapshot].[date]" caption="date" attribute="1" time="1" defaultMemberUniqueName="[fact_positions_snapshot].[date].[All]" allUniqueName="[fact_positions_snapshot].[date].[All]" dimensionUniqueName="[fact_positions_snapshot]" displayFolder="" count="2"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2" memberValueDatatype="20" unbalanced="0"/>
    <cacheHierarchy uniqueName="[fact_splits].[company_id]" caption="company_id" attribute="1" defaultMemberUniqueName="[fact_splits].[company_id].[All]" allUniqueName="[fact_splits].[company_id].[All]" dimensionUniqueName="[fact_splits]" displayFolder="" count="2" memberValueDatatype="130" unbalanced="0"/>
    <cacheHierarchy uniqueName="[fact_splits].[date]" caption="date" attribute="1" time="1" defaultMemberUniqueName="[fact_splits].[date].[All]" allUniqueName="[fact_splits].[date].[All]" dimensionUniqueName="[fact_splits]" displayFolder="" count="2" memberValueDatatype="7" unbalanced="0"/>
    <cacheHierarchy uniqueName="[fact_splits].[split_ratio]" caption="split_ratio" attribute="1" defaultMemberUniqueName="[fact_splits].[split_ratio].[All]" allUniqueName="[fact_splits].[split_ratio].[All]" dimensionUniqueName="[fact_splits]" displayFolder="" count="2" memberValueDatatype="5" unbalanced="0"/>
    <cacheHierarchy uniqueName="[fact_trades].[trade_id]" caption="trade_id" attribute="1" defaultMemberUniqueName="[fact_trades].[trade_id].[All]" allUniqueName="[fact_trades].[trade_id].[All]" dimensionUniqueName="[fact_trades]" displayFolder="" count="2" memberValueDatatype="130" unbalanced="0"/>
    <cacheHierarchy uniqueName="[fact_trades].[order_id]" caption="order_id" attribute="1" defaultMemberUniqueName="[fact_trades].[order_id].[All]" allUniqueName="[fact_trades].[order_id].[All]" dimensionUniqueName="[fact_trades]" displayFolder="" count="2" memberValueDatatype="130" unbalanced="0"/>
    <cacheHierarchy uniqueName="[fact_trades].[trade_ts]" caption="trade_ts" attribute="1" time="1" defaultMemberUniqueName="[fact_trades].[trade_ts].[All]" allUniqueName="[fact_trades].[trade_ts].[All]" dimensionUniqueName="[fact_trades]" displayFolder="" count="2" memberValueDatatype="7" unbalanced="0"/>
    <cacheHierarchy uniqueName="[fact_trades].[company_id]" caption="company_id" attribute="1" defaultMemberUniqueName="[fact_trades].[company_id].[All]" allUniqueName="[fact_trades].[company_id].[All]" dimensionUniqueName="[fact_trades]" displayFolder="" count="2" memberValueDatatype="130" unbalanced="0"/>
    <cacheHierarchy uniqueName="[fact_trades].[side]" caption="side" attribute="1" defaultMemberUniqueName="[fact_trades].[side].[All]" allUniqueName="[fact_trades].[side].[All]" dimensionUniqueName="[fact_trades]" displayFolder="" count="2" memberValueDatatype="130" unbalanced="0"/>
    <cacheHierarchy uniqueName="[fact_trades].[quantity]" caption="quantity" attribute="1" defaultMemberUniqueName="[fact_trades].[quantity].[All]" allUniqueName="[fact_trades].[quantity].[All]" dimensionUniqueName="[fact_trades]" displayFolder="" count="2" memberValueDatatype="20" unbalanced="0"/>
    <cacheHierarchy uniqueName="[fact_trades].[price]" caption="price" attribute="1" defaultMemberUniqueName="[fact_trades].[price].[All]" allUniqueName="[fact_trades].[price].[All]" dimensionUniqueName="[fact_trades]" displayFolder="" count="2" memberValueDatatype="5" unbalanced="0"/>
    <cacheHierarchy uniqueName="[fact_trades].[fees]" caption="fees" attribute="1" defaultMemberUniqueName="[fact_trades].[fees].[All]" allUniqueName="[fact_trades].[fees].[All]" dimensionUniqueName="[fact_trades]" displayFolder="" count="2" memberValueDatatype="5" unbalanced="0"/>
    <cacheHierarchy uniqueName="[fact_trades].[trader_id]" caption="trader_id" attribute="1" defaultMemberUniqueName="[fact_trades].[trader_id].[All]" allUniqueName="[fact_trades].[trader_id].[All]" dimensionUniqueName="[fact_trades]" displayFolder="" count="2" memberValueDatatype="130" unbalanced="0"/>
    <cacheHierarchy uniqueName="[fact_trades].[portfolio_id]" caption="portfolio_id" attribute="1" defaultMemberUniqueName="[fact_trades].[portfolio_id].[All]" allUniqueName="[fact_trades].[portfolio_id].[All]" dimensionUniqueName="[fact_trades]" displayFolder="" count="2" memberValueDatatype="130" unbalanced="0"/>
    <cacheHierarchy uniqueName="[fact_trades].[exchange_id]" caption="exchange_id" attribute="1" defaultMemberUniqueName="[fact_trades].[exchange_id].[All]" allUniqueName="[fact_trades].[exchange_id].[All]" dimensionUniqueName="[fact_trades]" displayFolder="" count="2" memberValueDatatype="130" unbalanced="0"/>
    <cacheHierarchy uniqueName="[fact_trades].[date]" caption="date" attribute="1" time="1" defaultMemberUniqueName="[fact_trades].[date].[All]" allUniqueName="[fact_trades].[date].[All]" dimensionUniqueName="[fact_trades]" displayFolder="" count="2" memberValueDatatype="7" unbalanced="0"/>
    <cacheHierarchy uniqueName="[Merge1].[portfolio_id]" caption="portfolio_id" attribute="1" defaultMemberUniqueName="[Merge1].[portfolio_id].[All]" allUniqueName="[Merge1].[portfolio_id].[All]" dimensionUniqueName="[Merge1]" displayFolder="" count="2" memberValueDatatype="130" unbalanced="0"/>
    <cacheHierarchy uniqueName="[Merge1].[company_id]" caption="company_id" attribute="1" defaultMemberUniqueName="[Merge1].[company_id].[All]" allUniqueName="[Merge1].[company_id].[All]" dimensionUniqueName="[Merge1]" displayFolder="" count="2" memberValueDatatype="130" unbalanced="0"/>
    <cacheHierarchy uniqueName="[Merge1].[date]" caption="date" attribute="1" time="1" defaultMemberUniqueName="[Merge1].[date].[All]" allUniqueName="[Merge1].[date].[All]" dimensionUniqueName="[Merge1]" displayFolder="" count="2" memberValueDatatype="7" unbalanced="0"/>
    <cacheHierarchy uniqueName="[Merge1].[quantity]" caption="quantity" attribute="1" defaultMemberUniqueName="[Merge1].[quantity].[All]" allUniqueName="[Merge1].[quantity].[All]" dimensionUniqueName="[Merge1]" displayFolder="" count="2" memberValueDatatype="20" unbalanced="0"/>
    <cacheHierarchy uniqueName="[Merge1].[fact_daily_prices.date]" caption="fact_daily_prices.date" attribute="1" time="1" defaultMemberUniqueName="[Merge1].[fact_daily_prices.date].[All]" allUniqueName="[Merge1].[fact_daily_prices.date].[All]" dimensionUniqueName="[Merge1]" displayFolder="" count="2"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2" memberValueDatatype="130" unbalanced="0"/>
    <cacheHierarchy uniqueName="[Merge1].[fact_daily_prices.open]" caption="fact_daily_prices.open" attribute="1" defaultMemberUniqueName="[Merge1].[fact_daily_prices.open].[All]" allUniqueName="[Merge1].[fact_daily_prices.open].[All]" dimensionUniqueName="[Merge1]" displayFolder="" count="2" memberValueDatatype="5" unbalanced="0"/>
    <cacheHierarchy uniqueName="[Merge1].[fact_daily_prices.high]" caption="fact_daily_prices.high" attribute="1" defaultMemberUniqueName="[Merge1].[fact_daily_prices.high].[All]" allUniqueName="[Merge1].[fact_daily_prices.high].[All]" dimensionUniqueName="[Merge1]" displayFolder="" count="2" memberValueDatatype="5" unbalanced="0"/>
    <cacheHierarchy uniqueName="[Merge1].[fact_daily_prices.low]" caption="fact_daily_prices.low" attribute="1" defaultMemberUniqueName="[Merge1].[fact_daily_prices.low].[All]" allUniqueName="[Merge1].[fact_daily_prices.low].[All]" dimensionUniqueName="[Merge1]" displayFolder="" count="2" memberValueDatatype="5" unbalanced="0"/>
    <cacheHierarchy uniqueName="[Merge1].[fact_daily_prices.close]" caption="fact_daily_prices.close" attribute="1" defaultMemberUniqueName="[Merge1].[fact_daily_prices.close].[All]" allUniqueName="[Merge1].[fact_daily_prices.close].[All]" dimensionUniqueName="[Merge1]" displayFolder="" count="2" memberValueDatatype="5" unbalanced="0"/>
    <cacheHierarchy uniqueName="[Merge1].[fact_daily_prices.volume]" caption="fact_daily_prices.volume" attribute="1" defaultMemberUniqueName="[Merge1].[fact_daily_prices.volume].[All]" allUniqueName="[Merge1].[fact_daily_prices.volume].[All]" dimensionUniqueName="[Merge1]" displayFolder="" count="2"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2" memberValueDatatype="5" unbalanced="0"/>
    <cacheHierarchy uniqueName="[Merge2].[trade_id]" caption="trade_id" attribute="1" defaultMemberUniqueName="[Merge2].[trade_id].[All]" allUniqueName="[Merge2].[trade_id].[All]" dimensionUniqueName="[Merge2]" displayFolder="" count="2" memberValueDatatype="130" unbalanced="0"/>
    <cacheHierarchy uniqueName="[Merge2].[order_id]" caption="order_id" attribute="1" defaultMemberUniqueName="[Merge2].[order_id].[All]" allUniqueName="[Merge2].[order_id].[All]" dimensionUniqueName="[Merge2]" displayFolder="" count="2" memberValueDatatype="130" unbalanced="0"/>
    <cacheHierarchy uniqueName="[Merge2].[trade_ts]" caption="trade_ts" attribute="1" time="1" defaultMemberUniqueName="[Merge2].[trade_ts].[All]" allUniqueName="[Merge2].[trade_ts].[All]" dimensionUniqueName="[Merge2]" displayFolder="" count="2" memberValueDatatype="7" unbalanced="0"/>
    <cacheHierarchy uniqueName="[Merge2].[company_id]" caption="company_id" attribute="1" defaultMemberUniqueName="[Merge2].[company_id].[All]" allUniqueName="[Merge2].[company_id].[All]" dimensionUniqueName="[Merge2]" displayFolder="" count="2" memberValueDatatype="130" unbalanced="0"/>
    <cacheHierarchy uniqueName="[Merge2].[side]" caption="side" attribute="1" defaultMemberUniqueName="[Merge2].[side].[All]" allUniqueName="[Merge2].[side].[All]" dimensionUniqueName="[Merge2]" displayFolder="" count="2" memberValueDatatype="130" unbalanced="0"/>
    <cacheHierarchy uniqueName="[Merge2].[quantity]" caption="quantity" attribute="1" defaultMemberUniqueName="[Merge2].[quantity].[All]" allUniqueName="[Merge2].[quantity].[All]" dimensionUniqueName="[Merge2]" displayFolder="" count="2" memberValueDatatype="20" unbalanced="0"/>
    <cacheHierarchy uniqueName="[Merge2].[price]" caption="price" attribute="1" defaultMemberUniqueName="[Merge2].[price].[All]" allUniqueName="[Merge2].[price].[All]" dimensionUniqueName="[Merge2]" displayFolder="" count="2" memberValueDatatype="5" unbalanced="0"/>
    <cacheHierarchy uniqueName="[Merge2].[fees]" caption="fees" attribute="1" defaultMemberUniqueName="[Merge2].[fees].[All]" allUniqueName="[Merge2].[fees].[All]" dimensionUniqueName="[Merge2]" displayFolder="" count="2" memberValueDatatype="5" unbalanced="0"/>
    <cacheHierarchy uniqueName="[Merge2].[trader_id]" caption="trader_id" attribute="1" defaultMemberUniqueName="[Merge2].[trader_id].[All]" allUniqueName="[Merge2].[trader_id].[All]" dimensionUniqueName="[Merge2]" displayFolder="" count="2" memberValueDatatype="130" unbalanced="0"/>
    <cacheHierarchy uniqueName="[Merge2].[portfolio_id]" caption="portfolio_id" attribute="1" defaultMemberUniqueName="[Merge2].[portfolio_id].[All]" allUniqueName="[Merge2].[portfolio_id].[All]" dimensionUniqueName="[Merge2]" displayFolder="" count="2" memberValueDatatype="130" unbalanced="0"/>
    <cacheHierarchy uniqueName="[Merge2].[exchange_id]" caption="exchange_id" attribute="1" defaultMemberUniqueName="[Merge2].[exchange_id].[All]" allUniqueName="[Merge2].[exchange_id].[All]" dimensionUniqueName="[Merge2]" displayFolder="" count="2" memberValueDatatype="130" unbalanced="0"/>
    <cacheHierarchy uniqueName="[Merge2].[date]" caption="date" attribute="1" time="1" defaultMemberUniqueName="[Merge2].[date].[All]" allUniqueName="[Merge2].[date].[All]" dimensionUniqueName="[Merge2]" displayFolder="" count="2" memberValueDatatype="7" unbalanced="0"/>
    <cacheHierarchy uniqueName="[Merge2].[dim_company.ticker]" caption="dim_company.ticker" attribute="1" defaultMemberUniqueName="[Merge2].[dim_company.ticker].[All]" allUniqueName="[Merge2].[dim_company.ticker].[All]" dimensionUniqueName="[Merge2]" displayFolder="" count="2" memberValueDatatype="130" unbalanced="0"/>
    <cacheHierarchy uniqueName="[Merge2].[dim_company.sector_id]" caption="dim_company.sector_id" attribute="1" defaultMemberUniqueName="[Merge2].[dim_company.sector_id].[All]" allUniqueName="[Merge2].[dim_company.sector_id].[All]" dimensionUniqueName="[Merge2]" displayFolder="" count="2"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2" memberValueDatatype="130" unbalanced="0"/>
    <cacheHierarchy uniqueName="[Merge2].[dim_portfolio.manager]" caption="dim_portfolio.manager" attribute="1" defaultMemberUniqueName="[Merge2].[dim_portfolio.manager].[All]" allUniqueName="[Merge2].[dim_portfolio.manager].[All]" dimensionUniqueName="[Merge2]" displayFolder="" count="2" memberValueDatatype="130" unbalanced="0"/>
    <cacheHierarchy uniqueName="[Merge2].[dim_sector.sector_name]" caption="dim_sector.sector_name" attribute="1" defaultMemberUniqueName="[Merge2].[dim_sector.sector_name].[All]" allUniqueName="[Merge2].[dim_sector.sector_name].[All]" dimensionUniqueName="[Merge2]" displayFolder="" count="2" memberValueDatatype="130" unbalanced="0"/>
    <cacheHierarchy uniqueName="[dim_calendar].[date (Month Index)]" caption="date (Month Index)" attribute="1" defaultMemberUniqueName="[dim_calendar].[date (Month Index)].[All]" allUniqueName="[dim_calendar].[date (Month Index)].[All]" dimensionUniqueName="[dim_calendar]" displayFolder="" count="2"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2"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2"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oneField="1">
      <fieldsUsage count="1">
        <fieldUsage x="0"/>
      </fieldsUsage>
    </cacheHierarchy>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oneField="1" hidden="1">
      <fieldsUsage count="1">
        <fieldUsage x="1"/>
      </fieldsUsage>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31078356484" backgroundQuery="1" createdVersion="8" refreshedVersion="8" minRefreshableVersion="3" recordCount="0" supportSubquery="1" supportAdvancedDrill="1" xr:uid="{D4EACBE6-E0D9-4539-B0D4-2A7C15BD7905}">
  <cacheSource type="external" connectionId="15"/>
  <cacheFields count="3">
    <cacheField name="[dim_sector].[sector_name].[sector_name]" caption="sector_name" numFmtId="0" hierarchy="17" level="1">
      <sharedItems count="5">
        <s v="Consumer Discretionary"/>
        <s v="Energy"/>
        <s v="Financials"/>
        <s v="Healthcare"/>
        <s v="Information Technology"/>
      </sharedItems>
    </cacheField>
    <cacheField name="[Measures].[Sum of fees 2]" caption="Sum of fees 2" numFmtId="0" hierarchy="160" level="32767"/>
    <cacheField name="[dim_trader].[trader_name].[trader_name]" caption="trader_name" numFmtId="0" hierarchy="19"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cacheHierarchy uniqueName="[dim_company].[sector_id]" caption="sector_id" attribute="1" defaultMemberUniqueName="[dim_company].[sector_id].[All]" allUniqueName="[dim_company].[sector_id].[All]" dimensionUniqueName="[dim_company]" displayFolder="" count="2"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2" memberValueDatatype="130" unbalanced="0">
      <fieldsUsage count="2">
        <fieldUsage x="-1"/>
        <fieldUsage x="0"/>
      </fieldsUsage>
    </cacheHierarchy>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2" memberValueDatatype="130" unbalanced="0">
      <fieldsUsage count="2">
        <fieldUsage x="-1"/>
        <fieldUsage x="2"/>
      </fieldsUsage>
    </cacheHierarchy>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oneField="1" hidden="1">
      <fieldsUsage count="1">
        <fieldUsage x="1"/>
      </fieldsUsage>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31079050923" backgroundQuery="1" createdVersion="8" refreshedVersion="8" minRefreshableVersion="3" recordCount="0" supportSubquery="1" supportAdvancedDrill="1" xr:uid="{F37DACDA-76E0-49C1-A4D3-8966EFCFA6E4}">
  <cacheSource type="external" connectionId="15"/>
  <cacheFields count="3">
    <cacheField name="[Merge2].[dim_company.ticker].[dim_company.ticker]" caption="dim_company.ticker" numFmtId="0" hierarchy="88" level="1">
      <sharedItems count="8">
        <s v="AAPL"/>
        <s v="AMZN"/>
        <s v="HDFCBANK"/>
        <s v="INFY"/>
        <s v="MSFT"/>
        <s v="PFE"/>
        <s v="RELIANCE"/>
        <s v="TCS"/>
      </sharedItems>
    </cacheField>
    <cacheField name="[Measures].[Sum of fees 2]" caption="Sum of fees 2" numFmtId="0" hierarchy="160" level="32767"/>
    <cacheField name="[dim_trader].[trader_name].[trader_name]" caption="trader_name" numFmtId="0" hierarchy="19"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cacheHierarchy uniqueName="[dim_company].[sector_id]" caption="sector_id" attribute="1" defaultMemberUniqueName="[dim_company].[sector_id].[All]" allUniqueName="[dim_company].[sector_id].[All]" dimensionUniqueName="[dim_company]" displayFolder="" count="2"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2" memberValueDatatype="130" unbalanced="0">
      <fieldsUsage count="2">
        <fieldUsage x="-1"/>
        <fieldUsage x="2"/>
      </fieldsUsage>
    </cacheHierarchy>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2" memberValueDatatype="130" unbalanced="0">
      <fieldsUsage count="2">
        <fieldUsage x="-1"/>
        <fieldUsage x="0"/>
      </fieldsUsage>
    </cacheHierarchy>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oneField="1" hidden="1">
      <fieldsUsage count="1">
        <fieldUsage x="1"/>
      </fieldsUsage>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31080208332" backgroundQuery="1" createdVersion="8" refreshedVersion="8" minRefreshableVersion="3" recordCount="0" supportSubquery="1" supportAdvancedDrill="1" xr:uid="{EFD2051C-01E9-4690-BB3E-2FDA61D2E042}">
  <cacheSource type="external" connectionId="15"/>
  <cacheFields count="4">
    <cacheField name="[Merge2].[dim_company.ticker].[dim_company.ticker]" caption="dim_company.ticker" numFmtId="0" hierarchy="88" level="1">
      <sharedItems count="8">
        <s v="AAPL"/>
        <s v="AMZN"/>
        <s v="HDFCBANK"/>
        <s v="INFY"/>
        <s v="MSFT"/>
        <s v="PFE"/>
        <s v="RELIANCE"/>
        <s v="TCS"/>
      </sharedItems>
    </cacheField>
    <cacheField name="[Merge2].[side].[side]" caption="side" numFmtId="0" hierarchy="80" level="1">
      <sharedItems count="2">
        <s v="BUY"/>
        <s v="SELL"/>
      </sharedItems>
    </cacheField>
    <cacheField name="[Measures].[Sum of price 2]" caption="Sum of price 2" numFmtId="0" hierarchy="156" level="32767"/>
    <cacheField name="[dim_trader].[trader_name].[trader_name]" caption="trader_name" numFmtId="0" hierarchy="19"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cacheHierarchy uniqueName="[dim_company].[sector_id]" caption="sector_id" attribute="1" defaultMemberUniqueName="[dim_company].[sector_id].[All]" allUniqueName="[dim_company].[sector_id].[All]" dimensionUniqueName="[dim_company]" displayFolder="" count="2"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2" memberValueDatatype="130" unbalanced="0">
      <fieldsUsage count="2">
        <fieldUsage x="-1"/>
        <fieldUsage x="3"/>
      </fieldsUsage>
    </cacheHierarchy>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2" memberValueDatatype="130" unbalanced="0">
      <fieldsUsage count="2">
        <fieldUsage x="-1"/>
        <fieldUsage x="1"/>
      </fieldsUsage>
    </cacheHierarchy>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2" memberValueDatatype="130" unbalanced="0">
      <fieldsUsage count="2">
        <fieldUsage x="-1"/>
        <fieldUsage x="0"/>
      </fieldsUsage>
    </cacheHierarchy>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oneField="1" hidden="1">
      <fieldsUsage count="1">
        <fieldUsage x="2"/>
      </fieldsUsage>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31081134263" backgroundQuery="1" createdVersion="8" refreshedVersion="8" minRefreshableVersion="3" recordCount="0" supportSubquery="1" supportAdvancedDrill="1" xr:uid="{B0266CF9-21D0-4766-9E1D-0FDDE53D1E3A}">
  <cacheSource type="external" connectionId="15"/>
  <cacheFields count="5">
    <cacheField name="[Measures].[Average of price]" caption="Average of price" numFmtId="0" hierarchy="149" level="32767"/>
    <cacheField name="[Measures].[Sum of fees]" caption="Sum of fees" numFmtId="0" hierarchy="150" level="32767"/>
    <cacheField name="[Measures].[VOLATILITY%]" caption="VOLATILITY%" numFmtId="0" hierarchy="118" level="32767"/>
    <cacheField name="[Measures].[mARKET GROWTH%]" caption="mARKET GROWTH%" numFmtId="0" hierarchy="120" level="32767"/>
    <cacheField name="[dim_trader].[trader_name].[trader_name]" caption="trader_name" numFmtId="0" hierarchy="19" level="1">
      <sharedItems containsSemiMixedTypes="0" containsNonDate="0" containsString="0"/>
    </cacheField>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cacheHierarchy uniqueName="[dim_company].[sector_id]" caption="sector_id" attribute="1" defaultMemberUniqueName="[dim_company].[sector_id].[All]" allUniqueName="[dim_company].[sector_id].[All]" dimensionUniqueName="[dim_company]" displayFolder="" count="2"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2" memberValueDatatype="130" unbalanced="0">
      <fieldsUsage count="2">
        <fieldUsage x="-1"/>
        <fieldUsage x="4"/>
      </fieldsUsage>
    </cacheHierarchy>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oneField="1">
      <fieldsUsage count="1">
        <fieldUsage x="2"/>
      </fieldsUsage>
    </cacheHierarchy>
    <cacheHierarchy uniqueName="[Measures].[DAILY AVG RETURN]" caption="DAILY AVG RETURN" measure="1" displayFolder="" measureGroup="fact_daily_prices" count="0"/>
    <cacheHierarchy uniqueName="[Measures].[mARKET GROWTH%]" caption="mARKET GROWTH%" measure="1" displayFolder="" measureGroup="fact_daily_prices" count="0" oneField="1">
      <fieldsUsage count="1">
        <fieldUsage x="3"/>
      </fieldsUsage>
    </cacheHierarchy>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oneField="1" hidden="1">
      <fieldsUsage count="1">
        <fieldUsage x="0"/>
      </fieldsUsage>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oneField="1" hidden="1">
      <fieldsUsage count="1">
        <fieldUsage x="1"/>
      </fieldsUsage>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31076967591" backgroundQuery="1" createdVersion="8" refreshedVersion="8" minRefreshableVersion="3" recordCount="0" supportSubquery="1" supportAdvancedDrill="1" xr:uid="{38F0CBC5-2AFF-4327-B91F-B74EBDB453D1}">
  <cacheSource type="external" connectionId="15"/>
  <cacheFields count="3">
    <cacheField name="[dim_trader].[trader_name].[trader_name]" caption="trader_name" numFmtId="0" hierarchy="19" level="1">
      <sharedItems count="5">
        <s v="Avery Garcia"/>
        <s v="Morgan Williams"/>
        <s v="Reese Williams"/>
        <s v="Riley Lewis"/>
        <s v="Taylor Shah"/>
      </sharedItems>
    </cacheField>
    <cacheField name="[fact_trades].[side].[side]" caption="side" numFmtId="0" hierarchy="56" level="1">
      <sharedItems count="2">
        <s v="BUY"/>
        <s v="SELL"/>
      </sharedItems>
    </cacheField>
    <cacheField name="[Measures].[Sum of price]" caption="Sum of price" numFmtId="0" hierarchy="148" level="32767"/>
  </cacheFields>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cacheHierarchy uniqueName="[dim_company].[sector_id]" caption="sector_id" attribute="1" defaultMemberUniqueName="[dim_company].[sector_id].[All]" allUniqueName="[dim_company].[sector_id].[All]" dimensionUniqueName="[dim_company]" displayFolder="" count="2"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2" memberValueDatatype="130" unbalanced="0">
      <fieldsUsage count="2">
        <fieldUsage x="-1"/>
        <fieldUsage x="0"/>
      </fieldsUsage>
    </cacheHierarchy>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2" memberValueDatatype="130" unbalanced="0">
      <fieldsUsage count="2">
        <fieldUsage x="-1"/>
        <fieldUsage x="1"/>
      </fieldsUsage>
    </cacheHierarchy>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oneField="1" hidden="1">
      <fieldsUsage count="1">
        <fieldUsage x="2"/>
      </fieldsUsage>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088931828701" backgroundQuery="1" createdVersion="3" refreshedVersion="8" minRefreshableVersion="3" recordCount="0" supportSubquery="1" supportAdvancedDrill="1" xr:uid="{0CBEDBEE-7421-4B9D-ADAE-75A2C5195309}">
  <cacheSource type="external" connectionId="15">
    <extLst>
      <ext xmlns:x14="http://schemas.microsoft.com/office/spreadsheetml/2009/9/main" uri="{F057638F-6D5F-4e77-A914-E7F072B9BCA8}">
        <x14:sourceConnection name="ThisWorkbookDataModel"/>
      </ext>
    </extLst>
  </cacheSource>
  <cacheFields count="0"/>
  <cacheHierarchies count="159">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0" memberValueDatatype="130" unbalanced="0"/>
    <cacheHierarchy uniqueName="[dim_company].[sector_id]" caption="sector_id" attribute="1" defaultMemberUniqueName="[dim_company].[sector_id].[All]" allUniqueName="[dim_company].[sector_id].[All]" dimensionUniqueName="[dim_company]" displayFolder="" count="0"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0"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0"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Merge2].[trade_ts (Month)]" caption="trade_ts (Month)" attribute="1" defaultMemberUniqueName="[Merge2].[trade_ts (Month)].[All]" allUniqueName="[Merge2].[trade_ts (Month)].[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rge2].[trade_ts (Month Index)]" caption="trade_ts (Month Index)" attribute="1" defaultMemberUniqueName="[Merge2].[trade_ts (Month Index)].[All]" allUniqueName="[Merge2].[trade_ts (Month Index)].[All]" dimensionUniqueName="[Merge2]" displayFolder="" count="0" memberValueDatatype="20" unbalanced="0" hidden="1"/>
    <cacheHierarchy uniqueName="[Measures].[Count of company_id]" caption="Count of company_id" measure="1" displayFolder="" measureGroup="dim_company" count="0">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extLst>
        <ext xmlns:x15="http://schemas.microsoft.com/office/spreadsheetml/2010/11/main" uri="{B97F6D7D-B522-45F9-BDA1-12C45D357490}">
          <x15:cacheHierarchy aggregatedColumn="82"/>
        </ext>
      </extLst>
    </cacheHierarchy>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15">
    <dimension name="dim_calendar" uniqueName="[dim_calendar]" caption="dim_calendar"/>
    <dimension name="dim_company" uniqueName="[dim_company]" caption="dim_company"/>
    <dimension name="dim_exchange" uniqueName="[dim_exchange]" caption="dim_exchange"/>
    <dimension name="dim_portfolio" uniqueName="[dim_portfolio]" caption="dim_portfolio"/>
    <dimension name="dim_sector" uniqueName="[dim_sector]" caption="dim_sector"/>
    <dimension name="dim_trader" uniqueName="[dim_trader]" caption="dim_trader"/>
    <dimension name="fact_daily_prices" uniqueName="[fact_daily_prices]" caption="fact_daily_prices"/>
    <dimension name="fact_dividends" uniqueName="[fact_dividends]" caption="fact_dividends"/>
    <dimension name="fact_orders" uniqueName="[fact_orders]" caption="fact_orders"/>
    <dimension name="fact_positions_snapshot" uniqueName="[fact_positions_snapshot]" caption="fact_positions_snapshot"/>
    <dimension name="fact_splits" uniqueName="[fact_splits]" caption="fact_splits"/>
    <dimension name="fact_trades" uniqueName="[fact_trades]" caption="fact_trades"/>
    <dimension measure="1" name="Measures" uniqueName="[Measures]" caption="Measures"/>
    <dimension name="Merge1" uniqueName="[Merge1]" caption="Merge1"/>
    <dimension name="Merge2" uniqueName="[Merge2]" caption="Merge2"/>
  </dimensions>
  <measureGroups count="14">
    <measureGroup name="dim_calendar" caption="dim_calendar"/>
    <measureGroup name="dim_company" caption="dim_company"/>
    <measureGroup name="dim_exchange" caption="dim_exchange"/>
    <measureGroup name="dim_portfolio" caption="dim_portfolio"/>
    <measureGroup name="dim_sector" caption="dim_sector"/>
    <measureGroup name="dim_trader" caption="dim_trader"/>
    <measureGroup name="fact_daily_prices" caption="fact_daily_prices"/>
    <measureGroup name="fact_dividends" caption="fact_dividends"/>
    <measureGroup name="fact_orders" caption="fact_orders"/>
    <measureGroup name="fact_positions_snapshot" caption="fact_positions_snapshot"/>
    <measureGroup name="fact_splits" caption="fact_splits"/>
    <measureGroup name="fact_trades" caption="fact_trades"/>
    <measureGroup name="Merge1" caption="Merge1"/>
    <measureGroup name="Merge2" caption="Merge2"/>
  </measureGroups>
  <maps count="49">
    <map measureGroup="0" dimension="0"/>
    <map measureGroup="1" dimension="1"/>
    <map measureGroup="1" dimension="2"/>
    <map measureGroup="1" dimension="4"/>
    <map measureGroup="2" dimension="2"/>
    <map measureGroup="3" dimension="3"/>
    <map measureGroup="4" dimension="4"/>
    <map measureGroup="5" dimension="5"/>
    <map measureGroup="6" dimension="0"/>
    <map measureGroup="6" dimension="1"/>
    <map measureGroup="6" dimension="2"/>
    <map measureGroup="6" dimension="4"/>
    <map measureGroup="6" dimension="6"/>
    <map measureGroup="7" dimension="0"/>
    <map measureGroup="7" dimension="1"/>
    <map measureGroup="7" dimension="2"/>
    <map measureGroup="7" dimension="4"/>
    <map measureGroup="7" dimension="7"/>
    <map measureGroup="8" dimension="0"/>
    <map measureGroup="8" dimension="1"/>
    <map measureGroup="8" dimension="2"/>
    <map measureGroup="8" dimension="3"/>
    <map measureGroup="8" dimension="4"/>
    <map measureGroup="8" dimension="5"/>
    <map measureGroup="8" dimension="8"/>
    <map measureGroup="9" dimension="1"/>
    <map measureGroup="9" dimension="2"/>
    <map measureGroup="9" dimension="3"/>
    <map measureGroup="9" dimension="4"/>
    <map measureGroup="9" dimension="9"/>
    <map measureGroup="10" dimension="1"/>
    <map measureGroup="10" dimension="2"/>
    <map measureGroup="10" dimension="4"/>
    <map measureGroup="10" dimension="10"/>
    <map measureGroup="11" dimension="2"/>
    <map measureGroup="11" dimension="3"/>
    <map measureGroup="11" dimension="5"/>
    <map measureGroup="11" dimension="11"/>
    <map measureGroup="12" dimension="1"/>
    <map measureGroup="12" dimension="2"/>
    <map measureGroup="12" dimension="3"/>
    <map measureGroup="12" dimension="4"/>
    <map measureGroup="12" dimension="13"/>
    <map measureGroup="13" dimension="0"/>
    <map measureGroup="13" dimension="1"/>
    <map measureGroup="13" dimension="2"/>
    <map measureGroup="13" dimension="4"/>
    <map measureGroup="13" dimension="5"/>
    <map measureGroup="13" dimension="14"/>
  </maps>
  <extLst>
    <ext xmlns:x14="http://schemas.microsoft.com/office/spreadsheetml/2009/9/main" uri="{725AE2AE-9491-48be-B2B4-4EB974FC3084}">
      <x14:pivotCacheDefinition slicerData="1" pivotCacheId="1982929326"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Mubashir Khan" refreshedDate="45956.124322800926" backgroundQuery="1" createdVersion="3" refreshedVersion="8" minRefreshableVersion="3" recordCount="0" supportSubquery="1" supportAdvancedDrill="1" xr:uid="{77F5F919-CE32-4B7A-AB4B-2691B48F76BC}">
  <cacheSource type="external" connectionId="15">
    <extLst>
      <ext xmlns:x14="http://schemas.microsoft.com/office/spreadsheetml/2009/9/main" uri="{F057638F-6D5F-4e77-A914-E7F072B9BCA8}">
        <x14:sourceConnection name="ThisWorkbookDataModel"/>
      </ext>
    </extLst>
  </cacheSource>
  <cacheFields count="0"/>
  <cacheHierarchies count="162">
    <cacheHierarchy uniqueName="[dim_calendar].[date]" caption="date" attribute="1" time="1" defaultMemberUniqueName="[dim_calendar].[date].[All]" allUniqueName="[dim_calendar].[date].[All]" dimensionUniqueName="[dim_calendar]" displayFolder="" count="0" memberValueDatatype="7"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caption="Day" attribute="1" defaultMemberUniqueName="[dim_calendar].[Day].[All]" allUniqueName="[dim_calendar].[Day].[All]" dimensionUniqueName="[dim_calendar]" displayFolder="" count="0" memberValueDatatype="2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ompany].[company_id]" caption="company_id" attribute="1" defaultMemberUniqueName="[dim_company].[company_id].[All]" allUniqueName="[dim_company].[company_id].[All]" dimensionUniqueName="[dim_company]" displayFolder="" count="0" memberValueDatatype="130" unbalanced="0"/>
    <cacheHierarchy uniqueName="[dim_company].[ticker]" caption="ticker" attribute="1" defaultMemberUniqueName="[dim_company].[ticker].[All]" allUniqueName="[dim_company].[ticker].[All]" dimensionUniqueName="[dim_company]" displayFolder="" count="0" memberValueDatatype="130" unbalanced="0"/>
    <cacheHierarchy uniqueName="[dim_company].[company_name]" caption="company_name" attribute="1" defaultMemberUniqueName="[dim_company].[company_name].[All]" allUniqueName="[dim_company].[company_name].[All]" dimensionUniqueName="[dim_company]" displayFolder="" count="2" memberValueDatatype="130" unbalanced="0"/>
    <cacheHierarchy uniqueName="[dim_company].[sector_id]" caption="sector_id" attribute="1" defaultMemberUniqueName="[dim_company].[sector_id].[All]" allUniqueName="[dim_company].[sector_id].[All]" dimensionUniqueName="[dim_company]" displayFolder="" count="2" memberValueDatatype="130" unbalanced="0"/>
    <cacheHierarchy uniqueName="[dim_company].[exchange_id]" caption="exchange_id" attribute="1" defaultMemberUniqueName="[dim_company].[exchange_id].[All]" allUniqueName="[dim_company].[exchange_id].[All]" dimensionUniqueName="[dim_company]" displayFolder="" count="0" memberValueDatatype="130" unbalanced="0"/>
    <cacheHierarchy uniqueName="[dim_exchange].[exchange_id]" caption="exchange_id" attribute="1" defaultMemberUniqueName="[dim_exchange].[exchange_id].[All]" allUniqueName="[dim_exchange].[exchange_id].[All]" dimensionUniqueName="[dim_exchange]" displayFolder="" count="0" memberValueDatatype="130" unbalanced="0"/>
    <cacheHierarchy uniqueName="[dim_exchange].[exchange_name]" caption="exchange_name" attribute="1" defaultMemberUniqueName="[dim_exchange].[exchange_name].[All]" allUniqueName="[dim_exchange].[exchange_name].[All]" dimensionUniqueName="[dim_exchange]" displayFolder="" count="0" memberValueDatatype="130" unbalanced="0"/>
    <cacheHierarchy uniqueName="[dim_exchange].[country]" caption="country" attribute="1" defaultMemberUniqueName="[dim_exchange].[country].[All]" allUniqueName="[dim_exchange].[country].[All]" dimensionUniqueName="[dim_exchange]" displayFolder="" count="0" memberValueDatatype="130" unbalanced="0"/>
    <cacheHierarchy uniqueName="[dim_exchange].[currency]" caption="currency" attribute="1" defaultMemberUniqueName="[dim_exchange].[currency].[All]" allUniqueName="[dim_exchange].[currency].[All]" dimensionUniqueName="[dim_exchange]" displayFolder="" count="0" memberValueDatatype="130" unbalanced="0"/>
    <cacheHierarchy uniqueName="[dim_portfolio].[portfolio_id]" caption="portfolio_id" attribute="1" defaultMemberUniqueName="[dim_portfolio].[portfolio_id].[All]" allUniqueName="[dim_portfolio].[portfolio_id].[All]" dimensionUniqueName="[dim_portfolio]" displayFolder="" count="0" memberValueDatatype="130" unbalanced="0"/>
    <cacheHierarchy uniqueName="[dim_portfolio].[portfolio_name]" caption="portfolio_name" attribute="1" defaultMemberUniqueName="[dim_portfolio].[portfolio_name].[All]" allUniqueName="[dim_portfolio].[portfolio_name].[All]" dimensionUniqueName="[dim_portfolio]" displayFolder="" count="0" memberValueDatatype="130" unbalanced="0"/>
    <cacheHierarchy uniqueName="[dim_portfolio].[manager]" caption="manager" attribute="1" defaultMemberUniqueName="[dim_portfolio].[manager].[All]" allUniqueName="[dim_portfolio].[manager].[All]" dimensionUniqueName="[dim_portfolio]" displayFolder="" count="0" memberValueDatatype="130" unbalanced="0"/>
    <cacheHierarchy uniqueName="[dim_sector].[sector_id]" caption="sector_id" attribute="1" defaultMemberUniqueName="[dim_sector].[sector_id].[All]" allUniqueName="[dim_sector].[sector_id].[All]" dimensionUniqueName="[dim_sector]" displayFolder="" count="0" memberValueDatatype="130" unbalanced="0"/>
    <cacheHierarchy uniqueName="[dim_sector].[sector_name]" caption="sector_name" attribute="1" defaultMemberUniqueName="[dim_sector].[sector_name].[All]" allUniqueName="[dim_sector].[sector_name].[All]" dimensionUniqueName="[dim_sector]" displayFolder="" count="0" memberValueDatatype="130" unbalanced="0"/>
    <cacheHierarchy uniqueName="[dim_trader].[trader_id]" caption="trader_id" attribute="1" defaultMemberUniqueName="[dim_trader].[trader_id].[All]" allUniqueName="[dim_trader].[trader_id].[All]" dimensionUniqueName="[dim_trader]" displayFolder="" count="0" memberValueDatatype="130" unbalanced="0"/>
    <cacheHierarchy uniqueName="[dim_trader].[trader_name]" caption="trader_name" attribute="1" defaultMemberUniqueName="[dim_trader].[trader_name].[All]" allUniqueName="[dim_trader].[trader_name].[All]" dimensionUniqueName="[dim_trader]" displayFolder="" count="2" memberValueDatatype="130" unbalanced="0"/>
    <cacheHierarchy uniqueName="[dim_trader].[desk]" caption="desk" attribute="1" defaultMemberUniqueName="[dim_trader].[desk].[All]" allUniqueName="[dim_trader].[desk].[All]" dimensionUniqueName="[dim_trader]" displayFolder="" count="0" memberValueDatatype="130" unbalanced="0"/>
    <cacheHierarchy uniqueName="[fact_daily_prices].[date]" caption="date" attribute="1" time="1" defaultMemberUniqueName="[fact_daily_prices].[date].[All]" allUniqueName="[fact_daily_prices].[date].[All]" dimensionUniqueName="[fact_daily_prices]" displayFolder="" count="0" memberValueDatatype="7" unbalanced="0"/>
    <cacheHierarchy uniqueName="[fact_daily_prices].[company_id]" caption="company_id" attribute="1" defaultMemberUniqueName="[fact_daily_prices].[company_id].[All]" allUniqueName="[fact_daily_prices].[company_id].[All]" dimensionUniqueName="[fact_daily_prices]" displayFolder="" count="0" memberValueDatatype="130" unbalanced="0"/>
    <cacheHierarchy uniqueName="[fact_daily_prices].[open]" caption="open" attribute="1" defaultMemberUniqueName="[fact_daily_prices].[open].[All]" allUniqueName="[fact_daily_prices].[open].[All]" dimensionUniqueName="[fact_daily_prices]" displayFolder="" count="0" memberValueDatatype="5" unbalanced="0"/>
    <cacheHierarchy uniqueName="[fact_daily_prices].[high]" caption="high" attribute="1" defaultMemberUniqueName="[fact_daily_prices].[high].[All]" allUniqueName="[fact_daily_prices].[high].[All]" dimensionUniqueName="[fact_daily_prices]" displayFolder="" count="0" memberValueDatatype="5" unbalanced="0"/>
    <cacheHierarchy uniqueName="[fact_daily_prices].[low]" caption="low" attribute="1" defaultMemberUniqueName="[fact_daily_prices].[low].[All]" allUniqueName="[fact_daily_prices].[low].[All]" dimensionUniqueName="[fact_daily_prices]" displayFolder="" count="0" memberValueDatatype="5" unbalanced="0"/>
    <cacheHierarchy uniqueName="[fact_daily_prices].[close]" caption="close" attribute="1" defaultMemberUniqueName="[fact_daily_prices].[close].[All]" allUniqueName="[fact_daily_prices].[close].[All]" dimensionUniqueName="[fact_daily_prices]" displayFolder="" count="0" memberValueDatatype="5" unbalanced="0"/>
    <cacheHierarchy uniqueName="[fact_daily_prices].[volume]" caption="volume" attribute="1" defaultMemberUniqueName="[fact_daily_prices].[volume].[All]" allUniqueName="[fact_daily_prices].[volume].[All]" dimensionUniqueName="[fact_daily_prices]" displayFolder="" count="0" memberValueDatatype="20" unbalanced="0"/>
    <cacheHierarchy uniqueName="[fact_daily_prices].[Daily Return rate]" caption="Daily Return rate" attribute="1" defaultMemberUniqueName="[fact_daily_prices].[Daily Return rate].[All]" allUniqueName="[fact_daily_prices].[Daily Return rate].[All]" dimensionUniqueName="[fact_daily_prices]" displayFolder="" count="0" memberValueDatatype="5" unbalanced="0"/>
    <cacheHierarchy uniqueName="[fact_daily_prices].[date (Month)]" caption="date (Month)" attribute="1" defaultMemberUniqueName="[fact_daily_prices].[date (Month)].[All]" allUniqueName="[fact_daily_prices].[date (Month)].[All]" dimensionUniqueName="[fact_daily_prices]" displayFolder="" count="2" memberValueDatatype="130" unbalanced="0"/>
    <cacheHierarchy uniqueName="[fact_dividends].[date]" caption="date" attribute="1" time="1" defaultMemberUniqueName="[fact_dividends].[date].[All]" allUniqueName="[fact_dividends].[date].[All]" dimensionUniqueName="[fact_dividends]" displayFolder="" count="0" memberValueDatatype="7" unbalanced="0"/>
    <cacheHierarchy uniqueName="[fact_dividends].[company_id]" caption="company_id" attribute="1" defaultMemberUniqueName="[fact_dividends].[company_id].[All]" allUniqueName="[fact_dividends].[company_id].[All]" dimensionUniqueName="[fact_dividends]" displayFolder="" count="0" memberValueDatatype="130" unbalanced="0"/>
    <cacheHierarchy uniqueName="[fact_dividends].[dividend_per_share]" caption="dividend_per_share" attribute="1" defaultMemberUniqueName="[fact_dividends].[dividend_per_share].[All]" allUniqueName="[fact_dividends].[dividend_per_share].[All]" dimensionUniqueName="[fact_dividends]" displayFolder="" count="0" memberValueDatatype="5"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order_ts]" caption="order_ts" attribute="1" time="1" defaultMemberUniqueName="[fact_orders].[order_ts].[All]" allUniqueName="[fact_orders].[order_ts].[All]" dimensionUniqueName="[fact_orders]" displayFolder="" count="0" memberValueDatatype="7" unbalanced="0"/>
    <cacheHierarchy uniqueName="[fact_orders].[company_id]" caption="company_id" attribute="1" defaultMemberUniqueName="[fact_orders].[company_id].[All]" allUniqueName="[fact_orders].[company_id].[All]" dimensionUniqueName="[fact_orders]" displayFolder="" count="0" memberValueDatatype="130" unbalanced="0"/>
    <cacheHierarchy uniqueName="[fact_orders].[side]" caption="side" attribute="1" defaultMemberUniqueName="[fact_orders].[side].[All]" allUniqueName="[fact_orders].[side].[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status]" caption="status" attribute="1" defaultMemberUniqueName="[fact_orders].[status].[All]" allUniqueName="[fact_orders].[status].[All]" dimensionUniqueName="[fact_orders]" displayFolder="" count="0" memberValueDatatype="130" unbalanced="0"/>
    <cacheHierarchy uniqueName="[fact_orders].[order_type]" caption="order_type" attribute="1" defaultMemberUniqueName="[fact_orders].[order_type].[All]" allUniqueName="[fact_orders].[order_type].[All]" dimensionUniqueName="[fact_orders]" displayFolder="" count="0" memberValueDatatype="130" unbalanced="0"/>
    <cacheHierarchy uniqueName="[fact_orders].[limit_price]" caption="limit_price" attribute="1" defaultMemberUniqueName="[fact_orders].[limit_price].[All]" allUniqueName="[fact_orders].[limit_price].[All]" dimensionUniqueName="[fact_orders]" displayFolder="" count="0" memberValueDatatype="130" unbalanced="0"/>
    <cacheHierarchy uniqueName="[fact_orders].[trader_id]" caption="trader_id" attribute="1" defaultMemberUniqueName="[fact_orders].[trader_id].[All]" allUniqueName="[fact_orders].[trader_id].[All]" dimensionUniqueName="[fact_orders]" displayFolder="" count="0" memberValueDatatype="130" unbalanced="0"/>
    <cacheHierarchy uniqueName="[fact_orders].[portfolio_id]" caption="portfolio_id" attribute="1" defaultMemberUniqueName="[fact_orders].[portfolio_id].[All]" allUniqueName="[fact_orders].[portfolio_id].[All]" dimensionUniqueName="[fact_orders]" displayFolder="" count="0" memberValueDatatype="130" unbalanced="0"/>
    <cacheHierarchy uniqueName="[fact_orders].[date]" caption="date" attribute="1" time="1" defaultMemberUniqueName="[fact_orders].[date].[All]" allUniqueName="[fact_orders].[date].[All]" dimensionUniqueName="[fact_orders]" displayFolder="" count="0" memberValueDatatype="7" unbalanced="0"/>
    <cacheHierarchy uniqueName="[fact_orders].[order_ts (Month)]" caption="order_ts (Month)" attribute="1" defaultMemberUniqueName="[fact_orders].[order_ts (Month)].[All]" allUniqueName="[fact_orders].[order_ts (Month)].[All]" dimensionUniqueName="[fact_orders]" displayFolder="" count="0" memberValueDatatype="130" unbalanced="0"/>
    <cacheHierarchy uniqueName="[fact_positions_snapshot].[portfolio_id]" caption="portfolio_id" attribute="1" defaultMemberUniqueName="[fact_positions_snapshot].[portfolio_id].[All]" allUniqueName="[fact_positions_snapshot].[portfolio_id].[All]" dimensionUniqueName="[fact_positions_snapshot]" displayFolder="" count="0" memberValueDatatype="130" unbalanced="0"/>
    <cacheHierarchy uniqueName="[fact_positions_snapshot].[company_id]" caption="company_id" attribute="1" defaultMemberUniqueName="[fact_positions_snapshot].[company_id].[All]" allUniqueName="[fact_positions_snapshot].[company_id].[All]" dimensionUniqueName="[fact_positions_snapshot]" displayFolder="" count="0" memberValueDatatype="130" unbalanced="0"/>
    <cacheHierarchy uniqueName="[fact_positions_snapshot].[date]" caption="date" attribute="1" time="1" defaultMemberUniqueName="[fact_positions_snapshot].[date].[All]" allUniqueName="[fact_positions_snapshot].[date].[All]" dimensionUniqueName="[fact_positions_snapshot]" displayFolder="" count="0" memberValueDatatype="7" unbalanced="0"/>
    <cacheHierarchy uniqueName="[fact_positions_snapshot].[quantity]" caption="quantity" attribute="1" defaultMemberUniqueName="[fact_positions_snapshot].[quantity].[All]" allUniqueName="[fact_positions_snapshot].[quantity].[All]" dimensionUniqueName="[fact_positions_snapshot]" displayFolder="" count="0" memberValueDatatype="20" unbalanced="0"/>
    <cacheHierarchy uniqueName="[fact_splits].[company_id]" caption="company_id" attribute="1" defaultMemberUniqueName="[fact_splits].[company_id].[All]" allUniqueName="[fact_splits].[company_id].[All]" dimensionUniqueName="[fact_splits]" displayFolder="" count="0" memberValueDatatype="130" unbalanced="0"/>
    <cacheHierarchy uniqueName="[fact_splits].[date]" caption="date" attribute="1" time="1" defaultMemberUniqueName="[fact_splits].[date].[All]" allUniqueName="[fact_splits].[date].[All]" dimensionUniqueName="[fact_splits]" displayFolder="" count="0" memberValueDatatype="7" unbalanced="0"/>
    <cacheHierarchy uniqueName="[fact_splits].[split_ratio]" caption="split_ratio" attribute="1" defaultMemberUniqueName="[fact_splits].[split_ratio].[All]" allUniqueName="[fact_splits].[split_ratio].[All]" dimensionUniqueName="[fact_splits]" displayFolder="" count="0" memberValueDatatype="5" unbalanced="0"/>
    <cacheHierarchy uniqueName="[fact_trades].[trade_id]" caption="trade_id" attribute="1" defaultMemberUniqueName="[fact_trades].[trade_id].[All]" allUniqueName="[fact_trades].[trade_id].[All]" dimensionUniqueName="[fact_trades]" displayFolder="" count="0" memberValueDatatype="130" unbalanced="0"/>
    <cacheHierarchy uniqueName="[fact_trades].[order_id]" caption="order_id" attribute="1" defaultMemberUniqueName="[fact_trades].[order_id].[All]" allUniqueName="[fact_trades].[order_id].[All]" dimensionUniqueName="[fact_trades]" displayFolder="" count="0" memberValueDatatype="130" unbalanced="0"/>
    <cacheHierarchy uniqueName="[fact_trades].[trade_ts]" caption="trade_ts" attribute="1" time="1" defaultMemberUniqueName="[fact_trades].[trade_ts].[All]" allUniqueName="[fact_trades].[trade_ts].[All]" dimensionUniqueName="[fact_trades]" displayFolder="" count="0" memberValueDatatype="7" unbalanced="0"/>
    <cacheHierarchy uniqueName="[fact_trades].[company_id]" caption="company_id" attribute="1" defaultMemberUniqueName="[fact_trades].[company_id].[All]" allUniqueName="[fact_trades].[company_id].[All]" dimensionUniqueName="[fact_trades]" displayFolder="" count="0" memberValueDatatype="130" unbalanced="0"/>
    <cacheHierarchy uniqueName="[fact_trades].[side]" caption="side" attribute="1" defaultMemberUniqueName="[fact_trades].[side].[All]" allUniqueName="[fact_trades].[side].[All]" dimensionUniqueName="[fact_trades]" displayFolder="" count="0" memberValueDatatype="130" unbalanced="0"/>
    <cacheHierarchy uniqueName="[fact_trades].[quantity]" caption="quantity" attribute="1" defaultMemberUniqueName="[fact_trades].[quantity].[All]" allUniqueName="[fact_trades].[quantity].[All]" dimensionUniqueName="[fact_trades]" displayFolder="" count="0" memberValueDatatype="20" unbalanced="0"/>
    <cacheHierarchy uniqueName="[fact_trades].[price]" caption="price" attribute="1" defaultMemberUniqueName="[fact_trades].[price].[All]" allUniqueName="[fact_trades].[price].[All]" dimensionUniqueName="[fact_trades]" displayFolder="" count="0" memberValueDatatype="5" unbalanced="0"/>
    <cacheHierarchy uniqueName="[fact_trades].[fees]" caption="fees" attribute="1" defaultMemberUniqueName="[fact_trades].[fees].[All]" allUniqueName="[fact_trades].[fees].[All]" dimensionUniqueName="[fact_trades]" displayFolder="" count="0" memberValueDatatype="5" unbalanced="0"/>
    <cacheHierarchy uniqueName="[fact_trades].[trader_id]" caption="trader_id" attribute="1" defaultMemberUniqueName="[fact_trades].[trader_id].[All]" allUniqueName="[fact_trades].[trader_id].[All]" dimensionUniqueName="[fact_trades]" displayFolder="" count="0" memberValueDatatype="130" unbalanced="0"/>
    <cacheHierarchy uniqueName="[fact_trades].[portfolio_id]" caption="portfolio_id" attribute="1" defaultMemberUniqueName="[fact_trades].[portfolio_id].[All]" allUniqueName="[fact_trades].[portfolio_id].[All]" dimensionUniqueName="[fact_trades]" displayFolder="" count="0" memberValueDatatype="130" unbalanced="0"/>
    <cacheHierarchy uniqueName="[fact_trades].[exchange_id]" caption="exchange_id" attribute="1" defaultMemberUniqueName="[fact_trades].[exchange_id].[All]" allUniqueName="[fact_trades].[exchange_id].[All]" dimensionUniqueName="[fact_trades]" displayFolder="" count="0" memberValueDatatype="130" unbalanced="0"/>
    <cacheHierarchy uniqueName="[fact_trades].[date]" caption="date" attribute="1" time="1" defaultMemberUniqueName="[fact_trades].[date].[All]" allUniqueName="[fact_trades].[date].[All]" dimensionUniqueName="[fact_trades]" displayFolder="" count="0" memberValueDatatype="7" unbalanced="0"/>
    <cacheHierarchy uniqueName="[Merge1].[portfolio_id]" caption="portfolio_id" attribute="1" defaultMemberUniqueName="[Merge1].[portfolio_id].[All]" allUniqueName="[Merge1].[portfolio_id].[All]" dimensionUniqueName="[Merge1]" displayFolder="" count="0" memberValueDatatype="130" unbalanced="0"/>
    <cacheHierarchy uniqueName="[Merge1].[company_id]" caption="company_id" attribute="1" defaultMemberUniqueName="[Merge1].[company_id].[All]" allUniqueName="[Merge1].[company_id].[All]" dimensionUniqueName="[Merge1]" displayFolder="" count="0" memberValueDatatype="130" unbalanced="0"/>
    <cacheHierarchy uniqueName="[Merge1].[date]" caption="date" attribute="1" time="1" defaultMemberUniqueName="[Merge1].[date].[All]" allUniqueName="[Merge1].[date].[All]" dimensionUniqueName="[Merge1]" displayFolder="" count="0" memberValueDatatype="7" unbalanced="0"/>
    <cacheHierarchy uniqueName="[Merge1].[quantity]" caption="quantity" attribute="1" defaultMemberUniqueName="[Merge1].[quantity].[All]" allUniqueName="[Merge1].[quantity].[All]" dimensionUniqueName="[Merge1]" displayFolder="" count="0" memberValueDatatype="20" unbalanced="0"/>
    <cacheHierarchy uniqueName="[Merge1].[fact_daily_prices.date]" caption="fact_daily_prices.date" attribute="1" time="1" defaultMemberUniqueName="[Merge1].[fact_daily_prices.date].[All]" allUniqueName="[Merge1].[fact_daily_prices.date].[All]" dimensionUniqueName="[Merge1]" displayFolder="" count="0" memberValueDatatype="7" unbalanced="0"/>
    <cacheHierarchy uniqueName="[Merge1].[fact_daily_prices.company_id]" caption="fact_daily_prices.company_id" attribute="1" defaultMemberUniqueName="[Merge1].[fact_daily_prices.company_id].[All]" allUniqueName="[Merge1].[fact_daily_prices.company_id].[All]" dimensionUniqueName="[Merge1]" displayFolder="" count="0" memberValueDatatype="130" unbalanced="0"/>
    <cacheHierarchy uniqueName="[Merge1].[fact_daily_prices.open]" caption="fact_daily_prices.open" attribute="1" defaultMemberUniqueName="[Merge1].[fact_daily_prices.open].[All]" allUniqueName="[Merge1].[fact_daily_prices.open].[All]" dimensionUniqueName="[Merge1]" displayFolder="" count="0" memberValueDatatype="5" unbalanced="0"/>
    <cacheHierarchy uniqueName="[Merge1].[fact_daily_prices.high]" caption="fact_daily_prices.high" attribute="1" defaultMemberUniqueName="[Merge1].[fact_daily_prices.high].[All]" allUniqueName="[Merge1].[fact_daily_prices.high].[All]" dimensionUniqueName="[Merge1]" displayFolder="" count="0" memberValueDatatype="5" unbalanced="0"/>
    <cacheHierarchy uniqueName="[Merge1].[fact_daily_prices.low]" caption="fact_daily_prices.low" attribute="1" defaultMemberUniqueName="[Merge1].[fact_daily_prices.low].[All]" allUniqueName="[Merge1].[fact_daily_prices.low].[All]" dimensionUniqueName="[Merge1]" displayFolder="" count="0" memberValueDatatype="5" unbalanced="0"/>
    <cacheHierarchy uniqueName="[Merge1].[fact_daily_prices.close]" caption="fact_daily_prices.close" attribute="1" defaultMemberUniqueName="[Merge1].[fact_daily_prices.close].[All]" allUniqueName="[Merge1].[fact_daily_prices.close].[All]" dimensionUniqueName="[Merge1]" displayFolder="" count="0" memberValueDatatype="5" unbalanced="0"/>
    <cacheHierarchy uniqueName="[Merge1].[fact_daily_prices.volume]" caption="fact_daily_prices.volume" attribute="1" defaultMemberUniqueName="[Merge1].[fact_daily_prices.volume].[All]" allUniqueName="[Merge1].[fact_daily_prices.volume].[All]" dimensionUniqueName="[Merge1]" displayFolder="" count="0" memberValueDatatype="20" unbalanced="0"/>
    <cacheHierarchy uniqueName="[Merge1].[fact_daily_prices.Daily_returns]" caption="fact_daily_prices.Daily_returns" attribute="1" defaultMemberUniqueName="[Merge1].[fact_daily_prices.Daily_returns].[All]" allUniqueName="[Merge1].[fact_daily_prices.Daily_returns].[All]" dimensionUniqueName="[Merge1]" displayFolder="" count="0" memberValueDatatype="5" unbalanced="0"/>
    <cacheHierarchy uniqueName="[Merge2].[trade_id]" caption="trade_id" attribute="1" defaultMemberUniqueName="[Merge2].[trade_id].[All]" allUniqueName="[Merge2].[trade_id].[All]" dimensionUniqueName="[Merge2]" displayFolder="" count="0" memberValueDatatype="130" unbalanced="0"/>
    <cacheHierarchy uniqueName="[Merge2].[order_id]" caption="order_id" attribute="1" defaultMemberUniqueName="[Merge2].[order_id].[All]" allUniqueName="[Merge2].[order_id].[All]" dimensionUniqueName="[Merge2]" displayFolder="" count="0" memberValueDatatype="130" unbalanced="0"/>
    <cacheHierarchy uniqueName="[Merge2].[trade_ts]" caption="trade_ts" attribute="1" time="1" defaultMemberUniqueName="[Merge2].[trade_ts].[All]" allUniqueName="[Merge2].[trade_ts].[All]" dimensionUniqueName="[Merge2]" displayFolder="" count="0" memberValueDatatype="7" unbalanced="0"/>
    <cacheHierarchy uniqueName="[Merge2].[company_id]" caption="company_id" attribute="1" defaultMemberUniqueName="[Merge2].[company_id].[All]" allUniqueName="[Merge2].[company_id].[All]" dimensionUniqueName="[Merge2]" displayFolder="" count="0" memberValueDatatype="130" unbalanced="0"/>
    <cacheHierarchy uniqueName="[Merge2].[side]" caption="side" attribute="1" defaultMemberUniqueName="[Merge2].[side].[All]" allUniqueName="[Merge2].[side].[All]" dimensionUniqueName="[Merge2]" displayFolder="" count="0" memberValueDatatype="130" unbalanced="0"/>
    <cacheHierarchy uniqueName="[Merge2].[quantity]" caption="quantity" attribute="1" defaultMemberUniqueName="[Merge2].[quantity].[All]" allUniqueName="[Merge2].[quantity].[All]" dimensionUniqueName="[Merge2]" displayFolder="" count="0" memberValueDatatype="20" unbalanced="0"/>
    <cacheHierarchy uniqueName="[Merge2].[price]" caption="price" attribute="1" defaultMemberUniqueName="[Merge2].[price].[All]" allUniqueName="[Merge2].[price].[All]" dimensionUniqueName="[Merge2]" displayFolder="" count="0" memberValueDatatype="5" unbalanced="0"/>
    <cacheHierarchy uniqueName="[Merge2].[fees]" caption="fees" attribute="1" defaultMemberUniqueName="[Merge2].[fees].[All]" allUniqueName="[Merge2].[fees].[All]" dimensionUniqueName="[Merge2]" displayFolder="" count="0" memberValueDatatype="5" unbalanced="0"/>
    <cacheHierarchy uniqueName="[Merge2].[trader_id]" caption="trader_id" attribute="1" defaultMemberUniqueName="[Merge2].[trader_id].[All]" allUniqueName="[Merge2].[trader_id].[All]" dimensionUniqueName="[Merge2]" displayFolder="" count="0" memberValueDatatype="130" unbalanced="0"/>
    <cacheHierarchy uniqueName="[Merge2].[portfolio_id]" caption="portfolio_id" attribute="1" defaultMemberUniqueName="[Merge2].[portfolio_id].[All]" allUniqueName="[Merge2].[portfolio_id].[All]" dimensionUniqueName="[Merge2]" displayFolder="" count="0" memberValueDatatype="130" unbalanced="0"/>
    <cacheHierarchy uniqueName="[Merge2].[exchange_id]" caption="exchange_id" attribute="1" defaultMemberUniqueName="[Merge2].[exchange_id].[All]" allUniqueName="[Merge2].[exchange_id].[All]" dimensionUniqueName="[Merge2]" displayFolder="" count="0" memberValueDatatype="130" unbalanced="0"/>
    <cacheHierarchy uniqueName="[Merge2].[date]" caption="date" attribute="1" time="1" defaultMemberUniqueName="[Merge2].[date].[All]" allUniqueName="[Merge2].[date].[All]" dimensionUniqueName="[Merge2]" displayFolder="" count="0" memberValueDatatype="7" unbalanced="0"/>
    <cacheHierarchy uniqueName="[Merge2].[dim_company.ticker]" caption="dim_company.ticker" attribute="1" defaultMemberUniqueName="[Merge2].[dim_company.ticker].[All]" allUniqueName="[Merge2].[dim_company.ticker].[All]" dimensionUniqueName="[Merge2]" displayFolder="" count="0" memberValueDatatype="130" unbalanced="0"/>
    <cacheHierarchy uniqueName="[Merge2].[dim_company.sector_id]" caption="dim_company.sector_id" attribute="1" defaultMemberUniqueName="[Merge2].[dim_company.sector_id].[All]" allUniqueName="[Merge2].[dim_company.sector_id].[All]" dimensionUniqueName="[Merge2]" displayFolder="" count="0" memberValueDatatype="130" unbalanced="0"/>
    <cacheHierarchy uniqueName="[Merge2].[dim_portfolio.portfolio_name]" caption="dim_portfolio.portfolio_name" attribute="1" defaultMemberUniqueName="[Merge2].[dim_portfolio.portfolio_name].[All]" allUniqueName="[Merge2].[dim_portfolio.portfolio_name].[All]" dimensionUniqueName="[Merge2]" displayFolder="" count="0" memberValueDatatype="130" unbalanced="0"/>
    <cacheHierarchy uniqueName="[Merge2].[dim_portfolio.manager]" caption="dim_portfolio.manager" attribute="1" defaultMemberUniqueName="[Merge2].[dim_portfolio.manager].[All]" allUniqueName="[Merge2].[dim_portfolio.manager].[All]" dimensionUniqueName="[Merge2]" displayFolder="" count="0" memberValueDatatype="130" unbalanced="0"/>
    <cacheHierarchy uniqueName="[Merge2].[dim_sector.sector_name]" caption="dim_sector.sector_name" attribute="1" defaultMemberUniqueName="[Merge2].[dim_sector.sector_name].[All]" allUniqueName="[Merge2].[dim_sector.sector_name].[All]" dimensionUniqueName="[Merge2]" displayFolder="" count="0" memberValueDatatype="130"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fact_daily_prices].[date (Month Index)]" caption="date (Month Index)" attribute="1" defaultMemberUniqueName="[fact_daily_prices].[date (Month Index)].[All]" allUniqueName="[fact_daily_prices].[date (Month Index)].[All]" dimensionUniqueName="[fact_daily_prices]" displayFolder="" count="0" memberValueDatatype="20" unbalanced="0" hidden="1"/>
    <cacheHierarchy uniqueName="[fact_orders].[order_ts (Month Index)]" caption="order_ts (Month Index)" attribute="1" defaultMemberUniqueName="[fact_orders].[order_ts (Month Index)].[All]" allUniqueName="[fact_orders].[order_ts (Month Index)].[All]" dimensionUniqueName="[fact_orders]" displayFolder="" count="0" memberValueDatatype="20" unbalanced="0" hidden="1"/>
    <cacheHierarchy uniqueName="[Measures].[Previous Day Close Measure]" caption="Previous Day Close Measure" measure="1" displayFolder="" measureGroup="fact_daily_prices" count="0"/>
    <cacheHierarchy uniqueName="[Measures].[Daily Return %]" caption="Daily Return %" measure="1" displayFolder="" measureGroup="fact_daily_prices" count="0"/>
    <cacheHierarchy uniqueName="[Measures].[Volatility]" caption="Volatility" measure="1" displayFolder="" measureGroup="fact_daily_prices" count="0"/>
    <cacheHierarchy uniqueName="[Measures].[Total Volume]" caption="Total Volume" measure="1" displayFolder="" measureGroup="fact_daily_prices" count="0"/>
    <cacheHierarchy uniqueName="[Measures].[Total Volumes]" caption="Total Volumes" measure="1" displayFolder="" measureGroup="fact_daily_prices" count="0"/>
    <cacheHierarchy uniqueName="[Measures].[Average Close Price]" caption="Average Close Price" measure="1" displayFolder="" measureGroup="fact_daily_prices" count="0"/>
    <cacheHierarchy uniqueName="[Measures].[Total Dividend]" caption="Total Dividend" measure="1" displayFolder="" measureGroup="fact_daily_prices" count="0"/>
    <cacheHierarchy uniqueName="[Measures].[Average Split Ratio]" caption="Average Split Ratio" measure="1" displayFolder="" measureGroup="fact_splits" count="0"/>
    <cacheHierarchy uniqueName="[Measures].[Market Growth %]" caption="Market Growth %" measure="1" displayFolder="" measureGroup="fact_daily_prices" count="0"/>
    <cacheHierarchy uniqueName="[Measures].[Total Holdings]" caption="Total Holdings" measure="1" displayFolder="" measureGroup="fact_positions_snapshot" count="0"/>
    <cacheHierarchy uniqueName="[Measures].[Portfolio Value]" caption="Portfolio Value" measure="1" displayFolder="" measureGroup="Merge1" count="0"/>
    <cacheHierarchy uniqueName="[Measures].[Avg colse for snapshot]" caption="Avg colse for snapshot" measure="1" displayFolder="" measureGroup="Merge1" count="0"/>
    <cacheHierarchy uniqueName="[Measures].[Unrealized Profit/Loss]" caption="Unrealized Profit/Loss" measure="1" displayFolder="" measureGroup="Merge1" count="0"/>
    <cacheHierarchy uniqueName="[Measures].[Portfolio Return %]" caption="Portfolio Return %" measure="1" displayFolder="" measureGroup="Merge1" count="0"/>
    <cacheHierarchy uniqueName="[Measures].[Volatility %]" caption="Volatility %" measure="1" displayFolder="" measureGroup="fact_daily_prices" count="0"/>
    <cacheHierarchy uniqueName="[Measures].[Total Trades Executed]" caption="Total Trades Executed" measure="1" displayFolder="" measureGroup="fact_trades" count="0"/>
    <cacheHierarchy uniqueName="[Measures].[Total Orders Placed]" caption="Total Orders Placed" measure="1" displayFolder="" measureGroup="fact_orders" count="0"/>
    <cacheHierarchy uniqueName="[Measures].[Total Fees Collected]" caption="Total Fees Collected" measure="1" displayFolder="" measureGroup="fact_trades" count="0"/>
    <cacheHierarchy uniqueName="[Measures].[Average Holding per Portfolio]" caption="Average Holding per Portfolio" measure="1" displayFolder="" measureGroup="fact_positions_snapshot" count="0"/>
    <cacheHierarchy uniqueName="[Measures].[Total Market value]" caption="Total Market value" measure="1" displayFolder="" measureGroup="fact_daily_prices" count="0"/>
    <cacheHierarchy uniqueName="[Measures].[measure 1]" caption="measure 1" measure="1" displayFolder="" measureGroup="dim_company" count="0"/>
    <cacheHierarchy uniqueName="[Measures].[Top Performing Company]" caption="Top Performing Company" measure="1" displayFolder="" measureGroup="fact_daily_prices" count="0"/>
    <cacheHierarchy uniqueName="[Measures].[VOLATILITY%]" caption="VOLATILITY%" measure="1" displayFolder="" measureGroup="fact_daily_prices" count="0"/>
    <cacheHierarchy uniqueName="[Measures].[DAILY AVG RETURN]" caption="DAILY AVG RETURN" measure="1" displayFolder="" measureGroup="fact_daily_prices" count="0"/>
    <cacheHierarchy uniqueName="[Measures].[mARKET GROWTH%]" caption="mARKET GROWTH%" measure="1" displayFolder="" measureGroup="fact_daily_prices" count="0"/>
    <cacheHierarchy uniqueName="[Measures].[__XL_Count dim_calendar]" caption="__XL_Count dim_calendar" measure="1" displayFolder="" measureGroup="dim_calendar" count="0" hidden="1"/>
    <cacheHierarchy uniqueName="[Measures].[__XL_Count dim_company]" caption="__XL_Count dim_company" measure="1" displayFolder="" measureGroup="dim_company" count="0" hidden="1"/>
    <cacheHierarchy uniqueName="[Measures].[__XL_Count dim_exchange]" caption="__XL_Count dim_exchange" measure="1" displayFolder="" measureGroup="dim_exchange" count="0" hidden="1"/>
    <cacheHierarchy uniqueName="[Measures].[__XL_Count dim_portfolio]" caption="__XL_Count dim_portfolio" measure="1" displayFolder="" measureGroup="dim_portfolio" count="0" hidden="1"/>
    <cacheHierarchy uniqueName="[Measures].[__XL_Count dim_sector]" caption="__XL_Count dim_sector" measure="1" displayFolder="" measureGroup="dim_sector" count="0" hidden="1"/>
    <cacheHierarchy uniqueName="[Measures].[__XL_Count dim_trader]" caption="__XL_Count dim_trader" measure="1" displayFolder="" measureGroup="dim_trader" count="0" hidden="1"/>
    <cacheHierarchy uniqueName="[Measures].[__XL_Count fact_daily_prices]" caption="__XL_Count fact_daily_prices" measure="1" displayFolder="" measureGroup="fact_daily_prices" count="0" hidden="1"/>
    <cacheHierarchy uniqueName="[Measures].[__XL_Count fact_dividends]" caption="__XL_Count fact_dividends" measure="1" displayFolder="" measureGroup="fact_dividends" count="0" hidden="1"/>
    <cacheHierarchy uniqueName="[Measures].[__XL_Count fact_orders]" caption="__XL_Count fact_orders" measure="1" displayFolder="" measureGroup="fact_orders" count="0" hidden="1"/>
    <cacheHierarchy uniqueName="[Measures].[__XL_Count fact_positions_snapshot]" caption="__XL_Count fact_positions_snapshot" measure="1" displayFolder="" measureGroup="fact_positions_snapshot" count="0" hidden="1"/>
    <cacheHierarchy uniqueName="[Measures].[__XL_Count fact_splits]" caption="__XL_Count fact_splits" measure="1" displayFolder="" measureGroup="fact_splits" count="0" hidden="1"/>
    <cacheHierarchy uniqueName="[Measures].[__XL_Count Merge1]" caption="__XL_Count Merge1" measure="1" displayFolder="" measureGroup="Merge1" count="0" hidden="1"/>
    <cacheHierarchy uniqueName="[Measures].[__XL_Count fact_trades]" caption="__XL_Count fact_trades" measure="1" displayFolder="" measureGroup="fact_trades" count="0" hidden="1"/>
    <cacheHierarchy uniqueName="[Measures].[__XL_Count Merge2]" caption="__XL_Count Merge2" measure="1" displayFolder="" measureGroup="Merge2" count="0" hidden="1"/>
    <cacheHierarchy uniqueName="[Measures].[__No measures defined]" caption="__No measures defined" measure="1" displayFolder="" count="0" hidden="1"/>
    <cacheHierarchy uniqueName="[Measures].[Count of company_id]" caption="Count of company_id" measure="1" displayFolder="" measureGroup="dim_company" count="0" hidden="1">
      <extLst>
        <ext xmlns:x15="http://schemas.microsoft.com/office/spreadsheetml/2010/11/main" uri="{B97F6D7D-B522-45F9-BDA1-12C45D357490}">
          <x15:cacheHierarchy aggregatedColumn="4"/>
        </ext>
      </extLst>
    </cacheHierarchy>
    <cacheHierarchy uniqueName="[Measures].[Count of exchange_id]" caption="Count of exchange_id" measure="1" displayFolder="" measureGroup="dim_company" count="0" hidden="1">
      <extLst>
        <ext xmlns:x15="http://schemas.microsoft.com/office/spreadsheetml/2010/11/main" uri="{B97F6D7D-B522-45F9-BDA1-12C45D357490}">
          <x15:cacheHierarchy aggregatedColumn="8"/>
        </ext>
      </extLst>
    </cacheHierarchy>
    <cacheHierarchy uniqueName="[Measures].[Count of exchange_id 2]" caption="Count of exchange_id 2" measure="1" displayFolder="" measureGroup="dim_exchange" count="0" hidden="1">
      <extLst>
        <ext xmlns:x15="http://schemas.microsoft.com/office/spreadsheetml/2010/11/main" uri="{B97F6D7D-B522-45F9-BDA1-12C45D357490}">
          <x15:cacheHierarchy aggregatedColumn="9"/>
        </ext>
      </extLst>
    </cacheHierarchy>
    <cacheHierarchy uniqueName="[Measures].[Sum of Day]" caption="Sum of Day" measure="1" displayFolder="" measureGroup="dim_calendar" count="0" hidden="1">
      <extLst>
        <ext xmlns:x15="http://schemas.microsoft.com/office/spreadsheetml/2010/11/main" uri="{B97F6D7D-B522-45F9-BDA1-12C45D357490}">
          <x15:cacheHierarchy aggregatedColumn="2"/>
        </ext>
      </extLst>
    </cacheHierarchy>
    <cacheHierarchy uniqueName="[Measures].[Sum of volume]" caption="Sum of volume" measure="1" displayFolder="" measureGroup="fact_daily_prices" count="0" hidden="1">
      <extLst>
        <ext xmlns:x15="http://schemas.microsoft.com/office/spreadsheetml/2010/11/main" uri="{B97F6D7D-B522-45F9-BDA1-12C45D357490}">
          <x15:cacheHierarchy aggregatedColumn="27"/>
        </ext>
      </extLst>
    </cacheHierarchy>
    <cacheHierarchy uniqueName="[Measures].[Sum of Daily Return rate]" caption="Sum of Daily Return rate" measure="1" displayFolder="" measureGroup="fact_daily_prices" count="0" hidden="1">
      <extLst>
        <ext xmlns:x15="http://schemas.microsoft.com/office/spreadsheetml/2010/11/main" uri="{B97F6D7D-B522-45F9-BDA1-12C45D357490}">
          <x15:cacheHierarchy aggregatedColumn="28"/>
        </ext>
      </extLst>
    </cacheHierarchy>
    <cacheHierarchy uniqueName="[Measures].[Sum of close]" caption="Sum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Average of close]" caption="Average of close" measure="1" displayFolder="" measureGroup="fact_daily_prices" count="0" hidden="1">
      <extLst>
        <ext xmlns:x15="http://schemas.microsoft.com/office/spreadsheetml/2010/11/main" uri="{B97F6D7D-B522-45F9-BDA1-12C45D357490}">
          <x15:cacheHierarchy aggregatedColumn="26"/>
        </ext>
      </extLst>
    </cacheHierarchy>
    <cacheHierarchy uniqueName="[Measures].[Sum of quantity]" caption="Sum of quantity" measure="1" displayFolder="" measureGroup="fact_positions_snapshot" count="0" hidden="1">
      <extLst>
        <ext xmlns:x15="http://schemas.microsoft.com/office/spreadsheetml/2010/11/main" uri="{B97F6D7D-B522-45F9-BDA1-12C45D357490}">
          <x15:cacheHierarchy aggregatedColumn="48"/>
        </ext>
      </extLst>
    </cacheHierarchy>
    <cacheHierarchy uniqueName="[Measures].[Sum of dividend_per_share]" caption="Sum of dividend_per_share" measure="1" displayFolder="" measureGroup="fact_dividends" count="0" hidden="1">
      <extLst>
        <ext xmlns:x15="http://schemas.microsoft.com/office/spreadsheetml/2010/11/main" uri="{B97F6D7D-B522-45F9-BDA1-12C45D357490}">
          <x15:cacheHierarchy aggregatedColumn="32"/>
        </ext>
      </extLst>
    </cacheHierarchy>
    <cacheHierarchy uniqueName="[Measures].[Sum of split_ratio]" caption="Sum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Average of split_ratio]" caption="Average of split_ratio" measure="1" displayFolder="" measureGroup="fact_splits" count="0" hidden="1">
      <extLst>
        <ext xmlns:x15="http://schemas.microsoft.com/office/spreadsheetml/2010/11/main" uri="{B97F6D7D-B522-45F9-BDA1-12C45D357490}">
          <x15:cacheHierarchy aggregatedColumn="51"/>
        </ext>
      </extLst>
    </cacheHierarchy>
    <cacheHierarchy uniqueName="[Measures].[Sum of price]" caption="Sum of price" measure="1" displayFolder="" measureGroup="fact_trades" count="0" hidden="1">
      <extLst>
        <ext xmlns:x15="http://schemas.microsoft.com/office/spreadsheetml/2010/11/main" uri="{B97F6D7D-B522-45F9-BDA1-12C45D357490}">
          <x15:cacheHierarchy aggregatedColumn="58"/>
        </ext>
      </extLst>
    </cacheHierarchy>
    <cacheHierarchy uniqueName="[Measures].[Average of price]" caption="Average of price" measure="1" displayFolder="" measureGroup="fact_trades" count="0" hidden="1">
      <extLst>
        <ext xmlns:x15="http://schemas.microsoft.com/office/spreadsheetml/2010/11/main" uri="{B97F6D7D-B522-45F9-BDA1-12C45D357490}">
          <x15:cacheHierarchy aggregatedColumn="58"/>
        </ext>
      </extLst>
    </cacheHierarchy>
    <cacheHierarchy uniqueName="[Measures].[Sum of fees]" caption="Sum of fees" measure="1" displayFolder="" measureGroup="fact_trades" count="0" hidden="1">
      <extLst>
        <ext xmlns:x15="http://schemas.microsoft.com/office/spreadsheetml/2010/11/main" uri="{B97F6D7D-B522-45F9-BDA1-12C45D357490}">
          <x15:cacheHierarchy aggregatedColumn="59"/>
        </ext>
      </extLst>
    </cacheHierarchy>
    <cacheHierarchy uniqueName="[Measures].[Count of trader_id]" caption="Count of trader_id" measure="1" displayFolder="" measureGroup="fact_trades" count="0" hidden="1">
      <extLst>
        <ext xmlns:x15="http://schemas.microsoft.com/office/spreadsheetml/2010/11/main" uri="{B97F6D7D-B522-45F9-BDA1-12C45D357490}">
          <x15:cacheHierarchy aggregatedColumn="60"/>
        </ext>
      </extLst>
    </cacheHierarchy>
    <cacheHierarchy uniqueName="[Measures].[Sum of open]" caption="Sum of open" measure="1" displayFolder="" measureGroup="fact_daily_prices" count="0" hidden="1">
      <extLst>
        <ext xmlns:x15="http://schemas.microsoft.com/office/spreadsheetml/2010/11/main" uri="{B97F6D7D-B522-45F9-BDA1-12C45D357490}">
          <x15:cacheHierarchy aggregatedColumn="23"/>
        </ext>
      </extLst>
    </cacheHierarchy>
    <cacheHierarchy uniqueName="[Measures].[Count of company_name]" caption="Count of company_name" measure="1" displayFolder="" measureGroup="dim_company" count="0" hidden="1">
      <extLst>
        <ext xmlns:x15="http://schemas.microsoft.com/office/spreadsheetml/2010/11/main" uri="{B97F6D7D-B522-45F9-BDA1-12C45D357490}">
          <x15:cacheHierarchy aggregatedColumn="6"/>
        </ext>
      </extLst>
    </cacheHierarchy>
    <cacheHierarchy uniqueName="[Measures].[Count of side]" caption="Count of side" measure="1" displayFolder="" measureGroup="fact_trades" count="0" hidden="1">
      <extLst>
        <ext xmlns:x15="http://schemas.microsoft.com/office/spreadsheetml/2010/11/main" uri="{B97F6D7D-B522-45F9-BDA1-12C45D357490}">
          <x15:cacheHierarchy aggregatedColumn="56"/>
        </ext>
      </extLst>
    </cacheHierarchy>
    <cacheHierarchy uniqueName="[Measures].[Count of status]" caption="Count of status" measure="1" displayFolder="" measureGroup="fact_orders" count="0" hidden="1">
      <extLst>
        <ext xmlns:x15="http://schemas.microsoft.com/office/spreadsheetml/2010/11/main" uri="{B97F6D7D-B522-45F9-BDA1-12C45D357490}">
          <x15:cacheHierarchy aggregatedColumn="38"/>
        </ext>
      </extLst>
    </cacheHierarchy>
    <cacheHierarchy uniqueName="[Measures].[Sum of price 2]" caption="Sum of price 2" measure="1" displayFolder="" measureGroup="Merge2" count="0" hidden="1">
      <extLst>
        <ext xmlns:x15="http://schemas.microsoft.com/office/spreadsheetml/2010/11/main" uri="{B97F6D7D-B522-45F9-BDA1-12C45D357490}">
          <x15:cacheHierarchy aggregatedColumn="82"/>
        </ext>
      </extLst>
    </cacheHierarchy>
    <cacheHierarchy uniqueName="[Measures].[Sum of fact_daily_prices.open]" caption="Sum of fact_daily_prices.open" measure="1" displayFolder="" measureGroup="Merge1" count="0" hidden="1">
      <extLst>
        <ext xmlns:x15="http://schemas.microsoft.com/office/spreadsheetml/2010/11/main" uri="{B97F6D7D-B522-45F9-BDA1-12C45D357490}">
          <x15:cacheHierarchy aggregatedColumn="70"/>
        </ext>
      </extLst>
    </cacheHierarchy>
    <cacheHierarchy uniqueName="[Measures].[Sum of low]" caption="Sum of low" measure="1" displayFolder="" measureGroup="fact_daily_prices" count="0" hidden="1">
      <extLst>
        <ext xmlns:x15="http://schemas.microsoft.com/office/spreadsheetml/2010/11/main" uri="{B97F6D7D-B522-45F9-BDA1-12C45D357490}">
          <x15:cacheHierarchy aggregatedColumn="25"/>
        </ext>
      </extLst>
    </cacheHierarchy>
    <cacheHierarchy uniqueName="[Measures].[Sum of high]" caption="Sum of high" measure="1" displayFolder="" measureGroup="fact_daily_prices" count="0" hidden="1">
      <extLst>
        <ext xmlns:x15="http://schemas.microsoft.com/office/spreadsheetml/2010/11/main" uri="{B97F6D7D-B522-45F9-BDA1-12C45D357490}">
          <x15:cacheHierarchy aggregatedColumn="24"/>
        </ext>
      </extLst>
    </cacheHierarchy>
    <cacheHierarchy uniqueName="[Measures].[Sum of fees 2]" caption="Sum of fees 2" measure="1" displayFolder="" measureGroup="Merge2" count="0" hidden="1">
      <extLst>
        <ext xmlns:x15="http://schemas.microsoft.com/office/spreadsheetml/2010/11/main" uri="{B97F6D7D-B522-45F9-BDA1-12C45D357490}">
          <x15:cacheHierarchy aggregatedColumn="83"/>
        </ext>
      </extLst>
    </cacheHierarchy>
    <cacheHierarchy uniqueName="[Measures].[Count of trade_id]" caption="Count of trade_id" measure="1" displayFolder="" measureGroup="Merge2" count="0" hidden="1">
      <extLst>
        <ext xmlns:x15="http://schemas.microsoft.com/office/spreadsheetml/2010/11/main" uri="{B97F6D7D-B522-45F9-BDA1-12C45D357490}">
          <x15:cacheHierarchy aggregatedColumn="76"/>
        </ext>
      </extLst>
    </cacheHierarchy>
  </cacheHierarchies>
  <kpis count="0"/>
  <extLst>
    <ext xmlns:x14="http://schemas.microsoft.com/office/spreadsheetml/2009/9/main" uri="{725AE2AE-9491-48be-B2B4-4EB974FC3084}">
      <x14:pivotCacheDefinition slicerData="1" pivotCacheId="203219031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7FC11A-4828-46B9-9EBE-F5A79EE72535}" name="PivotTable1" cacheId="6" applyNumberFormats="0" applyBorderFormats="0" applyFontFormats="0" applyPatternFormats="0" applyAlignmentFormats="0" applyWidthHeightFormats="1" dataCaption="Values" tag="f6668664-23e0-414e-9211-d66781204a62" updatedVersion="8" minRefreshableVersion="3" useAutoFormatting="1" subtotalHiddenItems="1" itemPrintTitles="1" createdVersion="8" indent="0" outline="1" outlineData="1" multipleFieldFilters="0">
  <location ref="A4:A5" firstHeaderRow="1" firstDataRow="1" firstDataCol="0"/>
  <pivotFields count="1">
    <pivotField dataField="1" subtotalTop="0" showAll="0" defaultSubtotal="0"/>
  </pivotFields>
  <rowItems count="1">
    <i/>
  </rowItems>
  <colItems count="1">
    <i/>
  </colItems>
  <dataFields count="1">
    <dataField name="Sum of Daily Return rate" fld="0" baseField="0" baseItem="0"/>
  </dataField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fact_daily_prices]"/>
        <x15:activeTabTopLevelEntity name="[dim_company]"/>
        <x15:activeTabTopLevelEntity name="[dim_exchange]"/>
        <x15:activeTabTopLevelEntity name="[dim_calendar]"/>
        <x15:activeTabTopLevelEntity name="[dim_s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8FAFC7-76E4-4441-ACB1-28AF09317B25}" name="PivotTable3" cacheId="4" applyNumberFormats="0" applyBorderFormats="0" applyFontFormats="0" applyPatternFormats="0" applyAlignmentFormats="0" applyWidthHeightFormats="1" dataCaption="Values" tag="8bf81c2c-1d18-493e-a992-c10de9bf55d6" updatedVersion="8" minRefreshableVersion="3" useAutoFormatting="1" subtotalHiddenItems="1" itemPrintTitles="1" createdVersion="8" indent="0" outline="1" outlineData="1" multipleFieldFilters="0">
  <location ref="E15:E58" firstHeaderRow="1" firstDataRow="1" firstDataCol="1"/>
  <pivotFields count="2">
    <pivotField axis="axisRow" allDrilled="1" subtotalTop="0" showAll="0" dataSourceSort="1" defaultSubtotal="0" defaultAttributeDrillState="1">
      <items count="6">
        <item x="0"/>
        <item x="1"/>
        <item x="2"/>
        <item x="3"/>
        <item x="4"/>
        <item x="5"/>
      </items>
    </pivotField>
    <pivotField axis="axisRow" allDrilled="1" subtotalTop="0" showAll="0" defaultSubtotal="0" defaultAttributeDrillState="1">
      <items count="6">
        <item x="0"/>
        <item x="1"/>
        <item x="2"/>
        <item x="3"/>
        <item x="4"/>
        <item x="5"/>
      </items>
    </pivotField>
  </pivotFields>
  <rowFields count="2">
    <field x="0"/>
    <field x="1"/>
  </rowFields>
  <rowItems count="43">
    <i>
      <x/>
    </i>
    <i r="1">
      <x/>
    </i>
    <i r="1">
      <x v="1"/>
    </i>
    <i r="1">
      <x v="2"/>
    </i>
    <i r="1">
      <x v="3"/>
    </i>
    <i r="1">
      <x v="4"/>
    </i>
    <i r="1">
      <x v="5"/>
    </i>
    <i>
      <x v="1"/>
    </i>
    <i r="1">
      <x/>
    </i>
    <i r="1">
      <x v="1"/>
    </i>
    <i r="1">
      <x v="2"/>
    </i>
    <i r="1">
      <x v="3"/>
    </i>
    <i r="1">
      <x v="4"/>
    </i>
    <i r="1">
      <x v="5"/>
    </i>
    <i>
      <x v="2"/>
    </i>
    <i r="1">
      <x/>
    </i>
    <i r="1">
      <x v="1"/>
    </i>
    <i r="1">
      <x v="2"/>
    </i>
    <i r="1">
      <x v="3"/>
    </i>
    <i r="1">
      <x v="4"/>
    </i>
    <i r="1">
      <x v="5"/>
    </i>
    <i>
      <x v="3"/>
    </i>
    <i r="1">
      <x/>
    </i>
    <i r="1">
      <x v="1"/>
    </i>
    <i r="1">
      <x v="2"/>
    </i>
    <i r="1">
      <x v="3"/>
    </i>
    <i r="1">
      <x v="4"/>
    </i>
    <i r="1">
      <x v="5"/>
    </i>
    <i>
      <x v="4"/>
    </i>
    <i r="1">
      <x/>
    </i>
    <i r="1">
      <x v="1"/>
    </i>
    <i r="1">
      <x v="2"/>
    </i>
    <i r="1">
      <x v="3"/>
    </i>
    <i r="1">
      <x v="4"/>
    </i>
    <i r="1">
      <x v="5"/>
    </i>
    <i>
      <x v="5"/>
    </i>
    <i r="1">
      <x/>
    </i>
    <i r="1">
      <x v="1"/>
    </i>
    <i r="1">
      <x v="2"/>
    </i>
    <i r="1">
      <x v="3"/>
    </i>
    <i r="1">
      <x v="4"/>
    </i>
    <i r="1">
      <x v="5"/>
    </i>
    <i t="grand">
      <x/>
    </i>
  </rowItems>
  <pivotHierarchies count="162">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7"/>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fact_daily_prices]"/>
        <x15:activeTabTopLevelEntity name="[dim_company]"/>
        <x15:activeTabTopLevelEntity name="[dim_exchange]"/>
        <x15:activeTabTopLevelEntity name="[dim_calendar]"/>
        <x15:activeTabTopLevelEntity name="[dim_s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C2227D-579B-4C23-9A1A-0A1A95691CE9}" name="PivotTable2" cacheId="5" applyNumberFormats="0" applyBorderFormats="0" applyFontFormats="0" applyPatternFormats="0" applyAlignmentFormats="0" applyWidthHeightFormats="1" dataCaption="Values" tag="d0ca4666-695d-4b51-867e-a07233b5fd5a" updatedVersion="8" minRefreshableVersion="3" useAutoFormatting="1" subtotalHiddenItems="1" itemPrintTitles="1" createdVersion="8" indent="0" outline="1" outlineData="1" multipleFieldFilters="0">
  <location ref="A15:C32" firstHeaderRow="1" firstDataRow="1" firstDataCol="0"/>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fact_daily_prices]"/>
        <x15:activeTabTopLevelEntity name="[dim_company]"/>
        <x15:activeTabTopLevelEntity name="[dim_exchange]"/>
        <x15:activeTabTopLevelEntity name="[dim_calendar]"/>
        <x15:activeTabTopLevelEntity name="[dim_s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3EEC925-B80F-4176-BC24-D30505B2F9EE}" name="Trading Volume &amp; colse Trend-1" cacheId="10" applyNumberFormats="0" applyBorderFormats="0" applyFontFormats="0" applyPatternFormats="0" applyAlignmentFormats="0" applyWidthHeightFormats="1" dataCaption="Values" tag="8dfbb723-290e-4194-bead-2c2d4ceddd9f" updatedVersion="8" minRefreshableVersion="3" useAutoFormatting="1" subtotalHiddenItems="1" itemPrintTitles="1" createdVersion="8" indent="0" outline="1" outlineData="1" multipleFieldFilters="0" chartFormat="12">
  <location ref="L7:N14" firstHeaderRow="0" firstDataRow="1" firstDataCol="1"/>
  <pivotFields count="4">
    <pivotField axis="axisRow" allDrilled="1" subtotalTop="0" showAll="0" dataSourceSort="1" defaultSubtotal="0" defaultAttributeDrillState="1">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s>
    </pivotField>
    <pivotField axis="axisRow" allDrilled="1" subtotalTop="0" showAll="0" dataSourceSort="1" defaultSubtotal="0">
      <items count="6">
        <item x="0" e="0"/>
        <item x="1" e="0"/>
        <item x="2" e="0"/>
        <item x="3" e="0"/>
        <item x="4" e="0"/>
        <item x="5" e="0"/>
      </items>
    </pivotField>
    <pivotField dataField="1" subtotalTop="0" showAll="0" defaultSubtotal="0"/>
    <pivotField dataField="1" subtotalTop="0" showAll="0" defaultSubtotal="0"/>
  </pivotFields>
  <rowFields count="2">
    <field x="1"/>
    <field x="0"/>
  </rowFields>
  <rowItems count="7">
    <i>
      <x/>
    </i>
    <i>
      <x v="1"/>
    </i>
    <i>
      <x v="2"/>
    </i>
    <i>
      <x v="3"/>
    </i>
    <i>
      <x v="4"/>
    </i>
    <i>
      <x v="5"/>
    </i>
    <i t="grand">
      <x/>
    </i>
  </rowItems>
  <colFields count="1">
    <field x="-2"/>
  </colFields>
  <colItems count="2">
    <i>
      <x/>
    </i>
    <i i="1">
      <x v="1"/>
    </i>
  </colItems>
  <dataFields count="2">
    <dataField name="Sum of volume" fld="2" baseField="0" baseItem="0"/>
    <dataField name="Sum of close" fld="3" baseField="0" baseItem="0"/>
  </dataFields>
  <chartFormats count="2">
    <chartFormat chart="5"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1"/>
          </reference>
        </references>
      </pivotArea>
    </chartFormat>
  </chartFormats>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9"/>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dividends]"/>
        <x15:activeTabTopLevelEntity name="[fact_spl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7E69AF-FC78-4DD9-B643-1E89C8316991}" name="Market Price Trend--1" cacheId="11" applyNumberFormats="0" applyBorderFormats="0" applyFontFormats="0" applyPatternFormats="0" applyAlignmentFormats="0" applyWidthHeightFormats="1" dataCaption="Values" tag="79888751-1004-43fd-86d6-3a459183e746" updatedVersion="8" minRefreshableVersion="3" useAutoFormatting="1" subtotalHiddenItems="1" itemPrintTitles="1" createdVersion="8" indent="0" outline="1" outlineData="1" multipleFieldFilters="0" chartFormat="5">
  <location ref="H7:I14" firstHeaderRow="1" firstDataRow="1" firstDataCol="1"/>
  <pivotFields count="3">
    <pivotField dataField="1" subtotalTop="0" showAll="0" defaultSubtotal="0"/>
    <pivotField axis="axisRow" allDrilled="1" subtotalTop="0" showAll="0" dataSourceSort="1" defaultSubtotal="0" defaultAttributeDrillState="1">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s>
    </pivotField>
    <pivotField axis="axisRow" allDrilled="1" subtotalTop="0" showAll="0" dataSourceSort="1" defaultSubtotal="0">
      <items count="6">
        <item x="0" e="0"/>
        <item x="1" e="0"/>
        <item x="2" e="0"/>
        <item x="3" e="0"/>
        <item x="4" e="0"/>
        <item x="5" e="0"/>
      </items>
    </pivotField>
  </pivotFields>
  <rowFields count="2">
    <field x="2"/>
    <field x="1"/>
  </rowFields>
  <rowItems count="7">
    <i>
      <x/>
    </i>
    <i>
      <x v="1"/>
    </i>
    <i>
      <x v="2"/>
    </i>
    <i>
      <x v="3"/>
    </i>
    <i>
      <x v="4"/>
    </i>
    <i>
      <x v="5"/>
    </i>
    <i t="grand">
      <x/>
    </i>
  </rowItems>
  <colItems count="1">
    <i/>
  </colItems>
  <dataFields count="1">
    <dataField fld="0"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9"/>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dividends]"/>
        <x15:activeTabTopLevelEntity name="[fact_spl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C99A292-8091-4E56-ADD1-5EF0897DAEDE}" name="PivotTable1" cacheId="7" applyNumberFormats="0" applyBorderFormats="0" applyFontFormats="0" applyPatternFormats="0" applyAlignmentFormats="0" applyWidthHeightFormats="1" dataCaption="Values" tag="0823bbc7-59a8-4021-92d0-486d0b53b8d8" updatedVersion="8" minRefreshableVersion="3" useAutoFormatting="1" subtotalHiddenItems="1" itemPrintTitles="1" createdVersion="8" indent="0" outline="1" outlineData="1" multipleFieldFilters="0">
  <location ref="A7:E8"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dividends]"/>
        <x15:activeTabTopLevelEntity name="[fact_spl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90F7D3-F1F5-4D3A-A0D0-744EBADF08A1}" name="Company wise volume-1" cacheId="8" applyNumberFormats="0" applyBorderFormats="0" applyFontFormats="0" applyPatternFormats="0" applyAlignmentFormats="0" applyWidthHeightFormats="1" dataCaption="Values" tag="93f5aefd-6d32-492f-991c-9c05b8b2211f" updatedVersion="8" minRefreshableVersion="3" useAutoFormatting="1" subtotalHiddenItems="1" itemPrintTitles="1" createdVersion="8" indent="0" outline="1" outlineData="1" multipleFieldFilters="0" chartFormat="12">
  <location ref="T7:U16" firstHeaderRow="1" firstDataRow="1" firstDataCol="1"/>
  <pivotFields count="2">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0"/>
  </rowFields>
  <rowItems count="9">
    <i>
      <x/>
    </i>
    <i>
      <x v="1"/>
    </i>
    <i>
      <x v="2"/>
    </i>
    <i>
      <x v="3"/>
    </i>
    <i>
      <x v="4"/>
    </i>
    <i>
      <x v="5"/>
    </i>
    <i>
      <x v="6"/>
    </i>
    <i>
      <x v="7"/>
    </i>
    <i t="grand">
      <x/>
    </i>
  </rowItems>
  <colItems count="1">
    <i/>
  </colItems>
  <dataFields count="1">
    <dataField fld="1" subtotal="count" baseField="0" baseItem="0"/>
  </dataFields>
  <chartFormats count="1">
    <chartFormat chart="10" format="0" series="1">
      <pivotArea type="data" outline="0" fieldPosition="0">
        <references count="1">
          <reference field="4294967294" count="1" selected="0">
            <x v="0"/>
          </reference>
        </references>
      </pivotArea>
    </chartFormat>
  </chartFormats>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clo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dividends]"/>
        <x15:activeTabTopLevelEntity name="[fact_splits]"/>
        <x15:activeTabTopLevelEntity name="[dim_sector]"/>
        <x15:activeTabTopLevelEntity name="[dim_compan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E48F12-C1EE-459F-9266-9BCA0704F718}" name="Sector by Volume-1" cacheId="9" applyNumberFormats="0" applyBorderFormats="0" applyFontFormats="0" applyPatternFormats="0" applyAlignmentFormats="0" applyWidthHeightFormats="1" dataCaption="Values" tag="b3c8f3b1-5732-40bc-827e-6c0cc3b688a0" updatedVersion="8" minRefreshableVersion="3" useAutoFormatting="1" subtotalHiddenItems="1" itemPrintTitles="1" createdVersion="8" indent="0" outline="1" outlineData="1" multipleFieldFilters="0" chartFormat="10">
  <location ref="Q7:R13"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dividends]"/>
        <x15:activeTabTopLevelEntity name="[fact_splits]"/>
        <x15:activeTabTopLevelEntity name="[dim_s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F1080A1-9E4D-4418-B9C4-C8C17B8D352F}" name="PivotTable8" cacheId="12" applyNumberFormats="0" applyBorderFormats="0" applyFontFormats="0" applyPatternFormats="0" applyAlignmentFormats="0" applyWidthHeightFormats="1" dataCaption="Values" tag="54c856a9-f835-4682-aa57-029ca25ba5dc" updatedVersion="8" minRefreshableVersion="3" useAutoFormatting="1" subtotalHiddenItems="1" itemPrintTitles="1" createdVersion="8" indent="0" outline="1" outlineData="1" multipleFieldFilters="0">
  <location ref="A4:E5"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ositions_snapshot]"/>
        <x15:activeTabTopLevelEntity name="[Merge1]"/>
        <x15:activeTabTopLevelEntity name="[fact_daily_pric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A9926D2-4309-40BC-87AC-E303C2E3979A}" name="DB-1.6" cacheId="13" applyNumberFormats="0" applyBorderFormats="0" applyFontFormats="0" applyPatternFormats="0" applyAlignmentFormats="0" applyWidthHeightFormats="1" dataCaption="Values" tag="71c7c910-c6a6-471c-b8f4-d9eaae2751a4" updatedVersion="8" minRefreshableVersion="3" useAutoFormatting="1" subtotalHiddenItems="1" itemPrintTitles="1" createdVersion="8" indent="0" outline="1" outlineData="1" multipleFieldFilters="0" chartFormat="19">
  <location ref="V4:W13" firstHeaderRow="1" firstDataRow="1" firstDataCol="1"/>
  <pivotFields count="9">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fld="0" subtotal="count" baseField="0" baseItem="0"/>
  </dataFields>
  <chartFormats count="3">
    <chartFormat chart="2" format="1"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xchange]"/>
        <x15:activeTabTopLevelEntity name="[fact_daily_prices]"/>
        <x15:activeTabTopLevelEntity name="[dim_calendar]"/>
        <x15:activeTabTopLevelEntity name="[dim_compan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3F5AA09-C261-4AC6-A734-7832E212F89E}" name="db-1.5" cacheId="14" applyNumberFormats="0" applyBorderFormats="0" applyFontFormats="0" applyPatternFormats="0" applyAlignmentFormats="0" applyWidthHeightFormats="1" dataCaption="Values" tag="ea7c76fc-230b-412c-8698-82031bf7d712" updatedVersion="8" minRefreshableVersion="3" useAutoFormatting="1" subtotalHiddenItems="1" itemPrintTitles="1" createdVersion="8" indent="0" outline="1" outlineData="1" multipleFieldFilters="0" chartFormat="13">
  <location ref="R4:S36" firstHeaderRow="1" firstDataRow="1" firstDataCol="1"/>
  <pivotFields count="8">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close" fld="0" baseField="0" baseItem="0"/>
  </dataFields>
  <chartFormats count="2">
    <chartFormat chart="7"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xchange]"/>
        <x15:activeTabTopLevelEntity name="[fact_daily_price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C2CC512-EC96-4D0D-B52E-BCA9F5D7AECD}" name="db-1.4" cacheId="15" applyNumberFormats="0" applyBorderFormats="0" applyFontFormats="0" applyPatternFormats="0" applyAlignmentFormats="0" applyWidthHeightFormats="1" dataCaption="Values" tag="4b109130-8d2b-4c61-8966-9f4e0f647c21" updatedVersion="8" minRefreshableVersion="3" useAutoFormatting="1" subtotalHiddenItems="1" itemPrintTitles="1" createdVersion="8" indent="0" outline="1" outlineData="1" multipleFieldFilters="0" chartFormat="14">
  <location ref="O4:P11" firstHeaderRow="1" firstDataRow="1" firstDataCol="1"/>
  <pivotFields count="8">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dataFields>
  <chartFormats count="2">
    <chartFormat chart="2" format="1"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xchange]"/>
        <x15:activeTabTopLevelEntity name="[fact_daily_prices]"/>
        <x15:activeTabTopLevelEntity name="[dim_calendar]"/>
        <x15:activeTabTopLevelEntity name="[dim_s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F774E2D-DE21-4E87-A593-8C6950939511}" name="db-1.3" cacheId="16" applyNumberFormats="0" applyBorderFormats="0" applyFontFormats="0" applyPatternFormats="0" applyAlignmentFormats="0" applyWidthHeightFormats="1" dataCaption="Values" tag="75cb4733-8d00-4966-9377-74d4f1b924ca" updatedVersion="8" minRefreshableVersion="3" useAutoFormatting="1" subtotalHiddenItems="1" itemPrintTitles="1" createdVersion="8" indent="0" outline="1" outlineData="1" multipleFieldFilters="0" chartFormat="8">
  <location ref="J4:L10" firstHeaderRow="0" firstDataRow="1" firstDataCol="1"/>
  <pivotFields count="9">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name="Sum of open" fld="1" baseField="0" baseItem="0"/>
    <dataField name="Sum of close" fld="2" baseField="0" baseItem="0"/>
  </dataField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xchange]"/>
        <x15:activeTabTopLevelEntity name="[fact_daily_prices]"/>
        <x15:activeTabTopLevelEntity name="[dim_sector]"/>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FB04990-AF9E-42F9-8CE8-6C1AE861BF56}" name="db-1.1" cacheId="17" applyNumberFormats="0" applyBorderFormats="0" applyFontFormats="0" applyPatternFormats="0" applyAlignmentFormats="0" applyWidthHeightFormats="1" dataCaption="Values" tag="9754674b-3009-4ce9-ad86-00eff11ad774" updatedVersion="8" minRefreshableVersion="3" useAutoFormatting="1" subtotalHiddenItems="1" itemPrintTitles="1" createdVersion="8" indent="0" outline="1" outlineData="1" multipleFieldFilters="0">
  <location ref="B4:D7" firstHeaderRow="0" firstDataRow="1" firstDataCol="1"/>
  <pivotFields count="9">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t="grand">
      <x/>
    </i>
  </rowItems>
  <colFields count="1">
    <field x="-2"/>
  </colFields>
  <colItems count="2">
    <i>
      <x/>
    </i>
    <i i="1">
      <x v="1"/>
    </i>
  </colItems>
  <dataFields count="2">
    <dataField fld="1" subtotal="count" showDataAs="percentOfTotal" baseField="0" baseItem="0" numFmtId="10"/>
    <dataField name="Total Market value2" fld="8" subtotal="count" baseField="0" baseItem="0">
      <extLst>
        <ext xmlns:x14="http://schemas.microsoft.com/office/spreadsheetml/2009/9/main" uri="{E15A36E0-9728-4e99-A89B-3F7291B0FE68}">
          <x14:dataField sourceField="1" uniqueName="[__Xl2].[Measures].[Total Market value]"/>
        </ext>
      </extLst>
    </dataField>
  </dataFields>
  <formats count="2">
    <format dxfId="21">
      <pivotArea collapsedLevelsAreSubtotals="1" fieldPosition="0">
        <references count="1">
          <reference field="0" count="0"/>
        </references>
      </pivotArea>
    </format>
    <format dxfId="20">
      <pivotArea outline="0" fieldPosition="0">
        <references count="1">
          <reference field="4294967294" count="1">
            <x v="0"/>
          </reference>
        </references>
      </pivotArea>
    </format>
  </formats>
  <pivotHierarchies count="163">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xchange]"/>
        <x15:activeTabTopLevelEntity name="[fact_daily_pric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CF23DB4-016F-4F15-B125-90D35BA85A7C}" name="db-2.2" cacheId="21" applyNumberFormats="0" applyBorderFormats="0" applyFontFormats="0" applyPatternFormats="0" applyAlignmentFormats="0" applyWidthHeightFormats="1" dataCaption="Values" tag="62e5a603-03e0-49bc-a529-b354cf9ac7f7" updatedVersion="8" minRefreshableVersion="3" useAutoFormatting="1" subtotalHiddenItems="1" itemPrintTitles="1" createdVersion="8" indent="0" outline="1" outlineData="1" multipleFieldFilters="0" chartFormat="11">
  <location ref="F4:G13" firstHeaderRow="1" firstDataRow="1" firstDataCol="1"/>
  <pivotFields count="6">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9">
    <i>
      <x v="7"/>
    </i>
    <i>
      <x v="3"/>
    </i>
    <i>
      <x v="2"/>
    </i>
    <i>
      <x/>
    </i>
    <i>
      <x v="1"/>
    </i>
    <i>
      <x v="4"/>
    </i>
    <i>
      <x v="5"/>
    </i>
    <i>
      <x v="6"/>
    </i>
    <i t="grand">
      <x/>
    </i>
  </rowItems>
  <colItems count="1">
    <i/>
  </colItems>
  <dataFields count="1">
    <dataField fld="0" subtotal="count" baseField="0" baseItem="0"/>
  </dataFields>
  <chartFormats count="3">
    <chartFormat chart="5"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1" count="1" selected="0">
            <x v="6"/>
          </reference>
        </references>
      </pivotArea>
    </chartFormat>
  </chartFormats>
  <pivotHierarchies count="1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ortfolio]"/>
        <x15:activeTabTopLevelEntity name="[Merge1]"/>
        <x15:activeTabTopLevelEntity name="[fact_dividends]"/>
        <x15:activeTabTopLevelEntity name="[fact_positions_snapshot]"/>
        <x15:activeTabTopLevelEntity name="[dim_calendar]"/>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DB2C004-48BC-4B06-B30D-26BFE930A79F}" name="db-2.1" cacheId="22" applyNumberFormats="0" applyBorderFormats="0" applyFontFormats="0" applyPatternFormats="0" applyAlignmentFormats="0" applyWidthHeightFormats="1" dataCaption="Values" tag="2d573ab6-f255-45aa-be3e-a32afca7c0c4" updatedVersion="8" minRefreshableVersion="3" useAutoFormatting="1" subtotalHiddenItems="1" itemPrintTitles="1" createdVersion="8" indent="0" outline="1" outlineData="1" multipleFieldFilters="0" chartFormat="9">
  <location ref="B4:C13" firstHeaderRow="1" firstDataRow="1" firstDataCol="1"/>
  <pivotFields count="6">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fld="1" subtotal="count" baseField="0" baseItem="0" numFmtId="165"/>
  </dataFields>
  <formats count="1">
    <format dxfId="17">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ortfolio]"/>
        <x15:activeTabTopLevelEntity name="[Merge1]"/>
        <x15:activeTabTopLevelEntity name="[dim_calendar]"/>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C22B287-88F0-4ADE-9891-668B6A203FEF}" name="DB-2.5" cacheId="18" applyNumberFormats="0" applyBorderFormats="0" applyFontFormats="0" applyPatternFormats="0" applyAlignmentFormats="0" applyWidthHeightFormats="1" dataCaption="Values" tag="3b1c6e8b-2130-4e92-a268-923b2c5395c5" updatedVersion="8" minRefreshableVersion="3" useAutoFormatting="1" subtotalHiddenItems="1" itemPrintTitles="1" createdVersion="8" indent="0" outline="1" outlineData="1" multipleFieldFilters="0" chartFormat="13">
  <location ref="O4:P7" firstHeaderRow="1" firstDataRow="1" firstDataCol="1"/>
  <pivotFields count="8">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formats count="2">
    <format dxfId="19">
      <pivotArea collapsedLevelsAreSubtotals="1" fieldPosition="0">
        <references count="1">
          <reference field="0" count="1">
            <x v="0"/>
          </reference>
        </references>
      </pivotArea>
    </format>
    <format dxfId="18">
      <pivotArea collapsedLevelsAreSubtotals="1" fieldPosition="0">
        <references count="1">
          <reference field="0" count="1">
            <x v="1"/>
          </reference>
        </references>
      </pivotArea>
    </format>
  </formats>
  <chartFormats count="6">
    <chartFormat chart="11" format="7"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1" format="8">
      <pivotArea type="data" outline="0" fieldPosition="0">
        <references count="2">
          <reference field="4294967294" count="1" selected="0">
            <x v="0"/>
          </reference>
          <reference field="0" count="1" selected="0">
            <x v="0"/>
          </reference>
        </references>
      </pivotArea>
    </chartFormat>
    <chartFormat chart="11" format="9">
      <pivotArea type="data" outline="0" fieldPosition="0">
        <references count="2">
          <reference field="4294967294" count="1" selected="0">
            <x v="0"/>
          </reference>
          <reference field="0" count="1" selected="0">
            <x v="1"/>
          </reference>
        </references>
      </pivotArea>
    </chartFormat>
    <chartFormat chart="7" format="2">
      <pivotArea type="data" outline="0" fieldPosition="0">
        <references count="2">
          <reference field="4294967294" count="1" selected="0">
            <x v="0"/>
          </reference>
          <reference field="0" count="1" selected="0">
            <x v="0"/>
          </reference>
        </references>
      </pivotArea>
    </chartFormat>
    <chartFormat chart="7" format="3">
      <pivotArea type="data" outline="0" fieldPosition="0">
        <references count="2">
          <reference field="4294967294" count="1" selected="0">
            <x v="0"/>
          </reference>
          <reference field="0" count="1" selected="0">
            <x v="1"/>
          </reference>
        </references>
      </pivotArea>
    </chartFormat>
  </chart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xchange]"/>
        <x15:activeTabTopLevelEntity name="[fact_daily_prices]"/>
        <x15:activeTabTopLevelEntity name="[dim_calendar]"/>
        <x15:activeTabTopLevelEntity name="[dim_sector]"/>
        <x15:activeTabTopLevelEntity name="[dim_portfolio]"/>
        <x15:activeTabTopLevelEntity name="[Merg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26FF600-403D-4483-9CAE-32893E90670D}" name="db-2.4" cacheId="19" applyNumberFormats="0" applyBorderFormats="0" applyFontFormats="0" applyPatternFormats="0" applyAlignmentFormats="0" applyWidthHeightFormats="1" dataCaption="Values" tag="959e2d24-4ddd-4fff-9db6-1b87aaefb38d" updatedVersion="8" minRefreshableVersion="3" useAutoFormatting="1" subtotalHiddenItems="1" itemPrintTitles="1" createdVersion="8" indent="0" outline="1" outlineData="1" multipleFieldFilters="0" chartFormat="5">
  <location ref="L4:M10" firstHeaderRow="1" firstDataRow="1" firstDataCol="1"/>
  <pivotFields count="7">
    <pivotField dataField="1" subtotalTop="0" showAll="0" defaultSubtotal="0"/>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2"/>
    </i>
    <i>
      <x v="3"/>
    </i>
    <i>
      <x/>
    </i>
    <i>
      <x v="1"/>
    </i>
    <i>
      <x v="4"/>
    </i>
    <i t="grand">
      <x/>
    </i>
  </rowItems>
  <colItems count="1">
    <i/>
  </colItems>
  <dataFields count="1">
    <dataField name="Sum of quantity" fld="0" baseField="0" baseItem="0"/>
  </dataFields>
  <pivotHierarchies count="1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ortfolio]"/>
        <x15:activeTabTopLevelEntity name="[Merge1]"/>
        <x15:activeTabTopLevelEntity name="[fact_dividends]"/>
        <x15:activeTabTopLevelEntity name="[fact_positions_snapshot]"/>
        <x15:activeTabTopLevelEntity name="[dim_company]"/>
        <x15:activeTabTopLevelEntity name="[dim_s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473F5EB-882F-48CB-9A71-C014DF9FC768}" name="db-2.3" cacheId="20" applyNumberFormats="0" applyBorderFormats="0" applyFontFormats="0" applyPatternFormats="0" applyAlignmentFormats="0" applyWidthHeightFormats="1" dataCaption="Values" tag="56a9be9c-0f78-4702-8a13-3b3f271637cd" updatedVersion="8" minRefreshableVersion="3" useAutoFormatting="1" subtotalHiddenItems="1" itemPrintTitles="1" createdVersion="8" indent="0" outline="1" outlineData="1" multipleFieldFilters="0" chartFormat="5">
  <location ref="I4:J11" firstHeaderRow="1" firstDataRow="1" firstDataCol="1"/>
  <pivotFields count="7">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 of quantity" fld="1" baseField="0" baseItem="0"/>
  </dataFields>
  <pivotHierarchies count="1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ortfolio]"/>
        <x15:activeTabTopLevelEntity name="[Merge1]"/>
        <x15:activeTabTopLevelEntity name="[fact_dividends]"/>
        <x15:activeTabTopLevelEntity name="[fact_positions_snapshot]"/>
        <x15:activeTabTopLevelEntity name="[dim_compan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E0C3262-D22F-42AE-9572-F6F0F35AD120}" name="PivotTable3" cacheId="29" applyNumberFormats="0" applyBorderFormats="0" applyFontFormats="0" applyPatternFormats="0" applyAlignmentFormats="0" applyWidthHeightFormats="1" dataCaption="Values" tag="fc804ce1-8f45-4a2b-9148-206b9f26ee6c" updatedVersion="8" minRefreshableVersion="3" useAutoFormatting="1" subtotalHiddenItems="1" itemPrintTitles="1" createdVersion="8" indent="0" outline="1" outlineData="1" multipleFieldFilters="0" chartFormat="9">
  <location ref="G3:G7" firstHeaderRow="1" firstDataRow="1" firstDataCol="1"/>
  <pivotFields count="1">
    <pivotField axis="axisRow" allDrilled="1" subtotalTop="0" showAll="0" dataSourceSort="1" defaultSubtotal="0" defaultAttributeDrillState="1">
      <items count="3">
        <item x="0"/>
        <item x="1"/>
        <item x="2"/>
      </items>
    </pivotField>
  </pivotFields>
  <rowFields count="1">
    <field x="0"/>
  </rowFields>
  <rowItems count="4">
    <i>
      <x/>
    </i>
    <i>
      <x v="1"/>
    </i>
    <i>
      <x v="2"/>
    </i>
    <i t="grand">
      <x/>
    </i>
  </rowItems>
  <formats count="3">
    <format dxfId="10">
      <pivotArea collapsedLevelsAreSubtotals="1" fieldPosition="0">
        <references count="1">
          <reference field="0" count="1">
            <x v="0"/>
          </reference>
        </references>
      </pivotArea>
    </format>
    <format dxfId="9">
      <pivotArea collapsedLevelsAreSubtotals="1" fieldPosition="0">
        <references count="1">
          <reference field="0" count="1">
            <x v="1"/>
          </reference>
        </references>
      </pivotArea>
    </format>
    <format dxfId="8">
      <pivotArea outline="0" collapsedLevelsAreSubtotals="1" fieldPosition="0"/>
    </format>
  </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ector]"/>
        <x15:activeTabTopLevelEntity name="[fact_daily_prices]"/>
        <x15:activeTabTopLevelEntity name="[dim_calendar]"/>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1DACF18-4339-4240-B9ED-6CB8439AD25A}" name="PivotTable4" cacheId="25" applyNumberFormats="0" applyBorderFormats="0" applyFontFormats="0" applyPatternFormats="0" applyAlignmentFormats="0" applyWidthHeightFormats="1" dataCaption="Values" tag="c6d39334-2d32-4945-90b3-bc9f2b45837c" updatedVersion="8" minRefreshableVersion="3" useAutoFormatting="1" subtotalHiddenItems="1" itemPrintTitles="1" createdVersion="8" indent="0" outline="1" outlineData="1" multipleFieldFilters="0" chartFormat="19">
  <location ref="J3:J10" firstHeaderRow="1" firstDataRow="1" firstDataCol="1"/>
  <pivotFields count="1">
    <pivotField axis="axisRow" allDrilled="1" subtotalTop="0" showAll="0" defaultSubtotal="0" defaultAttributeDrillState="1">
      <items count="6">
        <item x="0"/>
        <item x="1"/>
        <item x="2"/>
        <item x="3"/>
        <item x="4"/>
        <item x="5"/>
      </items>
    </pivotField>
  </pivotFields>
  <rowFields count="1">
    <field x="0"/>
  </rowFields>
  <rowItems count="7">
    <i>
      <x/>
    </i>
    <i>
      <x v="1"/>
    </i>
    <i>
      <x v="2"/>
    </i>
    <i>
      <x v="3"/>
    </i>
    <i>
      <x v="4"/>
    </i>
    <i>
      <x v="5"/>
    </i>
    <i t="grand">
      <x/>
    </i>
  </rowItems>
  <formats count="1">
    <format dxfId="11">
      <pivotArea outline="0" collapsedLevelsAreSubtotals="1" fieldPosition="0"/>
    </format>
  </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ector]"/>
        <x15:activeTabTopLevelEntity name="[fact_daily_prices]"/>
        <x15:activeTabTopLevelEntity name="[dim_calendar]"/>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5002DA7-F3F5-488D-A1D0-4F99DC1826F6}" name="PivotTable17" cacheId="26" applyNumberFormats="0" applyBorderFormats="0" applyFontFormats="0" applyPatternFormats="0" applyAlignmentFormats="0" applyWidthHeightFormats="1" dataCaption="Values" tag="76f5bbb9-5390-46d7-bfdc-3c7b1967c87a" updatedVersion="8" minRefreshableVersion="3" useAutoFormatting="1" subtotalHiddenItems="1" itemPrintTitles="1" createdVersion="8" indent="0" outline="1" outlineData="1" multipleFieldFilters="0" chartFormat="21">
  <location ref="Z3:Z7" firstHeaderRow="1" firstDataRow="1" firstDataCol="1"/>
  <pivotFields count="1">
    <pivotField axis="axisRow" allDrilled="1" subtotalTop="0" showAll="0" dataSourceSort="1" defaultSubtotal="0" defaultAttributeDrillState="1">
      <items count="3">
        <item x="0"/>
        <item x="1"/>
        <item x="2"/>
      </items>
    </pivotField>
  </pivotFields>
  <rowFields count="1">
    <field x="0"/>
  </rowFields>
  <rowItems count="4">
    <i>
      <x/>
    </i>
    <i>
      <x v="1"/>
    </i>
    <i>
      <x v="2"/>
    </i>
    <i t="grand">
      <x/>
    </i>
  </rowItems>
  <formats count="1">
    <format dxfId="12">
      <pivotArea outline="0" collapsedLevelsAreSubtotals="1" fieldPosition="0"/>
    </format>
  </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ector]"/>
        <x15:activeTabTopLevelEntity name="[fact_daily_prices]"/>
        <x15:activeTabTopLevelEntity name="[dim_calendar]"/>
        <x15:activeTabTopLevelEntity name="[dim_trader]"/>
        <x15:activeTabTopLevelEntity name="[dim_company]"/>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C875829-F1FC-41D5-96CE-77913A7C2117}" name="PivotTable11" cacheId="27" applyNumberFormats="0" applyBorderFormats="0" applyFontFormats="0" applyPatternFormats="0" applyAlignmentFormats="0" applyWidthHeightFormats="1" dataCaption="Values" tag="a1e5864a-9790-4fcd-a8fc-2a593f8199e6" updatedVersion="8" minRefreshableVersion="3" useAutoFormatting="1" subtotalHiddenItems="1" itemPrintTitles="1" createdVersion="8" indent="0" outline="1" outlineData="1" multipleFieldFilters="0" chartFormat="21">
  <location ref="S3:S13" firstHeaderRow="1" firstDataRow="1" firstDataCol="1"/>
  <pivotFields count="1">
    <pivotField axis="axisRow" allDrilled="1" subtotalTop="0" showAll="0" dataSourceSort="1" defaultSubtotal="0" defaultAttributeDrillState="1">
      <items count="9">
        <item x="0"/>
        <item x="1"/>
        <item x="2"/>
        <item x="3"/>
        <item x="4"/>
        <item x="5"/>
        <item x="6"/>
        <item x="7"/>
        <item x="8"/>
      </items>
    </pivotField>
  </pivotFields>
  <rowFields count="1">
    <field x="0"/>
  </rowFields>
  <rowItems count="10">
    <i>
      <x/>
    </i>
    <i>
      <x v="1"/>
    </i>
    <i>
      <x v="2"/>
    </i>
    <i>
      <x v="3"/>
    </i>
    <i>
      <x v="4"/>
    </i>
    <i>
      <x v="5"/>
    </i>
    <i>
      <x v="6"/>
    </i>
    <i>
      <x v="7"/>
    </i>
    <i>
      <x v="8"/>
    </i>
    <i t="grand">
      <x/>
    </i>
  </rowItems>
  <formats count="1">
    <format dxfId="13">
      <pivotArea outline="0" collapsedLevelsAreSubtotals="1" fieldPosition="0"/>
    </format>
  </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ector]"/>
        <x15:activeTabTopLevelEntity name="[fact_daily_prices]"/>
        <x15:activeTabTopLevelEntity name="[dim_calendar]"/>
        <x15:activeTabTopLevelEntity name="[dim_trader]"/>
        <x15:activeTabTopLevelEntity name="[dim_company]"/>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A6A1276-E0AF-40F3-88AB-82B1BF7D518C}" name="Area chart" cacheId="28" applyNumberFormats="0" applyBorderFormats="0" applyFontFormats="0" applyPatternFormats="0" applyAlignmentFormats="0" applyWidthHeightFormats="1" dataCaption="Values" tag="0de824c5-3de1-49ce-818e-42a37f09e40c" updatedVersion="8" minRefreshableVersion="3" useAutoFormatting="1" subtotalHiddenItems="1" itemPrintTitles="1" createdVersion="8" indent="0" outline="1" outlineData="1" multipleFieldFilters="0" chartFormat="30">
  <location ref="V3:V35" firstHeaderRow="1" firstDataRow="1" firstDataCol="1"/>
  <pivotFields count="1">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formats count="1">
    <format dxfId="14">
      <pivotArea outline="0" collapsedLevelsAreSubtotals="1" fieldPosition="0"/>
    </format>
  </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ector]"/>
        <x15:activeTabTopLevelEntity name="[fact_daily_prices]"/>
        <x15:activeTabTopLevelEntity name="[dim_calendar]"/>
        <x15:activeTabTopLevelEntity name="[dim_trader]"/>
        <x15:activeTabTopLevelEntity name="[dim_company]"/>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E7B98ACF-721D-46BB-9385-30641D93D6AD}" name="PivotTable2" cacheId="23" applyNumberFormats="0" applyBorderFormats="0" applyFontFormats="0" applyPatternFormats="0" applyAlignmentFormats="0" applyWidthHeightFormats="1" dataCaption="Values" tag="63f5cb7e-1b4d-4a3f-aa56-115e3a028881" updatedVersion="8" minRefreshableVersion="3" useAutoFormatting="1" subtotalHiddenItems="1" itemPrintTitles="1" createdVersion="8" indent="0" outline="1" outlineData="1" multipleFieldFilters="0" chartFormat="10">
  <location ref="A3:A10" firstHeaderRow="1" firstDataRow="1" firstDataCol="1"/>
  <pivotFields count="1">
    <pivotField axis="axisRow" allDrilled="1" subtotalTop="0" showAll="0" dataSourceSort="1" defaultSubtotal="0" defaultAttributeDrillState="1">
      <items count="6">
        <item x="0"/>
        <item x="1"/>
        <item x="2"/>
        <item x="3"/>
        <item x="4"/>
        <item x="5"/>
      </items>
    </pivotField>
  </pivotFields>
  <rowFields count="1">
    <field x="0"/>
  </rowFields>
  <rowItems count="7">
    <i>
      <x/>
    </i>
    <i>
      <x v="1"/>
    </i>
    <i>
      <x v="2"/>
    </i>
    <i>
      <x v="3"/>
    </i>
    <i>
      <x v="4"/>
    </i>
    <i>
      <x v="5"/>
    </i>
    <i t="grand">
      <x/>
    </i>
  </rowItems>
  <formats count="1">
    <format dxfId="15">
      <pivotArea outline="0" collapsedLevelsAreSubtotals="1" fieldPosition="0"/>
    </format>
  </format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fact_orders]"/>
        <x15:activeTabTopLevelEntity name="[fact_daily_prices]"/>
        <x15:activeTabTopLevelEntity name="[dim_sector]"/>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147594B-4FDA-4CE1-921D-60EE43ED3224}" name="PivotTable5" cacheId="24" applyNumberFormats="0" applyBorderFormats="0" applyFontFormats="0" applyPatternFormats="0" applyAlignmentFormats="0" applyWidthHeightFormats="1" dataCaption="Values" tag="fe832444-2db1-476d-9fd3-b8dece0eec6d" updatedVersion="8" minRefreshableVersion="3" useAutoFormatting="1" subtotalHiddenItems="1" itemPrintTitles="1" createdVersion="8" indent="0" outline="1" outlineData="1" multipleFieldFilters="0" chartFormat="15">
  <location ref="O3:O10" firstHeaderRow="1" firstDataRow="1" firstDataCol="1"/>
  <pivotFields count="1">
    <pivotField axis="axisRow" allDrilled="1" subtotalTop="0" showAll="0" defaultSubtotal="0" defaultAttributeDrillState="1">
      <items count="6">
        <item x="4"/>
        <item x="0"/>
        <item x="3"/>
        <item x="1"/>
        <item x="2"/>
        <item x="5"/>
      </items>
    </pivotField>
  </pivotFields>
  <rowFields count="1">
    <field x="0"/>
  </rowFields>
  <rowItems count="7">
    <i>
      <x/>
    </i>
    <i>
      <x v="1"/>
    </i>
    <i>
      <x v="2"/>
    </i>
    <i>
      <x v="3"/>
    </i>
    <i>
      <x v="4"/>
    </i>
    <i>
      <x v="5"/>
    </i>
    <i t="grand">
      <x/>
    </i>
  </rowItems>
  <formats count="1">
    <format dxfId="16">
      <pivotArea outline="0" collapsedLevelsAreSubtotals="1" fieldPosition="0"/>
    </format>
  </formats>
  <pivotHierarchies count="162">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ector]"/>
        <x15:activeTabTopLevelEntity name="[fact_daily_prices]"/>
        <x15:activeTabTopLevelEntity name="[dim_calendar]"/>
        <x15:activeTabTopLevelEntity name="[dim_exch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E2138485-7D44-4C08-AB70-3368EE102480}" name="PivotTable1" cacheId="30" applyNumberFormats="0" applyBorderFormats="0" applyFontFormats="0" applyPatternFormats="0" applyAlignmentFormats="0" applyWidthHeightFormats="1" dataCaption="Values" tag="ab7a67c4-a672-4856-9d34-ba2ccc672dd3" updatedVersion="8" minRefreshableVersion="3" useAutoFormatting="1" subtotalHiddenItems="1" itemPrintTitles="1" createdVersion="8" indent="0" outline="1" outlineData="1" multipleFieldFilters="0">
  <location ref="A4:C21" firstHeaderRow="1" firstDataRow="1" firstDataCol="0"/>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ortfol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EB28E60A-8D0F-42E5-97DE-9EC539BB0F78}" name="LAYER 3" cacheId="39" applyNumberFormats="0" applyBorderFormats="0" applyFontFormats="0" applyPatternFormats="0" applyAlignmentFormats="0" applyWidthHeightFormats="1" dataCaption="Values" tag="aa64e1f2-4ef4-43de-b240-e5cde0057c5e" updatedVersion="8" minRefreshableVersion="3" useAutoFormatting="1" subtotalHiddenItems="1" itemPrintTitles="1" createdVersion="8" indent="0" outline="1" outlineData="1" multipleFieldFilters="0">
  <location ref="B13:E1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Avg Trade Price" fld="0" subtotal="average" baseField="0" baseItem="1"/>
    <dataField name="Total Trader Fees" fld="1" baseField="0" baseItem="1"/>
    <dataField fld="2" subtotal="count" baseField="0" baseItem="0" numFmtId="10"/>
    <dataField fld="3" subtotal="count" baseField="0" baseItem="0" numFmtId="10"/>
  </dataFields>
  <formats count="3">
    <format dxfId="7">
      <pivotArea outline="0" collapsedLevelsAreSubtotals="1" fieldPosition="0">
        <references count="1">
          <reference field="4294967294" count="1" selected="0">
            <x v="2"/>
          </reference>
        </references>
      </pivotArea>
    </format>
    <format dxfId="6">
      <pivotArea outline="0" collapsedLevelsAreSubtotals="1" fieldPosition="0">
        <references count="1">
          <reference field="4294967294" count="1" selected="0">
            <x v="3"/>
          </reference>
        </references>
      </pivotArea>
    </format>
    <format dxfId="5">
      <pivotArea outline="0" collapsedLevelsAreSubtotals="1" fieldPosition="0">
        <references count="1">
          <reference field="4294967294" count="1" selected="0">
            <x v="3"/>
          </reference>
        </references>
      </pivotArea>
    </format>
  </formats>
  <pivotHierarchies count="162">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close"/>
    <pivotHierarchy dragToData="1" caption="Total Quantity Held"/>
    <pivotHierarchy dragToData="1" caption="Total Dividend Earned"/>
    <pivotHierarchy dragToData="1"/>
    <pivotHierarchy dragToData="1" caption="Average of split_ratio"/>
    <pivotHierarchy dragToData="1"/>
    <pivotHierarchy dragToData="1" caption="Avg Trade Price"/>
    <pivotHierarchy dragToData="1" caption="Total Trader Fe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trades]"/>
        <x15:activeTabTopLevelEntity name="[fact_orders]"/>
        <x15:activeTabTopLevelEntity name="[fact_positions_snapshot]"/>
        <x15:activeTabTopLevelEntity name="[Merge1]"/>
        <x15:activeTabTopLevelEntity name="[fact_dividends]"/>
        <x15:activeTabTopLevelEntity name="[fact_spl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F6837203-A7E9-4E3C-90D3-561E91D07DE1}" name="LAYER 2:" cacheId="31" applyNumberFormats="0" applyBorderFormats="0" applyFontFormats="0" applyPatternFormats="0" applyAlignmentFormats="0" applyWidthHeightFormats="1" dataCaption="Values" tag="a5a5a75d-0b64-4fea-b93d-df1375210a29" updatedVersion="8" minRefreshableVersion="3" useAutoFormatting="1" subtotalHiddenItems="1" itemPrintTitles="1" createdVersion="8" indent="0" outline="1" outlineData="1" multipleFieldFilters="0">
  <location ref="B8:F9"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Total Quantity Held" fld="0" baseField="0" baseItem="0"/>
    <dataField fld="1" subtotal="count" baseField="0" baseItem="0"/>
    <dataField name="Average of split_ratio" fld="3" subtotal="average" baseField="0" baseItem="2"/>
    <dataField name="Total Dividend Earned" fld="2" baseField="0" baseItem="2"/>
    <dataField fld="4" subtotal="count" baseField="0" baseItem="0"/>
  </dataFields>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close"/>
    <pivotHierarchy dragToData="1" caption="Total Quantity Held"/>
    <pivotHierarchy dragToData="1" caption="Total Dividend Earned"/>
    <pivotHierarchy dragToData="1"/>
    <pivotHierarchy dragToData="1" caption="Average of split_ratio"/>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trades]"/>
        <x15:activeTabTopLevelEntity name="[fact_orders]"/>
        <x15:activeTabTopLevelEntity name="[fact_positions_snapshot]"/>
        <x15:activeTabTopLevelEntity name="[Merge1]"/>
        <x15:activeTabTopLevelEntity name="[fact_dividends]"/>
        <x15:activeTabTopLevelEntity name="[fact_spl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B44546AE-5541-43A3-AAF4-9828E1842DE6}" name="LAYER 1" cacheId="32" applyNumberFormats="0" applyBorderFormats="0" applyFontFormats="0" applyPatternFormats="0" applyAlignmentFormats="0" applyWidthHeightFormats="1" dataCaption="Values" tag="5c30ef45-40d8-4607-9cb1-81c63f0be87b" updatedVersion="8" minRefreshableVersion="3" useAutoFormatting="1" subtotalHiddenItems="1" itemPrintTitles="1" createdVersion="8" indent="0" outline="1" outlineData="1" multipleFieldFilters="0">
  <location ref="B3:G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5" subtotal="count" baseField="0" baseItem="0"/>
    <dataField name="Sum of volume" fld="0" baseField="0" baseItem="0"/>
    <dataField name="Average of close" fld="1" subtotal="average" baseField="0" baseItem="1"/>
    <dataField fld="2" subtotal="count" baseField="0" baseItem="0"/>
    <dataField fld="3" subtotal="count" baseField="0" baseItem="0"/>
    <dataField fld="4" subtotal="count" baseField="0" baseItem="0"/>
  </dataFields>
  <pivotHierarchies count="162">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clo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trades]"/>
        <x15:activeTabTopLevelEntity name="[fact_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4261F3F0-1511-4867-97EF-11721C2121CA}" name="PivotTable33" cacheId="34" applyNumberFormats="0" applyBorderFormats="0" applyFontFormats="0" applyPatternFormats="0" applyAlignmentFormats="0" applyWidthHeightFormats="1" dataCaption="Values" tag="04742539-cb88-4e5d-a722-cbd20246122d" updatedVersion="8" minRefreshableVersion="3" useAutoFormatting="1" subtotalHiddenItems="1" itemPrintTitles="1" createdVersion="8" indent="0" outline="1" outlineData="1" multipleFieldFilters="0">
  <location ref="I13:K30" firstHeaderRow="1" firstDataRow="1" firstDataCol="0"/>
  <pivotHierarchies count="1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close"/>
    <pivotHierarchy dragToData="1" caption="Total Quantity Held"/>
    <pivotHierarchy dragToData="1" caption="Total Dividend Earned"/>
    <pivotHierarchy dragToData="1"/>
    <pivotHierarchy dragToData="1" caption="Average of split_ratio"/>
    <pivotHierarchy dragToData="1"/>
    <pivotHierarchy dragToData="1" caption="Avg Trade Price"/>
    <pivotHierarchy dragToData="1" caption="Total Trader Fe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daily_prices]"/>
        <x15:activeTabTopLevelEntity name="[fact_trades]"/>
        <x15:activeTabTopLevelEntity name="[fact_orders]"/>
        <x15:activeTabTopLevelEntity name="[fact_positions_snapshot]"/>
        <x15:activeTabTopLevelEntity name="[Merge1]"/>
        <x15:activeTabTopLevelEntity name="[fact_dividends]"/>
        <x15:activeTabTopLevelEntity name="[fact_spl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BF169FF7-72BF-4593-B86E-33A4B77E1460}" name="PivotTable27" cacheId="33" applyNumberFormats="0" applyBorderFormats="0" applyFontFormats="0" applyPatternFormats="0" applyAlignmentFormats="0" applyWidthHeightFormats="1" dataCaption="Values" tag="b5bf04d7-b776-40d5-954b-8e7980d0a8a3" updatedVersion="8" minRefreshableVersion="3" useAutoFormatting="1" subtotalHiddenItems="1" itemPrintTitles="1" createdVersion="8" indent="0" outline="1" outlineData="1" multipleFieldFilters="0">
  <location ref="C22:F25" firstHeaderRow="1" firstDataRow="2" firstDataCol="1"/>
  <pivotFields count="3">
    <pivotField axis="axisRow" allDrilled="1" subtotalTop="0" showAll="0" measureFilter="1" dataSourceSort="1" defaultSubtotal="0" defaultAttributeDrillState="1">
      <items count="1">
        <item x="0"/>
      </items>
    </pivotField>
    <pivotField dataField="1" subtotalTop="0" showAll="0" defaultSubtotal="0"/>
    <pivotField axis="axisCol" allDrilled="1" subtotalTop="0" showAll="0" dataSourceSort="1" defaultSubtotal="0" defaultAttributeDrillState="1">
      <items count="2">
        <item x="0"/>
        <item x="1"/>
      </items>
    </pivotField>
  </pivotFields>
  <rowFields count="1">
    <field x="0"/>
  </rowFields>
  <rowItems count="2">
    <i>
      <x/>
    </i>
    <i t="grand">
      <x/>
    </i>
  </rowItems>
  <colFields count="1">
    <field x="2"/>
  </colFields>
  <colItems count="3">
    <i>
      <x/>
    </i>
    <i>
      <x v="1"/>
    </i>
    <i t="grand">
      <x/>
    </i>
  </colItems>
  <dataFields count="1">
    <dataField name="Sum of price" fld="1" showDataAs="percentOfTotal" baseField="0" baseItem="0" numFmtId="10"/>
  </dataFields>
  <pivotHierarchies count="162">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56">
      <autoFilter ref="A1">
        <filterColumn colId="0">
          <top10 val="1" filterVal="1"/>
        </filterColumn>
      </autoFilter>
    </filter>
  </filters>
  <rowHierarchiesUsage count="1">
    <rowHierarchyUsage hierarchyUsage="92"/>
  </rowHierarchiesUsage>
  <colHierarchiesUsage count="1">
    <colHierarchyUsage hierarchyUsage="8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2]"/>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F51F25A4-8DED-4A8C-B2BA-9D578DC6B023}" name="DB-3.5" cacheId="38" applyNumberFormats="0" applyBorderFormats="0" applyFontFormats="0" applyPatternFormats="0" applyAlignmentFormats="0" applyWidthHeightFormats="1" dataCaption="Values" tag="85de279c-d5f9-4621-891f-efbafb9ba393" updatedVersion="8" minRefreshableVersion="3" useAutoFormatting="1" subtotalHiddenItems="1" itemPrintTitles="1" createdVersion="8" indent="0" outline="1" outlineData="1" multipleFieldFilters="0" chartFormat="8">
  <location ref="S3:V13" firstHeaderRow="1" firstDataRow="2" firstDataCol="1"/>
  <pivotFields count="4">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9">
    <i>
      <x/>
    </i>
    <i>
      <x v="4"/>
    </i>
    <i>
      <x v="6"/>
    </i>
    <i>
      <x v="1"/>
    </i>
    <i>
      <x v="7"/>
    </i>
    <i>
      <x v="3"/>
    </i>
    <i>
      <x v="5"/>
    </i>
    <i>
      <x v="2"/>
    </i>
    <i t="grand">
      <x/>
    </i>
  </rowItems>
  <colFields count="1">
    <field x="1"/>
  </colFields>
  <colItems count="3">
    <i>
      <x/>
    </i>
    <i>
      <x v="1"/>
    </i>
    <i t="grand">
      <x/>
    </i>
  </colItems>
  <dataFields count="1">
    <dataField name="Sum of price" fld="2" baseField="0" baseItem="0" numFmtId="165"/>
  </dataFields>
  <formats count="1">
    <format dxfId="0">
      <pivotArea outline="0" collapsedLevelsAreSubtotals="1" fieldPosition="0"/>
    </format>
  </formats>
  <chartFormats count="4">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2">
          <reference field="4294967294" count="1" selected="0">
            <x v="0"/>
          </reference>
          <reference field="1" count="1" selected="0">
            <x v="0"/>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s>
  <pivotHierarchies count="162">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8"/>
  </rowHierarchiesUsage>
  <colHierarchiesUsage count="1">
    <colHierarchyUsage hierarchyUsage="8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dim_company]"/>
        <x15:activeTabTopLevelEntity name="[fact_daily_prices]"/>
        <x15:activeTabTopLevelEntity name="[dim_sector]"/>
        <x15:activeTabTopLevelEntity name="[fact_trades]"/>
        <x15:activeTabTopLevelEntity name="[fact_orders]"/>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C3DBF047-B975-4FB5-AED7-36B65A956F9B}" name="DB-3.1" cacheId="35" applyNumberFormats="0" applyBorderFormats="0" applyFontFormats="0" applyPatternFormats="0" applyAlignmentFormats="0" applyWidthHeightFormats="1" dataCaption="Values" tag="539e994d-78c1-4269-a8c4-00bfb84f6524" updatedVersion="8" minRefreshableVersion="3" useAutoFormatting="1" subtotalHiddenItems="1" itemPrintTitles="1" createdVersion="8" indent="0" outline="1" outlineData="1" multipleFieldFilters="0" chartFormat="10">
  <location ref="B4:D11"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2"/>
  </rowFields>
  <rowItems count="7">
    <i>
      <x/>
    </i>
    <i>
      <x v="1"/>
    </i>
    <i>
      <x v="2"/>
    </i>
    <i>
      <x v="3"/>
    </i>
    <i>
      <x v="4"/>
    </i>
    <i>
      <x v="5"/>
    </i>
    <i t="grand">
      <x/>
    </i>
  </rowItems>
  <colFields count="1">
    <field x="-2"/>
  </colFields>
  <colItems count="2">
    <i>
      <x/>
    </i>
    <i i="1">
      <x v="1"/>
    </i>
  </colItems>
  <dataFields count="2">
    <dataField fld="0" subtotal="count" baseField="0" baseItem="0"/>
    <dataField name="Sum of open" fld="1" baseField="0" baseItem="0"/>
  </dataFields>
  <formats count="1">
    <format dxfId="1">
      <pivotArea outline="0" collapsedLevelsAreSubtotals="1" fieldPosition="0"/>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1"/>
          </reference>
        </references>
      </pivotArea>
    </chartFormat>
    <chartFormat chart="8" format="5" series="1">
      <pivotArea type="data" outline="0" fieldPosition="0">
        <references count="1">
          <reference field="4294967294" count="1" selected="0">
            <x v="0"/>
          </reference>
        </references>
      </pivotArea>
    </chartFormat>
  </chartFormats>
  <pivotHierarchies count="162">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dim_company]"/>
        <x15:activeTabTopLevelEntity name="[fact_daily_pric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889A5A8F-EB1B-483A-BFE9-E19BF9857727}" name="DB-3.4" cacheId="37" applyNumberFormats="0" applyBorderFormats="0" applyFontFormats="0" applyPatternFormats="0" applyAlignmentFormats="0" applyWidthHeightFormats="1" dataCaption="Values" tag="a61f0c93-5a4b-46f9-b656-04c31f830e5e" updatedVersion="8" minRefreshableVersion="3" useAutoFormatting="1" subtotalHiddenItems="1" itemPrintTitles="1" createdVersion="8" indent="0" outline="1" outlineData="1" multipleFieldFilters="0" chartFormat="2">
  <location ref="O3:P12" firstHeaderRow="1" firstDataRow="1" firstDataCol="1"/>
  <pivotFields count="3">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9">
    <i>
      <x/>
    </i>
    <i>
      <x v="4"/>
    </i>
    <i>
      <x v="6"/>
    </i>
    <i>
      <x v="7"/>
    </i>
    <i>
      <x v="1"/>
    </i>
    <i>
      <x v="5"/>
    </i>
    <i>
      <x v="3"/>
    </i>
    <i>
      <x v="2"/>
    </i>
    <i t="grand">
      <x/>
    </i>
  </rowItems>
  <colItems count="1">
    <i/>
  </colItems>
  <dataFields count="1">
    <dataField name="Sum of fees" fld="1" baseField="0" baseItem="0" numFmtId="165"/>
  </dataFields>
  <formats count="1">
    <format dxfId="2">
      <pivotArea outline="0" collapsedLevelsAreSubtotals="1" fieldPosition="0"/>
    </format>
  </formats>
  <pivotHierarchies count="162">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dim_company]"/>
        <x15:activeTabTopLevelEntity name="[fact_daily_prices]"/>
        <x15:activeTabTopLevelEntity name="[dim_sector]"/>
        <x15:activeTabTopLevelEntity name="[fact_trades]"/>
        <x15:activeTabTopLevelEntity name="[fact_orders]"/>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EE176FDC-7F7D-4089-B0C6-CF1B77F9D05C}" name="DB-3.3" cacheId="36" applyNumberFormats="0" applyBorderFormats="0" applyFontFormats="0" applyPatternFormats="0" applyAlignmentFormats="0" applyWidthHeightFormats="1" dataCaption="Values" tag="a666a604-3349-4179-8ab1-356ec6184564" updatedVersion="8" minRefreshableVersion="3" useAutoFormatting="1" subtotalHiddenItems="1" itemPrintTitles="1" createdVersion="8" indent="0" outline="1" outlineData="1" multipleFieldFilters="0" chartFormat="8">
  <location ref="J4:K10"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fees" fld="1" baseField="0" baseItem="0" numFmtId="165"/>
  </dataFields>
  <formats count="1">
    <format dxfId="3">
      <pivotArea outline="0" collapsedLevelsAreSubtotals="1" fieldPosition="0"/>
    </format>
  </format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162">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dim_company]"/>
        <x15:activeTabTopLevelEntity name="[fact_daily_prices]"/>
        <x15:activeTabTopLevelEntity name="[dim_sector]"/>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E12666E8-228A-4799-9D8B-D55E4835581C}" name="DB-3.2" cacheId="40" applyNumberFormats="0" applyBorderFormats="0" applyFontFormats="0" applyPatternFormats="0" applyAlignmentFormats="0" applyWidthHeightFormats="1" dataCaption="Values" tag="6ab7e80a-3dd1-4041-9cd9-2f5388655cf2" updatedVersion="8" minRefreshableVersion="3" useAutoFormatting="1" subtotalHiddenItems="1" itemPrintTitles="1" createdVersion="8" indent="0" outline="1" outlineData="1" multipleFieldFilters="0" chartFormat="7">
  <location ref="E4:H11" firstHeaderRow="1" firstDataRow="2" firstDataCol="1"/>
  <pivotFields count="3">
    <pivotField axis="axisRow" allDrilled="1" subtotalTop="0" showAll="0" measureFilter="1" dataSourceSort="1" defaultSubtotal="0" defaultAttributeDrillState="1">
      <items count="5">
        <item x="0"/>
        <item x="1"/>
        <item x="2"/>
        <item x="3"/>
        <item x="4"/>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6">
    <i>
      <x/>
    </i>
    <i>
      <x v="1"/>
    </i>
    <i>
      <x v="2"/>
    </i>
    <i>
      <x v="3"/>
    </i>
    <i>
      <x v="4"/>
    </i>
    <i t="grand">
      <x/>
    </i>
  </rowItems>
  <colFields count="1">
    <field x="1"/>
  </colFields>
  <colItems count="3">
    <i>
      <x/>
    </i>
    <i>
      <x v="1"/>
    </i>
    <i t="grand">
      <x/>
    </i>
  </colItems>
  <dataFields count="1">
    <dataField name="Sum of price" fld="2" baseField="0" baseItem="0" numFmtId="165"/>
  </dataFields>
  <formats count="1">
    <format dxfId="4">
      <pivotArea outline="0" collapsedLevelsAreSubtotals="1" fieldPosition="0"/>
    </format>
  </formats>
  <chartFormats count="4">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2">
          <reference field="4294967294" count="1" selected="0">
            <x v="0"/>
          </reference>
          <reference field="1" count="1" selected="0">
            <x v="0"/>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s>
  <pivotHierarchies count="162">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48">
      <autoFilter ref="A1">
        <filterColumn colId="0">
          <top10 val="5" filterVal="5"/>
        </filterColumn>
      </autoFilter>
    </filter>
  </filters>
  <rowHierarchiesUsage count="1">
    <rowHierarchyUsage hierarchyUsage="19"/>
  </rowHierarchiesUsage>
  <colHierarchiesUsage count="1">
    <colHierarchyUsage hierarchyUsage="5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dim_company]"/>
        <x15:activeTabTopLevelEntity name="[fact_daily_prices]"/>
        <x15:activeTabTopLevelEntity name="[dim_trader]"/>
        <x15:activeTabTopLevelEntity name="[fact_trad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1" xr10:uid="{DF2836A0-6D20-484C-BC88-8DED0ACD7043}" sourceName="[dim_calendar].[Day]">
  <pivotTables>
    <pivotTable tabId="8" name="db-1.3"/>
    <pivotTable tabId="8" name="db-1.1"/>
    <pivotTable tabId="8" name="db-1.4"/>
    <pivotTable tabId="8" name="db-1.5"/>
    <pivotTable tabId="7" name="LAYER 1"/>
    <pivotTable tabId="8" name="DB-1.6"/>
    <pivotTable tabId="9" name="DB-2.5"/>
  </pivotTables>
  <data>
    <olap pivotCacheId="1982929326">
      <levels count="2">
        <level uniqueName="[dim_calendar].[Day].[(All)]" sourceCaption="(All)" count="0"/>
        <level uniqueName="[dim_calendar].[Day].[Day]" sourceCaption="Day" count="31">
          <ranges>
            <range startItem="0">
              <i n="[dim_calendar].[Day].&amp;[1]" c="1"/>
              <i n="[dim_calendar].[Day].&amp;[2]" c="2"/>
              <i n="[dim_calendar].[Day].&amp;[3]" c="3"/>
              <i n="[dim_calendar].[Day].&amp;[4]" c="4"/>
              <i n="[dim_calendar].[Day].&amp;[5]" c="5"/>
              <i n="[dim_calendar].[Day].&amp;[6]" c="6"/>
              <i n="[dim_calendar].[Day].&amp;[7]" c="7"/>
              <i n="[dim_calendar].[Day].&amp;[8]" c="8"/>
              <i n="[dim_calendar].[Day].&amp;[9]" c="9"/>
              <i n="[dim_calendar].[Day].&amp;[10]" c="10"/>
              <i n="[dim_calendar].[Day].&amp;[11]" c="11"/>
              <i n="[dim_calendar].[Day].&amp;[12]" c="12"/>
              <i n="[dim_calendar].[Day].&amp;[13]" c="13"/>
              <i n="[dim_calendar].[Day].&amp;[14]" c="14"/>
              <i n="[dim_calendar].[Day].&amp;[15]" c="15"/>
              <i n="[dim_calendar].[Day].&amp;[16]" c="16"/>
              <i n="[dim_calendar].[Day].&amp;[17]" c="17"/>
              <i n="[dim_calendar].[Day].&amp;[18]" c="18"/>
              <i n="[dim_calendar].[Day].&amp;[19]" c="19"/>
              <i n="[dim_calendar].[Day].&amp;[20]" c="20"/>
              <i n="[dim_calendar].[Day].&amp;[21]" c="21"/>
              <i n="[dim_calendar].[Day].&amp;[22]" c="22"/>
              <i n="[dim_calendar].[Day].&amp;[23]" c="23"/>
              <i n="[dim_calendar].[Day].&amp;[24]" c="24"/>
              <i n="[dim_calendar].[Day].&amp;[25]" c="25"/>
              <i n="[dim_calendar].[Day].&amp;[26]" c="26"/>
              <i n="[dim_calendar].[Day].&amp;[27]" c="27"/>
              <i n="[dim_calendar].[Day].&amp;[28]" c="28"/>
              <i n="[dim_calendar].[Day].&amp;[29]" c="29"/>
              <i n="[dim_calendar].[Day].&amp;[30]" c="30"/>
              <i n="[dim_calendar].[Day].&amp;[31]" c="31"/>
            </range>
          </ranges>
        </level>
      </levels>
      <selections count="1">
        <selection n="[dim_calendar].[Day].[All]"/>
      </selections>
    </olap>
  </data>
  <extLst>
    <x:ext xmlns:x15="http://schemas.microsoft.com/office/spreadsheetml/2010/11/main" uri="{470722E0-AACD-4C17-9CDC-17EF765DBC7E}">
      <x15:slicerCacheHideItemsWithNoData count="1">
        <x15:slicerCacheOlapLevelName uniqueName="[dim_calendar].[Day].[Da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_name1" xr10:uid="{F1BF99B3-5842-47A8-968F-FF2DF1F5E1CD}" sourceName="[dim_sector].[sector_name]">
  <pivotTables>
    <pivotTable tabId="8" name="db-1.3"/>
    <pivotTable tabId="8" name="db-1.1"/>
    <pivotTable tabId="8" name="db-1.4"/>
    <pivotTable tabId="8" name="db-1.5"/>
    <pivotTable tabId="7" name="LAYER 1"/>
    <pivotTable tabId="8" name="DB-1.6"/>
    <pivotTable tabId="9" name="DB-2.5"/>
  </pivotTables>
  <data>
    <olap pivotCacheId="1982929326">
      <levels count="2">
        <level uniqueName="[dim_sector].[sector_name].[(All)]" sourceCaption="(All)" count="0"/>
        <level uniqueName="[dim_sector].[sector_name].[sector_name]" sourceCaption="sector_name" count="6">
          <ranges>
            <range startItem="0">
              <i n="[dim_sector].[sector_name].&amp;[Consumer Discretionary]" c="Consumer Discretionary"/>
              <i n="[dim_sector].[sector_name].&amp;[Energy]" c="Energy"/>
              <i n="[dim_sector].[sector_name].&amp;[Financials]" c="Financials"/>
              <i n="[dim_sector].[sector_name].&amp;[Healthcare]" c="Healthcare"/>
              <i n="[dim_sector].[sector_name].&amp;[Information Technology]" c="Information Technology"/>
              <i n="[dim_sector].[sector_name].&amp;" c="(blank)"/>
            </range>
          </ranges>
        </level>
      </levels>
      <selections count="1">
        <selection n="[dim_sector].[sector_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2" xr10:uid="{FF56171A-1053-438C-BEFA-2BC3E3D14DF2}" sourceName="[dim_calendar].[date (Month)]">
  <pivotTables>
    <pivotTable tabId="9" name="db-2.2"/>
    <pivotTable tabId="9" name="db-2.1"/>
    <pivotTable tabId="9" name="db-2.3"/>
    <pivotTable tabId="9" name="db-2.4"/>
    <pivotTable tabId="9" name="DB-2.5"/>
    <pivotTable tabId="8" name="DB-1.6"/>
    <pivotTable tabId="7" name="LAYER 1"/>
    <pivotTable tabId="8" name="db-1.5"/>
    <pivotTable tabId="8" name="db-1.4"/>
    <pivotTable tabId="8" name="db-1.1"/>
    <pivotTable tabId="8" name="db-1.3"/>
  </pivotTables>
  <data>
    <olap pivotCacheId="1982929326">
      <levels count="2">
        <level uniqueName="[dim_calendar].[date (Month)].[(All)]" sourceCaption="(All)" count="0"/>
        <level uniqueName="[dim_calendar].[date (Month)].[date (Month)]" sourceCaption="date (Month)" count="6">
          <ranges>
            <range startItem="0">
              <i n="[dim_calendar].[date (Month)].&amp;[Jan]" c="Jan"/>
              <i n="[dim_calendar].[date (Month)].&amp;[Feb]" c="Feb"/>
              <i n="[dim_calendar].[date (Month)].&amp;[Mar]" c="Mar"/>
              <i n="[dim_calendar].[date (Month)].&amp;[Apr]" c="Apr"/>
              <i n="[dim_calendar].[date (Month)].&amp;[May]" c="May"/>
              <i n="[dim_calendar].[date (Month)].&amp;[Jun]" c="Jun"/>
            </range>
          </ranges>
        </level>
      </levels>
      <selections count="1">
        <selection n="[dim_calendar].[date (Month)].[All]"/>
      </selections>
    </olap>
  </data>
  <extLst>
    <x:ext xmlns:x15="http://schemas.microsoft.com/office/spreadsheetml/2010/11/main" uri="{470722E0-AACD-4C17-9CDC-17EF765DBC7E}">
      <x15:slicerCacheHideItemsWithNoData count="1">
        <x15:slicerCacheOlapLevelName uniqueName="[dim_calendar].[date (Month)].[date (Mont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26ADDBAB-0627-4414-8D22-32BCF5E4081C}" sourceName="[dim_exchange].[country]">
  <pivotTables>
    <pivotTable tabId="9" name="db-2.2"/>
    <pivotTable tabId="9" name="DB-2.5"/>
    <pivotTable tabId="8" name="DB-1.6"/>
    <pivotTable tabId="7" name="LAYER 1"/>
    <pivotTable tabId="8" name="db-1.5"/>
    <pivotTable tabId="8" name="db-1.4"/>
    <pivotTable tabId="8" name="db-1.1"/>
    <pivotTable tabId="8" name="db-1.3"/>
    <pivotTable tabId="9" name="db-2.1"/>
    <pivotTable tabId="9" name="db-2.3"/>
    <pivotTable tabId="9" name="db-2.4"/>
    <pivotTable tabId="7" name="LAYER 2:"/>
  </pivotTables>
  <data>
    <olap pivotCacheId="1982929326">
      <levels count="2">
        <level uniqueName="[dim_exchange].[country].[(All)]" sourceCaption="(All)" count="0"/>
        <level uniqueName="[dim_exchange].[country].[country]" sourceCaption="country" count="3">
          <ranges>
            <range startItem="0">
              <i n="[dim_exchange].[country].&amp;[India]" c="India"/>
              <i n="[dim_exchange].[country].&amp;[USA]" c="USA"/>
              <i n="[dim_exchange].[country].&amp;" c="(blank)"/>
            </range>
          </ranges>
        </level>
      </levels>
      <selections count="1">
        <selection n="[dim_exchange].[country].[All]"/>
      </selections>
    </olap>
  </data>
  <extLst>
    <x:ext xmlns:x15="http://schemas.microsoft.com/office/spreadsheetml/2010/11/main" uri="{470722E0-AACD-4C17-9CDC-17EF765DBC7E}">
      <x15:slicerCacheHideItemsWithNoData count="1">
        <x15:slicerCacheOlapLevelName uniqueName="[dim_exchange].[country].[country]"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E57AAD97-54A7-4D08-986F-BCE4FF621251}" sourceName="[dim_portfolio].[manager]">
  <pivotTables>
    <pivotTable tabId="9" name="db-2.2"/>
    <pivotTable tabId="8" name="db-1.1"/>
    <pivotTable tabId="8" name="db-1.3"/>
    <pivotTable tabId="8" name="db-1.4"/>
    <pivotTable tabId="8" name="db-1.5"/>
    <pivotTable tabId="8" name="DB-1.6"/>
    <pivotTable tabId="9" name="db-2.1"/>
    <pivotTable tabId="9" name="db-2.3"/>
    <pivotTable tabId="9" name="db-2.4"/>
    <pivotTable tabId="9" name="DB-2.5"/>
    <pivotTable tabId="7" name="LAYER 2:"/>
  </pivotTables>
  <data>
    <olap pivotCacheId="1982929326">
      <levels count="2">
        <level uniqueName="[dim_portfolio].[manager].[(All)]" sourceCaption="(All)" count="0"/>
        <level uniqueName="[dim_portfolio].[manager].[manager]" sourceCaption="manager" count="11">
          <ranges>
            <range startItem="0">
              <i n="[dim_portfolio].[manager].&amp;[Avery Harris]" c="Avery Harris"/>
              <i n="[dim_portfolio].[manager].&amp;[Casey White]" c="Casey White"/>
              <i n="[dim_portfolio].[manager].&amp;[Elliot Williams]" c="Elliot Williams"/>
              <i n="[dim_portfolio].[manager].&amp;[Kai Brown]" c="Kai Brown"/>
              <i n="[dim_portfolio].[manager].&amp;[Kendall Wilson]" c="Kendall Wilson"/>
              <i n="[dim_portfolio].[manager].&amp;[Rowan Garcia]" c="Rowan Garcia"/>
              <i n="[dim_portfolio].[manager].&amp;[Skyler Lee]" c="Skyler Lee"/>
              <i n="[dim_portfolio].[manager].&amp;[Skyler Wilson]" c="Skyler Wilson"/>
              <i n="[dim_portfolio].[manager].&amp;[Drew Garcia]" c="Drew Garcia"/>
              <i n="[dim_portfolio].[manager].&amp;[Kendall Anderson]" c="Kendall Anderson"/>
              <i n="[dim_portfolio].[manager].&amp;" c="(blank)"/>
            </range>
          </ranges>
        </level>
      </levels>
      <selections count="1">
        <selection n="[dim_portfolio].[manager].[All]"/>
      </selections>
    </olap>
  </data>
  <extLst>
    <x:ext xmlns:x15="http://schemas.microsoft.com/office/spreadsheetml/2010/11/main" uri="{470722E0-AACD-4C17-9CDC-17EF765DBC7E}">
      <x15:slicerCacheHideItemsWithNoData count="1">
        <x15:slicerCacheOlapLevelName uniqueName="[dim_portfolio].[manager].[manager]"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rtfolio_name" xr10:uid="{0EF09868-E0FB-46F7-9693-DFCAF2BEA441}" sourceName="[dim_portfolio].[portfolio_name]">
  <pivotTables>
    <pivotTable tabId="9" name="db-2.2"/>
    <pivotTable tabId="8" name="db-1.1"/>
    <pivotTable tabId="8" name="db-1.3"/>
    <pivotTable tabId="8" name="db-1.4"/>
    <pivotTable tabId="8" name="db-1.5"/>
    <pivotTable tabId="8" name="DB-1.6"/>
    <pivotTable tabId="9" name="db-2.1"/>
    <pivotTable tabId="9" name="db-2.3"/>
    <pivotTable tabId="9" name="db-2.4"/>
    <pivotTable tabId="9" name="DB-2.5"/>
    <pivotTable tabId="7" name="LAYER 2:"/>
  </pivotTables>
  <data>
    <olap pivotCacheId="1982929326">
      <levels count="2">
        <level uniqueName="[dim_portfolio].[portfolio_name].[(All)]" sourceCaption="(All)" count="0"/>
        <level uniqueName="[dim_portfolio].[portfolio_name].[portfolio_name]" sourceCaption="portfolio_name" count="11">
          <ranges>
            <range startItem="0">
              <i n="[dim_portfolio].[portfolio_name].&amp;[Portfolio 1]" c="Portfolio 1"/>
              <i n="[dim_portfolio].[portfolio_name].&amp;[Portfolio 10]" c="Portfolio 10"/>
              <i n="[dim_portfolio].[portfolio_name].&amp;[Portfolio 2]" c="Portfolio 2"/>
              <i n="[dim_portfolio].[portfolio_name].&amp;[Portfolio 4]" c="Portfolio 4"/>
              <i n="[dim_portfolio].[portfolio_name].&amp;[Portfolio 5]" c="Portfolio 5"/>
              <i n="[dim_portfolio].[portfolio_name].&amp;[Portfolio 7]" c="Portfolio 7"/>
              <i n="[dim_portfolio].[portfolio_name].&amp;[Portfolio 8]" c="Portfolio 8"/>
              <i n="[dim_portfolio].[portfolio_name].&amp;[Portfolio 9]" c="Portfolio 9"/>
              <i n="[dim_portfolio].[portfolio_name].&amp;[Portfolio 3]" c="Portfolio 3"/>
              <i n="[dim_portfolio].[portfolio_name].&amp;[Portfolio 6]" c="Portfolio 6"/>
              <i n="[dim_portfolio].[portfolio_name].&amp;" c="(blank)"/>
            </range>
          </ranges>
        </level>
      </levels>
      <selections count="1">
        <selection n="[dim_portfolio].[portfolio_name].[All]"/>
      </selections>
    </olap>
  </data>
  <extLst>
    <x:ext xmlns:x15="http://schemas.microsoft.com/office/spreadsheetml/2010/11/main" uri="{470722E0-AACD-4C17-9CDC-17EF765DBC7E}">
      <x15:slicerCacheHideItemsWithNoData count="1">
        <x15:slicerCacheOlapLevelName uniqueName="[dim_portfolio].[portfolio_name].[portfolio_name]" count="0"/>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change_name2" xr10:uid="{84C2DA3C-7BE4-49E5-80BE-2D8A2879D8B9}" sourceName="[dim_exchange].[exchange_name]">
  <pivotTables>
    <pivotTable tabId="9" name="db-2.2"/>
    <pivotTable tabId="9" name="DB-2.5"/>
    <pivotTable tabId="8" name="DB-1.6"/>
    <pivotTable tabId="7" name="LAYER 1"/>
    <pivotTable tabId="8" name="db-1.5"/>
    <pivotTable tabId="8" name="db-1.4"/>
    <pivotTable tabId="8" name="db-1.1"/>
    <pivotTable tabId="8" name="db-1.3"/>
    <pivotTable tabId="9" name="db-2.1"/>
    <pivotTable tabId="9" name="db-2.3"/>
    <pivotTable tabId="9" name="db-2.4"/>
    <pivotTable tabId="7" name="LAYER 2:"/>
  </pivotTables>
  <data>
    <olap pivotCacheId="1982929326">
      <levels count="2">
        <level uniqueName="[dim_exchange].[exchange_name].[(All)]" sourceCaption="(All)" count="0"/>
        <level uniqueName="[dim_exchange].[exchange_name].[exchange_name]" sourceCaption="exchange_name" count="3">
          <ranges>
            <range startItem="0">
              <i n="[dim_exchange].[exchange_name].&amp;[NASDAQ]" c="NASDAQ"/>
              <i n="[dim_exchange].[exchange_name].&amp;[NSE]" c="NSE"/>
              <i n="[dim_exchange].[exchange_name].&amp;" c="(blank)"/>
            </range>
          </ranges>
        </level>
      </levels>
      <selections count="1">
        <selection n="[dim_exchange].[exchange_name].[All]"/>
      </selections>
    </olap>
  </data>
  <extLst>
    <x:ext xmlns:x15="http://schemas.microsoft.com/office/spreadsheetml/2010/11/main" uri="{470722E0-AACD-4C17-9CDC-17EF765DBC7E}">
      <x15:slicerCacheHideItemsWithNoData count="1">
        <x15:slicerCacheOlapLevelName uniqueName="[dim_exchange].[exchange_name].[exchange_name]" count="0"/>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F731CCB3-1BBC-4AD8-BA96-50288F133789}" sourceName="[dim_company].[company_name]">
  <pivotTables>
    <pivotTable tabId="10" name="DB-3.1"/>
    <pivotTable tabId="10" name="DB-3.2"/>
    <pivotTable tabId="10" name="DB-3.3"/>
    <pivotTable tabId="10" name="DB-3.4"/>
    <pivotTable tabId="10" name="DB-3.5"/>
    <pivotTable tabId="7" name="LAYER 3"/>
  </pivotTables>
  <data>
    <olap pivotCacheId="2032190317">
      <levels count="2">
        <level uniqueName="[dim_company].[company_name].[(All)]" sourceCaption="(All)" count="0"/>
        <level uniqueName="[dim_company].[company_name].[company_name]" sourceCaption="company_name" count="9">
          <ranges>
            <range startItem="0">
              <i n="[dim_company].[company_name].&amp;[Amazon.com Inc.]" c="Amazon.com Inc."/>
              <i n="[dim_company].[company_name].&amp;[Apple Inc.]" c="Apple Inc."/>
              <i n="[dim_company].[company_name].&amp;[HDFC Bank]" c="HDFC Bank"/>
              <i n="[dim_company].[company_name].&amp;[Infosys]" c="Infosys"/>
              <i n="[dim_company].[company_name].&amp;[Microsoft Corp.]" c="Microsoft Corp."/>
              <i n="[dim_company].[company_name].&amp;[Pfizer Inc.]" c="Pfizer Inc."/>
              <i n="[dim_company].[company_name].&amp;[Reliance Industries]" c="Reliance Industries"/>
              <i n="[dim_company].[company_name].&amp;[Tata Consultancy Services]" c="Tata Consultancy Services"/>
              <i n="[dim_company].[company_name].&amp;" c="(blank)"/>
            </range>
          </ranges>
        </level>
      </levels>
      <selections count="1">
        <selection n="[dim_company].[company_name].[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_id" xr10:uid="{D344581F-9290-49BD-8D74-7F9DE14FF4EE}" sourceName="[dim_company].[sector_id]">
  <pivotTables>
    <pivotTable tabId="10" name="DB-3.1"/>
    <pivotTable tabId="10" name="DB-3.2"/>
    <pivotTable tabId="10" name="DB-3.3"/>
    <pivotTable tabId="10" name="DB-3.4"/>
    <pivotTable tabId="10" name="DB-3.5"/>
    <pivotTable tabId="7" name="LAYER 3"/>
  </pivotTables>
  <data>
    <olap pivotCacheId="2032190317">
      <levels count="2">
        <level uniqueName="[dim_company].[sector_id].[(All)]" sourceCaption="(All)" count="0"/>
        <level uniqueName="[dim_company].[sector_id].[sector_id]" sourceCaption="sector_id" count="6">
          <ranges>
            <range startItem="0">
              <i n="[dim_company].[sector_id].&amp;[SEC01]" c="SEC01"/>
              <i n="[dim_company].[sector_id].&amp;[SEC02]" c="SEC02"/>
              <i n="[dim_company].[sector_id].&amp;[SEC03]" c="SEC03"/>
              <i n="[dim_company].[sector_id].&amp;[SEC04]" c="SEC04"/>
              <i n="[dim_company].[sector_id].&amp;[SEC05]" c="SEC05"/>
              <i n="[dim_company].[sector_id].&amp;" c="(blank)"/>
            </range>
          </ranges>
        </level>
      </levels>
      <selections count="1">
        <selection n="[dim_company].[sector_id].[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00B99555-5D70-46F2-BE8A-204474B34018}" sourceName="[fact_daily_prices].[date (Month)]">
  <pivotTables>
    <pivotTable tabId="10" name="DB-3.1"/>
    <pivotTable tabId="10" name="DB-3.2"/>
    <pivotTable tabId="10" name="DB-3.3"/>
    <pivotTable tabId="10" name="DB-3.4"/>
    <pivotTable tabId="10" name="DB-3.5"/>
    <pivotTable tabId="7" name="LAYER 3"/>
  </pivotTables>
  <data>
    <olap pivotCacheId="2032190317">
      <levels count="2">
        <level uniqueName="[fact_daily_prices].[date (Month)].[(All)]" sourceCaption="(All)" count="0"/>
        <level uniqueName="[fact_daily_prices].[date (Month)].[date (Month)]" sourceCaption="date (Month)" count="6">
          <ranges>
            <range startItem="0">
              <i n="[fact_daily_prices].[date (Month)].&amp;[Jan]" c="Jan"/>
              <i n="[fact_daily_prices].[date (Month)].&amp;[Feb]" c="Feb"/>
              <i n="[fact_daily_prices].[date (Month)].&amp;[Mar]" c="Mar"/>
              <i n="[fact_daily_prices].[date (Month)].&amp;[Apr]" c="Apr"/>
              <i n="[fact_daily_prices].[date (Month)].&amp;[May]" c="May"/>
              <i n="[fact_daily_prices].[date (Month)].&amp;[Jun]" c="Jun"/>
            </range>
          </ranges>
        </level>
      </levels>
      <selections count="1">
        <selection n="[fact_daily_prices].[date (Month)].[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der_name" xr10:uid="{68F6BEA8-7A09-44C6-8D21-645EEED805E9}" sourceName="[dim_trader].[trader_name]">
  <pivotTables>
    <pivotTable tabId="10" name="DB-3.1"/>
    <pivotTable tabId="10" name="DB-3.2"/>
    <pivotTable tabId="10" name="DB-3.3"/>
    <pivotTable tabId="10" name="DB-3.4"/>
    <pivotTable tabId="10" name="DB-3.5"/>
    <pivotTable tabId="7" name="LAYER 3"/>
  </pivotTables>
  <data>
    <olap pivotCacheId="2032190317">
      <levels count="2">
        <level uniqueName="[dim_trader].[trader_name].[(All)]" sourceCaption="(All)" count="0"/>
        <level uniqueName="[dim_trader].[trader_name].[trader_name]" sourceCaption="trader_name" count="31">
          <ranges>
            <range startItem="0">
              <i n="[dim_trader].[trader_name].&amp;[Alex Harris]" c="Alex Harris"/>
              <i n="[dim_trader].[trader_name].&amp;[Alex Lee]" c="Alex Lee"/>
              <i n="[dim_trader].[trader_name].&amp;[Avery Garcia]" c="Avery Garcia"/>
              <i n="[dim_trader].[trader_name].&amp;[Casey Khan]" c="Casey Khan"/>
              <i n="[dim_trader].[trader_name].&amp;[Drew Patel]" c="Drew Patel"/>
              <i n="[dim_trader].[trader_name].&amp;[Drew Shah]" c="Drew Shah"/>
              <i n="[dim_trader].[trader_name].&amp;[Drew Williams]" c="Drew Williams"/>
              <i n="[dim_trader].[trader_name].&amp;[Elliot Clark]" c="Elliot Clark"/>
              <i n="[dim_trader].[trader_name].&amp;[Elliot Lewis]" c="Elliot Lewis"/>
              <i n="[dim_trader].[trader_name].&amp;[Hayden Brown]" c="Hayden Brown"/>
              <i n="[dim_trader].[trader_name].&amp;[Hayden Nguyen]" c="Hayden Nguyen"/>
              <i n="[dim_trader].[trader_name].&amp;[Jamie Anderson]" c="Jamie Anderson"/>
              <i n="[dim_trader].[trader_name].&amp;[Jordan Clark]" c="Jordan Clark"/>
              <i n="[dim_trader].[trader_name].&amp;[Jordan Harris]" c="Jordan Harris"/>
              <i n="[dim_trader].[trader_name].&amp;[Jordan Wilson]" c="Jordan Wilson"/>
              <i n="[dim_trader].[trader_name].&amp;[Morgan Harris]" c="Morgan Harris"/>
              <i n="[dim_trader].[trader_name].&amp;[Morgan Lee]" c="Morgan Lee"/>
              <i n="[dim_trader].[trader_name].&amp;[Morgan Williams]" c="Morgan Williams"/>
              <i n="[dim_trader].[trader_name].&amp;[Reese Patel]" c="Reese Patel"/>
              <i n="[dim_trader].[trader_name].&amp;[Reese Williams]" c="Reese Williams"/>
              <i n="[dim_trader].[trader_name].&amp;[Riley Lee]" c="Riley Lee"/>
              <i n="[dim_trader].[trader_name].&amp;[Riley Lewis]" c="Riley Lewis"/>
              <i n="[dim_trader].[trader_name].&amp;[Robin Lewis]" c="Robin Lewis"/>
              <i n="[dim_trader].[trader_name].&amp;[Rowan Clark]" c="Rowan Clark"/>
              <i n="[dim_trader].[trader_name].&amp;[Rowan Harris]" c="Rowan Harris"/>
              <i n="[dim_trader].[trader_name].&amp;[Sam Williams]" c="Sam Williams"/>
              <i n="[dim_trader].[trader_name].&amp;[Taylor Harris]" c="Taylor Harris"/>
              <i n="[dim_trader].[trader_name].&amp;[Taylor Miller]" c="Taylor Miller"/>
              <i n="[dim_trader].[trader_name].&amp;[Taylor Shah]" c="Taylor Shah"/>
              <i n="[dim_trader].[trader_name].&amp;[Taylor Wilson]" c="Taylor Wilson"/>
              <i n="[dim_trader].[trader_name].&amp;" c="(blank)"/>
            </range>
          </ranges>
        </level>
      </levels>
      <selections count="1">
        <selection n="[dim_trader].[trader_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1" xr10:uid="{60402970-EAA6-4288-B0D4-093CC951EEB8}" cache="Slicer_Day1" caption="Day" columnCount="5" level="1" rowHeight="234950"/>
  <slicer name="sector_name 1" xr10:uid="{3356FAE6-7A28-41AA-AE25-3628AB44E576}" cache="Slicer_sector_name1" caption="sector_name" level="1" rowHeight="234950"/>
  <slicer name="date (Month) 1" xr10:uid="{CFD6B044-F4DE-45C9-A6F3-CC5675CFFB97}" cache="Slicer_date__Month2" caption="date (Month)" columnCount="2" level="1" rowHeight="234950"/>
  <slicer name="country 2" xr10:uid="{7C8D3E4A-9388-4EAD-AD10-4407366C3C9B}" cache="Slicer_country1" caption="country" level="1" rowHeight="234950"/>
  <slicer name="exchange_name 1" xr10:uid="{1D3CE5EF-A846-481D-B7D2-8217F163C096}" cache="Slicer_exchange_name2" caption="exchange_name"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938DF387-9106-4242-9A94-29D9179E880F}" cache="Slicer_country1" caption="country" level="1" rowHeight="234950"/>
  <slicer name="manager" xr10:uid="{F1A82478-955B-4AA3-8737-E1CF0517C3C4}" cache="Slicer_manager" caption="manager" level="1" rowHeight="234950"/>
  <slicer name="portfolio_name" xr10:uid="{68896DDE-03CE-4DCF-9B14-3B07DD5A604A}" cache="Slicer_portfolio_name" caption="portfolio_name" level="1" rowHeight="234950"/>
  <slicer name="exchange_name 2" xr10:uid="{EB50F01B-9F34-4B01-9A90-CC62A9D41EA0}" cache="Slicer_exchange_name2" caption="exchange_name"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_name" xr10:uid="{DA0925E0-75A6-4EC1-96CE-1B3D39A56B7E}" cache="Slicer_company_name" caption="company_name" level="1" rowHeight="234950"/>
  <slicer name="sector_id" xr10:uid="{46F55F33-0F59-4910-9142-F6B6472BD1B7}" cache="Slicer_sector_id" caption="sector_id" level="1" rowHeight="234950"/>
  <slicer name="date (Month)" xr10:uid="{07AF7132-498C-496D-94EC-0B9514E8CB04}" cache="Slicer_date__Month" caption="date (Month)" columnCount="3" level="1" rowHeight="234950"/>
  <slicer name="trader_name" xr10:uid="{0DE480F8-120D-4E68-9AF8-5CFCD25E813E}" cache="Slicer_trader_name" caption="trader_name" level="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drawing" Target="../drawings/drawing2.xml"/><Relationship Id="rId5" Type="http://schemas.openxmlformats.org/officeDocument/2006/relationships/pivotTable" Target="../pivotTables/pivotTable14.xml"/><Relationship Id="rId4" Type="http://schemas.openxmlformats.org/officeDocument/2006/relationships/pivotTable" Target="../pivotTables/pivotTable1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drawing" Target="../drawings/drawing3.xml"/><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22.xml"/><Relationship Id="rId7" Type="http://schemas.openxmlformats.org/officeDocument/2006/relationships/pivotTable" Target="../pivotTables/pivotTable26.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pivotTable" Target="../pivotTables/pivotTable25.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7.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drawing" Target="../drawings/drawing5.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39CE5-53D9-4024-BDB7-86FB2190B7C8}">
  <sheetPr codeName="Sheet1"/>
  <dimension ref="A4:F58"/>
  <sheetViews>
    <sheetView workbookViewId="0">
      <selection activeCell="C14" sqref="C14"/>
    </sheetView>
  </sheetViews>
  <sheetFormatPr defaultRowHeight="14.5" x14ac:dyDescent="0.35"/>
  <cols>
    <col min="1" max="1" width="21.81640625" bestFit="1" customWidth="1"/>
    <col min="2" max="2" width="26.6328125" bestFit="1" customWidth="1"/>
    <col min="3" max="3" width="15.08984375" bestFit="1" customWidth="1"/>
    <col min="4" max="4" width="14.90625" bestFit="1" customWidth="1"/>
    <col min="5" max="5" width="23.6328125" bestFit="1" customWidth="1"/>
    <col min="6" max="6" width="26.6328125" bestFit="1" customWidth="1"/>
    <col min="7" max="10" width="12" bestFit="1" customWidth="1"/>
    <col min="11" max="11" width="9" bestFit="1" customWidth="1"/>
    <col min="12" max="12" width="12" bestFit="1" customWidth="1"/>
  </cols>
  <sheetData>
    <row r="4" spans="1:5" x14ac:dyDescent="0.35">
      <c r="A4" t="s">
        <v>31</v>
      </c>
    </row>
    <row r="5" spans="1:5" x14ac:dyDescent="0.35">
      <c r="A5">
        <v>-7.7512888253229967E-2</v>
      </c>
    </row>
    <row r="9" spans="1:5" x14ac:dyDescent="0.35">
      <c r="A9" s="6" t="e">
        <f>GETPIVOTDATA("[Measures].[Total Daily Market Value]",$A$4)</f>
        <v>#REF!</v>
      </c>
      <c r="B9" s="5" t="e">
        <f>GETPIVOTDATA("[Measures].[Total volume]",$A$4)</f>
        <v>#REF!</v>
      </c>
      <c r="C9" t="e">
        <f>GETPIVOTDATA("[Measures].[Total companies]",$A$4)</f>
        <v>#REF!</v>
      </c>
      <c r="D9" t="e">
        <f>GETPIVOTDATA("[Measures].[Exchange_id Total]",$A$4)</f>
        <v>#REF!</v>
      </c>
      <c r="E9" s="5" t="e">
        <f>GETPIVOTDATA("[Measures].[Avg Daily trade]",$A$4)</f>
        <v>#REF!</v>
      </c>
    </row>
    <row r="14" spans="1:5" x14ac:dyDescent="0.35">
      <c r="A14">
        <v>1</v>
      </c>
      <c r="B14">
        <v>2</v>
      </c>
      <c r="C14" t="s">
        <v>32</v>
      </c>
      <c r="E14">
        <v>4</v>
      </c>
    </row>
    <row r="15" spans="1:5" x14ac:dyDescent="0.35">
      <c r="A15" s="8"/>
      <c r="B15" s="9"/>
      <c r="C15" s="10"/>
      <c r="E15" s="1" t="s">
        <v>1</v>
      </c>
    </row>
    <row r="16" spans="1:5" x14ac:dyDescent="0.35">
      <c r="A16" s="11"/>
      <c r="B16" s="12"/>
      <c r="C16" s="13"/>
      <c r="E16" s="2" t="s">
        <v>2</v>
      </c>
    </row>
    <row r="17" spans="1:5" x14ac:dyDescent="0.35">
      <c r="A17" s="11"/>
      <c r="B17" s="12"/>
      <c r="C17" s="13"/>
      <c r="E17" s="7" t="s">
        <v>25</v>
      </c>
    </row>
    <row r="18" spans="1:5" x14ac:dyDescent="0.35">
      <c r="A18" s="11"/>
      <c r="B18" s="12"/>
      <c r="C18" s="13"/>
      <c r="E18" s="7" t="s">
        <v>26</v>
      </c>
    </row>
    <row r="19" spans="1:5" x14ac:dyDescent="0.35">
      <c r="A19" s="11"/>
      <c r="B19" s="12"/>
      <c r="C19" s="13"/>
      <c r="E19" s="7" t="s">
        <v>27</v>
      </c>
    </row>
    <row r="20" spans="1:5" x14ac:dyDescent="0.35">
      <c r="A20" s="11"/>
      <c r="B20" s="12"/>
      <c r="C20" s="13"/>
      <c r="E20" s="7" t="s">
        <v>28</v>
      </c>
    </row>
    <row r="21" spans="1:5" x14ac:dyDescent="0.35">
      <c r="A21" s="11"/>
      <c r="B21" s="12"/>
      <c r="C21" s="13"/>
      <c r="E21" s="7" t="s">
        <v>29</v>
      </c>
    </row>
    <row r="22" spans="1:5" x14ac:dyDescent="0.35">
      <c r="A22" s="11"/>
      <c r="B22" s="12"/>
      <c r="C22" s="13"/>
      <c r="E22" s="7" t="s">
        <v>30</v>
      </c>
    </row>
    <row r="23" spans="1:5" x14ac:dyDescent="0.35">
      <c r="A23" s="11"/>
      <c r="B23" s="12"/>
      <c r="C23" s="13"/>
      <c r="E23" s="2" t="s">
        <v>3</v>
      </c>
    </row>
    <row r="24" spans="1:5" x14ac:dyDescent="0.35">
      <c r="A24" s="11"/>
      <c r="B24" s="12"/>
      <c r="C24" s="13"/>
      <c r="E24" s="7" t="s">
        <v>25</v>
      </c>
    </row>
    <row r="25" spans="1:5" x14ac:dyDescent="0.35">
      <c r="A25" s="11"/>
      <c r="B25" s="12"/>
      <c r="C25" s="13"/>
      <c r="E25" s="7" t="s">
        <v>26</v>
      </c>
    </row>
    <row r="26" spans="1:5" x14ac:dyDescent="0.35">
      <c r="A26" s="11"/>
      <c r="B26" s="12"/>
      <c r="C26" s="13"/>
      <c r="E26" s="7" t="s">
        <v>27</v>
      </c>
    </row>
    <row r="27" spans="1:5" x14ac:dyDescent="0.35">
      <c r="A27" s="11"/>
      <c r="B27" s="12"/>
      <c r="C27" s="13"/>
      <c r="E27" s="7" t="s">
        <v>28</v>
      </c>
    </row>
    <row r="28" spans="1:5" x14ac:dyDescent="0.35">
      <c r="A28" s="11"/>
      <c r="B28" s="12"/>
      <c r="C28" s="13"/>
      <c r="E28" s="7" t="s">
        <v>29</v>
      </c>
    </row>
    <row r="29" spans="1:5" x14ac:dyDescent="0.35">
      <c r="A29" s="11"/>
      <c r="B29" s="12"/>
      <c r="C29" s="13"/>
      <c r="E29" s="7" t="s">
        <v>30</v>
      </c>
    </row>
    <row r="30" spans="1:5" x14ac:dyDescent="0.35">
      <c r="A30" s="11"/>
      <c r="B30" s="12"/>
      <c r="C30" s="13"/>
      <c r="E30" s="2" t="s">
        <v>4</v>
      </c>
    </row>
    <row r="31" spans="1:5" x14ac:dyDescent="0.35">
      <c r="A31" s="11"/>
      <c r="B31" s="12"/>
      <c r="C31" s="13"/>
      <c r="E31" s="7" t="s">
        <v>25</v>
      </c>
    </row>
    <row r="32" spans="1:5" x14ac:dyDescent="0.35">
      <c r="A32" s="14"/>
      <c r="B32" s="15"/>
      <c r="C32" s="16"/>
      <c r="E32" s="7" t="s">
        <v>26</v>
      </c>
    </row>
    <row r="33" spans="5:6" x14ac:dyDescent="0.35">
      <c r="E33" s="7" t="s">
        <v>27</v>
      </c>
      <c r="F33" t="e">
        <f>GETPIVOTDATA("[Measures].[Average Daily Trading Volume]",$E$15)</f>
        <v>#REF!</v>
      </c>
    </row>
    <row r="34" spans="5:6" x14ac:dyDescent="0.35">
      <c r="E34" s="7" t="s">
        <v>28</v>
      </c>
    </row>
    <row r="35" spans="5:6" x14ac:dyDescent="0.35">
      <c r="E35" s="7" t="s">
        <v>29</v>
      </c>
    </row>
    <row r="36" spans="5:6" x14ac:dyDescent="0.35">
      <c r="E36" s="7" t="s">
        <v>30</v>
      </c>
    </row>
    <row r="37" spans="5:6" x14ac:dyDescent="0.35">
      <c r="E37" s="2" t="s">
        <v>5</v>
      </c>
    </row>
    <row r="38" spans="5:6" x14ac:dyDescent="0.35">
      <c r="E38" s="7" t="s">
        <v>25</v>
      </c>
    </row>
    <row r="39" spans="5:6" x14ac:dyDescent="0.35">
      <c r="E39" s="7" t="s">
        <v>26</v>
      </c>
    </row>
    <row r="40" spans="5:6" x14ac:dyDescent="0.35">
      <c r="E40" s="7" t="s">
        <v>27</v>
      </c>
    </row>
    <row r="41" spans="5:6" x14ac:dyDescent="0.35">
      <c r="E41" s="7" t="s">
        <v>28</v>
      </c>
    </row>
    <row r="42" spans="5:6" x14ac:dyDescent="0.35">
      <c r="E42" s="7" t="s">
        <v>29</v>
      </c>
    </row>
    <row r="43" spans="5:6" x14ac:dyDescent="0.35">
      <c r="E43" s="7" t="s">
        <v>30</v>
      </c>
    </row>
    <row r="44" spans="5:6" x14ac:dyDescent="0.35">
      <c r="E44" s="2" t="s">
        <v>6</v>
      </c>
    </row>
    <row r="45" spans="5:6" x14ac:dyDescent="0.35">
      <c r="E45" s="7" t="s">
        <v>25</v>
      </c>
    </row>
    <row r="46" spans="5:6" x14ac:dyDescent="0.35">
      <c r="E46" s="7" t="s">
        <v>26</v>
      </c>
    </row>
    <row r="47" spans="5:6" x14ac:dyDescent="0.35">
      <c r="E47" s="7" t="s">
        <v>27</v>
      </c>
    </row>
    <row r="48" spans="5:6" x14ac:dyDescent="0.35">
      <c r="E48" s="7" t="s">
        <v>28</v>
      </c>
    </row>
    <row r="49" spans="5:5" x14ac:dyDescent="0.35">
      <c r="E49" s="7" t="s">
        <v>29</v>
      </c>
    </row>
    <row r="50" spans="5:5" x14ac:dyDescent="0.35">
      <c r="E50" s="7" t="s">
        <v>30</v>
      </c>
    </row>
    <row r="51" spans="5:5" x14ac:dyDescent="0.35">
      <c r="E51" s="2" t="s">
        <v>33</v>
      </c>
    </row>
    <row r="52" spans="5:5" x14ac:dyDescent="0.35">
      <c r="E52" s="7" t="s">
        <v>25</v>
      </c>
    </row>
    <row r="53" spans="5:5" x14ac:dyDescent="0.35">
      <c r="E53" s="7" t="s">
        <v>26</v>
      </c>
    </row>
    <row r="54" spans="5:5" x14ac:dyDescent="0.35">
      <c r="E54" s="7" t="s">
        <v>27</v>
      </c>
    </row>
    <row r="55" spans="5:5" x14ac:dyDescent="0.35">
      <c r="E55" s="7" t="s">
        <v>28</v>
      </c>
    </row>
    <row r="56" spans="5:5" x14ac:dyDescent="0.35">
      <c r="E56" s="7" t="s">
        <v>29</v>
      </c>
    </row>
    <row r="57" spans="5:5" x14ac:dyDescent="0.35">
      <c r="E57" s="7" t="s">
        <v>30</v>
      </c>
    </row>
    <row r="58" spans="5:5" x14ac:dyDescent="0.35">
      <c r="E58" s="2" t="s">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A1105-CB5D-4DD0-849D-DC1B98B0A7EE}">
  <sheetPr codeName="Sheet3"/>
  <dimension ref="A7:U21"/>
  <sheetViews>
    <sheetView workbookViewId="0">
      <selection activeCell="T8" sqref="T8"/>
    </sheetView>
  </sheetViews>
  <sheetFormatPr defaultRowHeight="14.5" x14ac:dyDescent="0.35"/>
  <cols>
    <col min="1" max="1" width="13.08984375" bestFit="1" customWidth="1"/>
    <col min="2" max="2" width="17.54296875" bestFit="1" customWidth="1"/>
    <col min="3" max="3" width="13.1796875" bestFit="1" customWidth="1"/>
    <col min="4" max="4" width="16.90625" bestFit="1" customWidth="1"/>
    <col min="5" max="5" width="15.81640625" bestFit="1" customWidth="1"/>
    <col min="8" max="8" width="12.54296875" bestFit="1" customWidth="1"/>
    <col min="9" max="9" width="17.54296875" bestFit="1" customWidth="1"/>
    <col min="10" max="10" width="15.81640625" bestFit="1" customWidth="1"/>
    <col min="11" max="11" width="7.08984375" customWidth="1"/>
    <col min="12" max="12" width="12.54296875" bestFit="1" customWidth="1"/>
    <col min="13" max="13" width="13.90625" bestFit="1" customWidth="1"/>
    <col min="14" max="14" width="11.6328125" bestFit="1" customWidth="1"/>
    <col min="16" max="16" width="5.6328125" customWidth="1"/>
    <col min="17" max="17" width="20.81640625" bestFit="1" customWidth="1"/>
    <col min="18" max="18" width="13.08984375" bestFit="1" customWidth="1"/>
    <col min="20" max="20" width="22.36328125" bestFit="1" customWidth="1"/>
    <col min="21" max="21" width="13.08984375" bestFit="1" customWidth="1"/>
    <col min="22" max="22" width="13.1796875" bestFit="1" customWidth="1"/>
  </cols>
  <sheetData>
    <row r="7" spans="1:21" x14ac:dyDescent="0.35">
      <c r="A7" t="s">
        <v>34</v>
      </c>
      <c r="B7" t="s">
        <v>35</v>
      </c>
      <c r="C7" t="s">
        <v>36</v>
      </c>
      <c r="D7" t="s">
        <v>37</v>
      </c>
      <c r="E7" t="s">
        <v>38</v>
      </c>
      <c r="H7" s="1" t="s">
        <v>1</v>
      </c>
      <c r="I7" t="s">
        <v>35</v>
      </c>
      <c r="L7" s="1" t="s">
        <v>1</v>
      </c>
      <c r="M7" t="s">
        <v>41</v>
      </c>
      <c r="N7" t="s">
        <v>39</v>
      </c>
      <c r="Q7" s="1" t="s">
        <v>1</v>
      </c>
      <c r="R7" t="s">
        <v>34</v>
      </c>
      <c r="T7" s="1" t="s">
        <v>1</v>
      </c>
      <c r="U7" t="s">
        <v>34</v>
      </c>
    </row>
    <row r="8" spans="1:21" x14ac:dyDescent="0.35">
      <c r="A8">
        <v>26228070</v>
      </c>
      <c r="B8">
        <v>886.05943798449607</v>
      </c>
      <c r="C8">
        <v>120</v>
      </c>
      <c r="D8">
        <v>1.8</v>
      </c>
      <c r="E8">
        <v>7.4696126675960822E-3</v>
      </c>
      <c r="H8" s="2" t="s">
        <v>25</v>
      </c>
      <c r="I8">
        <v>819.80896739130435</v>
      </c>
      <c r="L8" s="2" t="s">
        <v>25</v>
      </c>
      <c r="M8">
        <v>4622495</v>
      </c>
      <c r="N8">
        <v>150844.85</v>
      </c>
      <c r="Q8" s="2" t="s">
        <v>2</v>
      </c>
      <c r="R8">
        <v>3274465</v>
      </c>
      <c r="T8" s="2" t="s">
        <v>12</v>
      </c>
      <c r="U8">
        <v>3274465</v>
      </c>
    </row>
    <row r="9" spans="1:21" x14ac:dyDescent="0.35">
      <c r="H9" s="2" t="s">
        <v>26</v>
      </c>
      <c r="I9">
        <v>852.73899999999992</v>
      </c>
      <c r="L9" s="2" t="s">
        <v>26</v>
      </c>
      <c r="M9">
        <v>4062883</v>
      </c>
      <c r="N9">
        <v>136438.24</v>
      </c>
      <c r="Q9" s="2" t="s">
        <v>3</v>
      </c>
      <c r="R9">
        <v>3492006</v>
      </c>
      <c r="T9" s="2" t="s">
        <v>13</v>
      </c>
      <c r="U9">
        <v>3187032</v>
      </c>
    </row>
    <row r="10" spans="1:21" x14ac:dyDescent="0.35">
      <c r="H10" s="2" t="s">
        <v>27</v>
      </c>
      <c r="I10">
        <v>888.79922619047613</v>
      </c>
      <c r="L10" s="2" t="s">
        <v>27</v>
      </c>
      <c r="M10">
        <v>4239743</v>
      </c>
      <c r="N10">
        <v>149318.26999999999</v>
      </c>
      <c r="Q10" s="2" t="s">
        <v>4</v>
      </c>
      <c r="R10">
        <v>3355674</v>
      </c>
      <c r="T10" s="2" t="s">
        <v>14</v>
      </c>
      <c r="U10">
        <v>3355674</v>
      </c>
    </row>
    <row r="11" spans="1:21" x14ac:dyDescent="0.35">
      <c r="H11" s="2" t="s">
        <v>28</v>
      </c>
      <c r="I11">
        <v>910.31460227272726</v>
      </c>
      <c r="L11" s="2" t="s">
        <v>28</v>
      </c>
      <c r="M11">
        <v>4391357</v>
      </c>
      <c r="N11">
        <v>160215.37</v>
      </c>
      <c r="Q11" s="2" t="s">
        <v>5</v>
      </c>
      <c r="R11">
        <v>3181771</v>
      </c>
      <c r="T11" s="2" t="s">
        <v>15</v>
      </c>
      <c r="U11">
        <v>3180356</v>
      </c>
    </row>
    <row r="12" spans="1:21" x14ac:dyDescent="0.35">
      <c r="H12" s="2" t="s">
        <v>29</v>
      </c>
      <c r="I12">
        <v>926.49215909090901</v>
      </c>
      <c r="L12" s="2" t="s">
        <v>29</v>
      </c>
      <c r="M12">
        <v>4437420</v>
      </c>
      <c r="N12">
        <v>163062.62</v>
      </c>
      <c r="Q12" s="2" t="s">
        <v>6</v>
      </c>
      <c r="R12">
        <v>12924154</v>
      </c>
      <c r="T12" s="2" t="s">
        <v>16</v>
      </c>
      <c r="U12">
        <v>3293602</v>
      </c>
    </row>
    <row r="13" spans="1:21" x14ac:dyDescent="0.35">
      <c r="H13" s="2" t="s">
        <v>30</v>
      </c>
      <c r="I13">
        <v>919.84517857142851</v>
      </c>
      <c r="L13" s="2" t="s">
        <v>30</v>
      </c>
      <c r="M13">
        <v>4474172</v>
      </c>
      <c r="N13">
        <v>154533.99</v>
      </c>
      <c r="Q13" s="2" t="s">
        <v>0</v>
      </c>
      <c r="R13">
        <v>26228070</v>
      </c>
      <c r="T13" s="2" t="s">
        <v>17</v>
      </c>
      <c r="U13">
        <v>3181771</v>
      </c>
    </row>
    <row r="14" spans="1:21" x14ac:dyDescent="0.35">
      <c r="H14" s="2" t="s">
        <v>0</v>
      </c>
      <c r="I14">
        <v>886.05943798449607</v>
      </c>
      <c r="L14" s="2" t="s">
        <v>0</v>
      </c>
      <c r="M14">
        <v>26228070</v>
      </c>
      <c r="N14">
        <v>914413.34</v>
      </c>
      <c r="T14" s="2" t="s">
        <v>18</v>
      </c>
      <c r="U14">
        <v>3492006</v>
      </c>
    </row>
    <row r="15" spans="1:21" x14ac:dyDescent="0.35">
      <c r="T15" s="2" t="s">
        <v>19</v>
      </c>
      <c r="U15">
        <v>3263164</v>
      </c>
    </row>
    <row r="16" spans="1:21" x14ac:dyDescent="0.35">
      <c r="Q16" t="s">
        <v>42</v>
      </c>
      <c r="R16" t="s">
        <v>43</v>
      </c>
      <c r="T16" s="2" t="s">
        <v>0</v>
      </c>
      <c r="U16">
        <v>26228070</v>
      </c>
    </row>
    <row r="17" spans="17:18" x14ac:dyDescent="0.35">
      <c r="Q17" t="str">
        <f>Q8</f>
        <v>Consumer Discretionary</v>
      </c>
      <c r="R17">
        <f>GETPIVOTDATA("[Measures].[Total Volumes]",$Q$7,"[dim_sector].[sector_name]","[dim_sector].[sector_name].&amp;["&amp;Q17&amp;"]")</f>
        <v>3274465</v>
      </c>
    </row>
    <row r="18" spans="17:18" x14ac:dyDescent="0.35">
      <c r="Q18" t="str">
        <f t="shared" ref="Q18:Q21" si="0">Q9</f>
        <v>Energy</v>
      </c>
      <c r="R18">
        <f t="shared" ref="R18:R21" si="1">GETPIVOTDATA("[Measures].[Total Volumes]",$Q$7,"[dim_sector].[sector_name]","[dim_sector].[sector_name].&amp;["&amp;Q18&amp;"]")</f>
        <v>3492006</v>
      </c>
    </row>
    <row r="19" spans="17:18" x14ac:dyDescent="0.35">
      <c r="Q19" t="str">
        <f t="shared" si="0"/>
        <v>Financials</v>
      </c>
      <c r="R19">
        <f t="shared" si="1"/>
        <v>3355674</v>
      </c>
    </row>
    <row r="20" spans="17:18" x14ac:dyDescent="0.35">
      <c r="Q20" t="str">
        <f t="shared" si="0"/>
        <v>Healthcare</v>
      </c>
      <c r="R20">
        <f t="shared" si="1"/>
        <v>3181771</v>
      </c>
    </row>
    <row r="21" spans="17:18" x14ac:dyDescent="0.35">
      <c r="Q21" t="str">
        <f t="shared" si="0"/>
        <v>Information Technology</v>
      </c>
      <c r="R21">
        <f t="shared" si="1"/>
        <v>12924154</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4CE60-87EF-4414-B6BA-DDA8051F07ED}">
  <sheetPr codeName="Sheet4"/>
  <dimension ref="A4:E5"/>
  <sheetViews>
    <sheetView workbookViewId="0">
      <selection activeCell="T8" sqref="T8"/>
    </sheetView>
  </sheetViews>
  <sheetFormatPr defaultRowHeight="14.5" x14ac:dyDescent="0.35"/>
  <cols>
    <col min="1" max="1" width="12.90625" bestFit="1" customWidth="1"/>
    <col min="2" max="2" width="13.6328125" bestFit="1" customWidth="1"/>
    <col min="3" max="3" width="19.6328125" bestFit="1" customWidth="1"/>
    <col min="4" max="4" width="16.453125" bestFit="1" customWidth="1"/>
    <col min="5" max="5" width="12" bestFit="1" customWidth="1"/>
  </cols>
  <sheetData>
    <row r="4" spans="1:5" x14ac:dyDescent="0.35">
      <c r="A4" t="s">
        <v>44</v>
      </c>
      <c r="B4" t="s">
        <v>45</v>
      </c>
      <c r="C4" t="s">
        <v>46</v>
      </c>
      <c r="D4" t="s">
        <v>47</v>
      </c>
      <c r="E4" t="s">
        <v>48</v>
      </c>
    </row>
    <row r="5" spans="1:5" x14ac:dyDescent="0.35">
      <c r="A5">
        <v>6940</v>
      </c>
      <c r="B5">
        <v>5261775.49</v>
      </c>
      <c r="C5">
        <v>5261775.49</v>
      </c>
      <c r="D5">
        <v>1</v>
      </c>
      <c r="E5">
        <v>4.0426662871111477E-3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A7A3-B7D2-4906-A996-7878F1AB0373}">
  <sheetPr codeName="Sheet5"/>
  <dimension ref="B3:W36"/>
  <sheetViews>
    <sheetView topLeftCell="O2" workbookViewId="0">
      <selection activeCell="T8" sqref="T8"/>
    </sheetView>
  </sheetViews>
  <sheetFormatPr defaultRowHeight="14.5" x14ac:dyDescent="0.35"/>
  <cols>
    <col min="2" max="2" width="12.54296875" bestFit="1" customWidth="1"/>
    <col min="3" max="3" width="16.90625" bestFit="1" customWidth="1"/>
    <col min="4" max="4" width="18" bestFit="1" customWidth="1"/>
    <col min="5" max="5" width="18" customWidth="1"/>
    <col min="6" max="6" width="12.54296875" bestFit="1" customWidth="1"/>
    <col min="7" max="7" width="13.90625" bestFit="1" customWidth="1"/>
    <col min="10" max="10" width="20.81640625" bestFit="1" customWidth="1"/>
    <col min="11" max="11" width="11.81640625" bestFit="1" customWidth="1"/>
    <col min="12" max="12" width="11.6328125" bestFit="1" customWidth="1"/>
    <col min="15" max="15" width="12.54296875" bestFit="1" customWidth="1"/>
    <col min="16" max="16" width="16.90625" bestFit="1" customWidth="1"/>
    <col min="17" max="17" width="11.6328125" bestFit="1" customWidth="1"/>
    <col min="18" max="18" width="12.54296875" bestFit="1" customWidth="1"/>
    <col min="19" max="19" width="11.6328125" bestFit="1" customWidth="1"/>
    <col min="22" max="22" width="22.36328125" bestFit="1" customWidth="1"/>
    <col min="23" max="23" width="16.90625" bestFit="1" customWidth="1"/>
  </cols>
  <sheetData>
    <row r="3" spans="2:23" x14ac:dyDescent="0.35">
      <c r="B3" t="s">
        <v>68</v>
      </c>
      <c r="J3" t="s">
        <v>69</v>
      </c>
      <c r="O3" t="s">
        <v>71</v>
      </c>
    </row>
    <row r="4" spans="2:23" x14ac:dyDescent="0.35">
      <c r="B4" s="1" t="s">
        <v>1</v>
      </c>
      <c r="C4" t="s">
        <v>67</v>
      </c>
      <c r="D4" t="s">
        <v>97</v>
      </c>
      <c r="J4" s="1" t="s">
        <v>1</v>
      </c>
      <c r="K4" t="s">
        <v>70</v>
      </c>
      <c r="L4" t="s">
        <v>39</v>
      </c>
      <c r="O4" s="1" t="s">
        <v>1</v>
      </c>
      <c r="P4" t="s">
        <v>67</v>
      </c>
      <c r="R4" s="1" t="s">
        <v>1</v>
      </c>
      <c r="S4" t="s">
        <v>39</v>
      </c>
      <c r="V4" s="1" t="s">
        <v>1</v>
      </c>
      <c r="W4" t="s">
        <v>67</v>
      </c>
    </row>
    <row r="5" spans="2:23" x14ac:dyDescent="0.35">
      <c r="B5" s="2" t="s">
        <v>22</v>
      </c>
      <c r="C5" s="3">
        <v>0.68804270499264875</v>
      </c>
      <c r="D5" s="6">
        <v>16010276479.100002</v>
      </c>
      <c r="J5" s="2" t="s">
        <v>2</v>
      </c>
      <c r="K5">
        <v>73169.210000000006</v>
      </c>
      <c r="L5">
        <v>73150.490000000005</v>
      </c>
      <c r="O5" s="2" t="s">
        <v>25</v>
      </c>
      <c r="P5">
        <v>3636766024.1300011</v>
      </c>
      <c r="R5" s="2">
        <v>1</v>
      </c>
      <c r="S5">
        <v>20937.53</v>
      </c>
      <c r="V5" s="2" t="s">
        <v>12</v>
      </c>
      <c r="W5">
        <v>1846537704.2999992</v>
      </c>
    </row>
    <row r="6" spans="2:23" x14ac:dyDescent="0.35">
      <c r="B6" s="2" t="s">
        <v>23</v>
      </c>
      <c r="C6" s="3">
        <v>0.31195729500734942</v>
      </c>
      <c r="D6" s="6">
        <v>7259029863.2599983</v>
      </c>
      <c r="J6" s="2" t="s">
        <v>3</v>
      </c>
      <c r="K6">
        <v>83211.039999999994</v>
      </c>
      <c r="L6">
        <v>83212.91</v>
      </c>
      <c r="O6" s="2" t="s">
        <v>26</v>
      </c>
      <c r="P6">
        <v>3443708636.1300015</v>
      </c>
      <c r="R6" s="2">
        <v>2</v>
      </c>
      <c r="S6">
        <v>28439.42</v>
      </c>
      <c r="V6" s="2" t="s">
        <v>13</v>
      </c>
      <c r="W6">
        <v>783700994.30000007</v>
      </c>
    </row>
    <row r="7" spans="2:23" x14ac:dyDescent="0.35">
      <c r="B7" s="2" t="s">
        <v>0</v>
      </c>
      <c r="C7" s="3">
        <v>1</v>
      </c>
      <c r="D7">
        <v>23269306342.360043</v>
      </c>
      <c r="J7" s="2" t="s">
        <v>4</v>
      </c>
      <c r="K7">
        <v>278174.75</v>
      </c>
      <c r="L7">
        <v>278185.52</v>
      </c>
      <c r="O7" s="2" t="s">
        <v>27</v>
      </c>
      <c r="P7">
        <v>3845224800.6599998</v>
      </c>
      <c r="R7" s="2">
        <v>3</v>
      </c>
      <c r="S7">
        <v>34715.040000000001</v>
      </c>
      <c r="V7" s="2" t="s">
        <v>14</v>
      </c>
      <c r="W7">
        <v>7246823289.9600019</v>
      </c>
    </row>
    <row r="8" spans="2:23" x14ac:dyDescent="0.35">
      <c r="J8" s="2" t="s">
        <v>5</v>
      </c>
      <c r="K8">
        <v>156379.9</v>
      </c>
      <c r="L8">
        <v>156318.89000000001</v>
      </c>
      <c r="O8" s="2" t="s">
        <v>28</v>
      </c>
      <c r="P8">
        <v>3928077798.1999998</v>
      </c>
      <c r="R8" s="2">
        <v>4</v>
      </c>
      <c r="S8">
        <v>28376.99</v>
      </c>
      <c r="V8" s="2" t="s">
        <v>15</v>
      </c>
      <c r="W8">
        <v>3969098363.71</v>
      </c>
    </row>
    <row r="9" spans="2:23" ht="15.5" x14ac:dyDescent="0.35">
      <c r="B9" s="17" t="s">
        <v>24</v>
      </c>
      <c r="C9" s="4">
        <f>GETPIVOTDATA("[Measures].[Total Market value]",$B$4,"[dim_exchange].[country]","[dim_exchange].[country].&amp;[India]")</f>
        <v>0.68804270499264875</v>
      </c>
      <c r="D9" s="18">
        <f>IFERROR(GETPIVOTDATA("[__Xl2].[Measures].[Total Market value]",$B$4,"[dim_exchange].[country]","[dim_exchange].[country].&amp;[India]"),0)</f>
        <v>16010276479.100002</v>
      </c>
      <c r="J9" s="2" t="s">
        <v>6</v>
      </c>
      <c r="K9">
        <v>323495.52</v>
      </c>
      <c r="L9">
        <v>323545.53000000003</v>
      </c>
      <c r="O9" s="2" t="s">
        <v>29</v>
      </c>
      <c r="P9">
        <v>4225015904.4299979</v>
      </c>
      <c r="R9" s="2">
        <v>5</v>
      </c>
      <c r="S9">
        <v>28410.47</v>
      </c>
      <c r="V9" s="2" t="s">
        <v>16</v>
      </c>
      <c r="W9">
        <v>778314285.50999975</v>
      </c>
    </row>
    <row r="10" spans="2:23" ht="15.5" x14ac:dyDescent="0.35">
      <c r="B10" s="17" t="s">
        <v>23</v>
      </c>
      <c r="C10" s="4">
        <f>GETPIVOTDATA("[Measures].[Total Market value]",$B$4,"[dim_exchange].[country]","[dim_exchange].[country].&amp;[USA]")</f>
        <v>0.31195729500734942</v>
      </c>
      <c r="D10" s="6">
        <f>IFERROR(GETPIVOTDATA("[__Xl2].[Measures].[Total Market value]",$B$4,"[dim_exchange].[country]","[dim_exchange].[country].&amp;[USA]"),0)</f>
        <v>7259029863.2599983</v>
      </c>
      <c r="J10" s="2" t="s">
        <v>0</v>
      </c>
      <c r="K10">
        <v>914430.42</v>
      </c>
      <c r="L10">
        <v>914413.34</v>
      </c>
      <c r="O10" s="2" t="s">
        <v>30</v>
      </c>
      <c r="P10">
        <v>4190513178.8099999</v>
      </c>
      <c r="R10" s="2">
        <v>6</v>
      </c>
      <c r="S10">
        <v>34890.400000000001</v>
      </c>
      <c r="V10" s="2" t="s">
        <v>17</v>
      </c>
      <c r="W10">
        <v>3850476879.1499991</v>
      </c>
    </row>
    <row r="11" spans="2:23" x14ac:dyDescent="0.35">
      <c r="O11" s="2" t="s">
        <v>0</v>
      </c>
      <c r="P11">
        <v>23269306342.360043</v>
      </c>
      <c r="R11" s="2">
        <v>7</v>
      </c>
      <c r="S11">
        <v>35105.589999999997</v>
      </c>
      <c r="V11" s="2" t="s">
        <v>18</v>
      </c>
      <c r="W11">
        <v>2254586639.3699999</v>
      </c>
    </row>
    <row r="12" spans="2:23" x14ac:dyDescent="0.35">
      <c r="R12" s="2">
        <v>8</v>
      </c>
      <c r="S12">
        <v>21170.45</v>
      </c>
      <c r="V12" s="2" t="s">
        <v>19</v>
      </c>
      <c r="W12">
        <v>2539768186.0599999</v>
      </c>
    </row>
    <row r="13" spans="2:23" x14ac:dyDescent="0.35">
      <c r="R13" s="2">
        <v>9</v>
      </c>
      <c r="S13">
        <v>28321.02</v>
      </c>
      <c r="V13" s="2" t="s">
        <v>0</v>
      </c>
      <c r="W13">
        <v>23269306342.360043</v>
      </c>
    </row>
    <row r="14" spans="2:23" x14ac:dyDescent="0.35">
      <c r="R14" s="2">
        <v>10</v>
      </c>
      <c r="S14">
        <v>35115.199999999997</v>
      </c>
    </row>
    <row r="15" spans="2:23" x14ac:dyDescent="0.35">
      <c r="R15" s="2">
        <v>11</v>
      </c>
      <c r="S15">
        <v>28684.35</v>
      </c>
    </row>
    <row r="16" spans="2:23" x14ac:dyDescent="0.35">
      <c r="R16" s="2">
        <v>12</v>
      </c>
      <c r="S16">
        <v>28583.99</v>
      </c>
    </row>
    <row r="17" spans="18:19" x14ac:dyDescent="0.35">
      <c r="R17" s="2">
        <v>13</v>
      </c>
      <c r="S17">
        <v>35160.04</v>
      </c>
    </row>
    <row r="18" spans="18:19" x14ac:dyDescent="0.35">
      <c r="R18" s="2">
        <v>14</v>
      </c>
      <c r="S18">
        <v>35206.58</v>
      </c>
    </row>
    <row r="19" spans="18:19" x14ac:dyDescent="0.35">
      <c r="R19" s="2">
        <v>15</v>
      </c>
      <c r="S19">
        <v>21320.74</v>
      </c>
    </row>
    <row r="20" spans="18:19" x14ac:dyDescent="0.35">
      <c r="R20" s="2">
        <v>16</v>
      </c>
      <c r="S20">
        <v>28723.22</v>
      </c>
    </row>
    <row r="21" spans="18:19" x14ac:dyDescent="0.35">
      <c r="R21" s="2">
        <v>17</v>
      </c>
      <c r="S21">
        <v>35092.910000000003</v>
      </c>
    </row>
    <row r="22" spans="18:19" x14ac:dyDescent="0.35">
      <c r="R22" s="2">
        <v>18</v>
      </c>
      <c r="S22">
        <v>28652.34</v>
      </c>
    </row>
    <row r="23" spans="18:19" x14ac:dyDescent="0.35">
      <c r="R23" s="2">
        <v>19</v>
      </c>
      <c r="S23">
        <v>28915.599999999999</v>
      </c>
    </row>
    <row r="24" spans="18:19" x14ac:dyDescent="0.35">
      <c r="R24" s="2">
        <v>20</v>
      </c>
      <c r="S24">
        <v>35497.74</v>
      </c>
    </row>
    <row r="25" spans="18:19" x14ac:dyDescent="0.35">
      <c r="R25" s="2">
        <v>21</v>
      </c>
      <c r="S25">
        <v>35169.68</v>
      </c>
    </row>
    <row r="26" spans="18:19" x14ac:dyDescent="0.35">
      <c r="R26" s="2">
        <v>22</v>
      </c>
      <c r="S26">
        <v>21273.73</v>
      </c>
    </row>
    <row r="27" spans="18:19" x14ac:dyDescent="0.35">
      <c r="R27" s="2">
        <v>23</v>
      </c>
      <c r="S27">
        <v>28688.560000000001</v>
      </c>
    </row>
    <row r="28" spans="18:19" x14ac:dyDescent="0.35">
      <c r="R28" s="2">
        <v>24</v>
      </c>
      <c r="S28">
        <v>35286.17</v>
      </c>
    </row>
    <row r="29" spans="18:19" x14ac:dyDescent="0.35">
      <c r="R29" s="2">
        <v>25</v>
      </c>
      <c r="S29">
        <v>28651.08</v>
      </c>
    </row>
    <row r="30" spans="18:19" x14ac:dyDescent="0.35">
      <c r="R30" s="2">
        <v>26</v>
      </c>
      <c r="S30">
        <v>28920.94</v>
      </c>
    </row>
    <row r="31" spans="18:19" x14ac:dyDescent="0.35">
      <c r="R31" s="2">
        <v>27</v>
      </c>
      <c r="S31">
        <v>35577.129999999997</v>
      </c>
    </row>
    <row r="32" spans="18:19" x14ac:dyDescent="0.35">
      <c r="R32" s="2">
        <v>28</v>
      </c>
      <c r="S32">
        <v>35472.050000000003</v>
      </c>
    </row>
    <row r="33" spans="18:19" x14ac:dyDescent="0.35">
      <c r="R33" s="2">
        <v>29</v>
      </c>
      <c r="S33">
        <v>21470.65</v>
      </c>
    </row>
    <row r="34" spans="18:19" x14ac:dyDescent="0.35">
      <c r="R34" s="2">
        <v>30</v>
      </c>
      <c r="S34">
        <v>28781.34</v>
      </c>
    </row>
    <row r="35" spans="18:19" x14ac:dyDescent="0.35">
      <c r="R35" s="2">
        <v>31</v>
      </c>
      <c r="S35">
        <v>13802.39</v>
      </c>
    </row>
    <row r="36" spans="18:19" x14ac:dyDescent="0.35">
      <c r="R36" s="2" t="s">
        <v>0</v>
      </c>
      <c r="S36">
        <v>914413.34</v>
      </c>
    </row>
  </sheetData>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8448E-16AB-4742-A588-6F51D5F03648}">
  <sheetPr codeName="Sheet6"/>
  <dimension ref="B3:P19"/>
  <sheetViews>
    <sheetView workbookViewId="0">
      <selection activeCell="T8" sqref="T8"/>
    </sheetView>
  </sheetViews>
  <sheetFormatPr defaultRowHeight="14.5" x14ac:dyDescent="0.35"/>
  <cols>
    <col min="2" max="2" width="12.90625" bestFit="1" customWidth="1"/>
    <col min="3" max="3" width="13.6328125" bestFit="1" customWidth="1"/>
    <col min="4" max="4" width="10.81640625" bestFit="1" customWidth="1"/>
    <col min="5" max="5" width="9.81640625" bestFit="1" customWidth="1"/>
    <col min="6" max="6" width="12.54296875" bestFit="1" customWidth="1"/>
    <col min="7" max="7" width="26.1796875" bestFit="1" customWidth="1"/>
    <col min="8" max="8" width="9.81640625" bestFit="1" customWidth="1"/>
    <col min="9" max="9" width="22.36328125" bestFit="1" customWidth="1"/>
    <col min="10" max="10" width="14.6328125" bestFit="1" customWidth="1"/>
    <col min="11" max="11" width="9.81640625" bestFit="1" customWidth="1"/>
    <col min="12" max="12" width="20.81640625" bestFit="1" customWidth="1"/>
    <col min="13" max="13" width="14.6328125" bestFit="1" customWidth="1"/>
    <col min="14" max="14" width="10.81640625" bestFit="1" customWidth="1"/>
    <col min="15" max="15" width="12.54296875" bestFit="1" customWidth="1"/>
    <col min="16" max="16" width="13.6328125" bestFit="1" customWidth="1"/>
  </cols>
  <sheetData>
    <row r="3" spans="2:16" x14ac:dyDescent="0.35">
      <c r="B3" t="s">
        <v>88</v>
      </c>
      <c r="F3" t="s">
        <v>89</v>
      </c>
      <c r="I3" t="s">
        <v>91</v>
      </c>
      <c r="L3" t="s">
        <v>92</v>
      </c>
    </row>
    <row r="4" spans="2:16" x14ac:dyDescent="0.35">
      <c r="B4" s="1" t="s">
        <v>1</v>
      </c>
      <c r="C4" t="s">
        <v>45</v>
      </c>
      <c r="F4" s="1" t="s">
        <v>1</v>
      </c>
      <c r="G4" t="s">
        <v>55</v>
      </c>
      <c r="I4" s="1" t="s">
        <v>1</v>
      </c>
      <c r="J4" t="s">
        <v>90</v>
      </c>
      <c r="L4" s="1" t="s">
        <v>1</v>
      </c>
      <c r="M4" t="s">
        <v>90</v>
      </c>
      <c r="O4" s="1" t="s">
        <v>1</v>
      </c>
      <c r="P4" t="s">
        <v>45</v>
      </c>
    </row>
    <row r="5" spans="2:16" x14ac:dyDescent="0.35">
      <c r="B5" s="2" t="s">
        <v>80</v>
      </c>
      <c r="C5" s="6">
        <v>514559.16</v>
      </c>
      <c r="F5" s="2" t="s">
        <v>79</v>
      </c>
      <c r="G5">
        <v>479</v>
      </c>
      <c r="I5" s="2" t="s">
        <v>12</v>
      </c>
      <c r="J5">
        <v>916</v>
      </c>
      <c r="L5" s="2" t="s">
        <v>4</v>
      </c>
      <c r="M5">
        <v>681</v>
      </c>
      <c r="O5" s="2" t="s">
        <v>7</v>
      </c>
      <c r="P5" s="6">
        <v>1752358.0499999998</v>
      </c>
    </row>
    <row r="6" spans="2:16" x14ac:dyDescent="0.35">
      <c r="B6" s="2" t="s">
        <v>81</v>
      </c>
      <c r="C6" s="6">
        <v>1021989.6100000001</v>
      </c>
      <c r="F6" s="2" t="s">
        <v>75</v>
      </c>
      <c r="G6">
        <v>618</v>
      </c>
      <c r="I6" s="2" t="s">
        <v>14</v>
      </c>
      <c r="J6">
        <v>681</v>
      </c>
      <c r="L6" s="2" t="s">
        <v>5</v>
      </c>
      <c r="M6">
        <v>809</v>
      </c>
      <c r="O6" s="2" t="s">
        <v>8</v>
      </c>
      <c r="P6" s="6">
        <v>3509417.4400000004</v>
      </c>
    </row>
    <row r="7" spans="2:16" x14ac:dyDescent="0.35">
      <c r="B7" s="2" t="s">
        <v>82</v>
      </c>
      <c r="C7" s="6">
        <v>430113.23</v>
      </c>
      <c r="F7" s="2" t="s">
        <v>74</v>
      </c>
      <c r="G7">
        <v>809</v>
      </c>
      <c r="I7" s="2" t="s">
        <v>16</v>
      </c>
      <c r="J7">
        <v>1729</v>
      </c>
      <c r="L7" s="2" t="s">
        <v>2</v>
      </c>
      <c r="M7">
        <v>916</v>
      </c>
      <c r="O7" s="2" t="s">
        <v>0</v>
      </c>
      <c r="P7">
        <v>5261775.49</v>
      </c>
    </row>
    <row r="8" spans="2:16" x14ac:dyDescent="0.35">
      <c r="B8" s="2" t="s">
        <v>83</v>
      </c>
      <c r="C8" s="6">
        <v>710493.8</v>
      </c>
      <c r="F8" s="2" t="s">
        <v>72</v>
      </c>
      <c r="G8">
        <v>908</v>
      </c>
      <c r="I8" s="2" t="s">
        <v>17</v>
      </c>
      <c r="J8">
        <v>809</v>
      </c>
      <c r="L8" s="2" t="s">
        <v>3</v>
      </c>
      <c r="M8">
        <v>1253</v>
      </c>
    </row>
    <row r="9" spans="2:16" x14ac:dyDescent="0.35">
      <c r="B9" s="2" t="s">
        <v>84</v>
      </c>
      <c r="C9" s="6">
        <v>636782.27</v>
      </c>
      <c r="F9" s="2" t="s">
        <v>73</v>
      </c>
      <c r="G9">
        <v>916</v>
      </c>
      <c r="I9" s="2" t="s">
        <v>18</v>
      </c>
      <c r="J9">
        <v>1253</v>
      </c>
      <c r="L9" s="2" t="s">
        <v>6</v>
      </c>
      <c r="M9">
        <v>3281</v>
      </c>
    </row>
    <row r="10" spans="2:16" x14ac:dyDescent="0.35">
      <c r="B10" s="2" t="s">
        <v>85</v>
      </c>
      <c r="C10" s="6">
        <v>846424.34</v>
      </c>
      <c r="F10" s="2" t="s">
        <v>76</v>
      </c>
      <c r="G10">
        <v>934</v>
      </c>
      <c r="I10" s="2" t="s">
        <v>19</v>
      </c>
      <c r="J10">
        <v>1552</v>
      </c>
      <c r="L10" s="2" t="s">
        <v>0</v>
      </c>
      <c r="M10">
        <v>6940</v>
      </c>
    </row>
    <row r="11" spans="2:16" x14ac:dyDescent="0.35">
      <c r="B11" s="2" t="s">
        <v>86</v>
      </c>
      <c r="C11" s="6">
        <v>499036.79999999993</v>
      </c>
      <c r="F11" s="2" t="s">
        <v>77</v>
      </c>
      <c r="G11">
        <v>1035</v>
      </c>
      <c r="I11" s="2" t="s">
        <v>0</v>
      </c>
      <c r="J11">
        <v>6940</v>
      </c>
    </row>
    <row r="12" spans="2:16" x14ac:dyDescent="0.35">
      <c r="B12" s="2" t="s">
        <v>87</v>
      </c>
      <c r="C12" s="6">
        <v>602376.28</v>
      </c>
      <c r="F12" s="2" t="s">
        <v>78</v>
      </c>
      <c r="G12">
        <v>1241</v>
      </c>
      <c r="L12" t="str">
        <f>L5</f>
        <v>Financials</v>
      </c>
      <c r="M12">
        <f>GETPIVOTDATA("[Measures].[Sum of quantity]",$L$4,"[dim_sector].[sector_name]","[dim_sector].[sector_name].&amp;["&amp;L12&amp;"]")</f>
        <v>681</v>
      </c>
    </row>
    <row r="13" spans="2:16" x14ac:dyDescent="0.35">
      <c r="B13" s="2" t="s">
        <v>0</v>
      </c>
      <c r="C13" s="6">
        <v>5261775.49</v>
      </c>
      <c r="F13" s="2" t="s">
        <v>0</v>
      </c>
      <c r="G13">
        <v>867.5</v>
      </c>
      <c r="L13" t="str">
        <f t="shared" ref="L13:L16" si="0">L6</f>
        <v>Healthcare</v>
      </c>
      <c r="M13">
        <f t="shared" ref="M13:M16" si="1">GETPIVOTDATA("[Measures].[Sum of quantity]",$L$4,"[dim_sector].[sector_name]","[dim_sector].[sector_name].&amp;["&amp;L13&amp;"]")</f>
        <v>809</v>
      </c>
    </row>
    <row r="14" spans="2:16" x14ac:dyDescent="0.35">
      <c r="I14" t="str">
        <f>I5</f>
        <v>Amazon.com Inc.</v>
      </c>
      <c r="J14">
        <f>GETPIVOTDATA("[Measures].[Sum of quantity]",$I$4,"[dim_company].[company_name]","[dim_company].[company_name].&amp;["&amp;I14&amp;"]")</f>
        <v>916</v>
      </c>
      <c r="L14" t="str">
        <f t="shared" si="0"/>
        <v>Consumer Discretionary</v>
      </c>
      <c r="M14">
        <f t="shared" si="1"/>
        <v>916</v>
      </c>
    </row>
    <row r="15" spans="2:16" x14ac:dyDescent="0.35">
      <c r="I15" t="str">
        <f t="shared" ref="I15:I19" si="2">I6</f>
        <v>HDFC Bank</v>
      </c>
      <c r="J15">
        <f t="shared" ref="J15:J19" si="3">GETPIVOTDATA("[Measures].[Sum of quantity]",$I$4,"[dim_company].[company_name]","[dim_company].[company_name].&amp;["&amp;I15&amp;"]")</f>
        <v>681</v>
      </c>
      <c r="L15" t="str">
        <f t="shared" si="0"/>
        <v>Energy</v>
      </c>
      <c r="M15">
        <f t="shared" si="1"/>
        <v>1253</v>
      </c>
    </row>
    <row r="16" spans="2:16" x14ac:dyDescent="0.35">
      <c r="I16" t="str">
        <f t="shared" si="2"/>
        <v>Microsoft Corp.</v>
      </c>
      <c r="J16">
        <f t="shared" si="3"/>
        <v>1729</v>
      </c>
      <c r="L16" t="str">
        <f t="shared" si="0"/>
        <v>Information Technology</v>
      </c>
      <c r="M16">
        <f t="shared" si="1"/>
        <v>3281</v>
      </c>
    </row>
    <row r="17" spans="9:10" x14ac:dyDescent="0.35">
      <c r="I17" t="str">
        <f t="shared" si="2"/>
        <v>Pfizer Inc.</v>
      </c>
      <c r="J17">
        <f t="shared" si="3"/>
        <v>809</v>
      </c>
    </row>
    <row r="18" spans="9:10" x14ac:dyDescent="0.35">
      <c r="I18" t="str">
        <f t="shared" si="2"/>
        <v>Reliance Industries</v>
      </c>
      <c r="J18">
        <f t="shared" si="3"/>
        <v>1253</v>
      </c>
    </row>
    <row r="19" spans="9:10" x14ac:dyDescent="0.35">
      <c r="I19" t="str">
        <f t="shared" si="2"/>
        <v>Tata Consultancy Services</v>
      </c>
      <c r="J19">
        <f t="shared" si="3"/>
        <v>1552</v>
      </c>
    </row>
  </sheetData>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417D-272B-4A35-867D-D10F38280FB6}">
  <sheetPr codeName="Sheet2"/>
  <dimension ref="A2:AB35"/>
  <sheetViews>
    <sheetView showGridLines="0" topLeftCell="B1" zoomScaleNormal="100" workbookViewId="0">
      <selection activeCell="L7" sqref="L7"/>
    </sheetView>
  </sheetViews>
  <sheetFormatPr defaultRowHeight="14.5" x14ac:dyDescent="0.35"/>
  <cols>
    <col min="1" max="1" width="12.54296875" bestFit="1" customWidth="1"/>
    <col min="2" max="2" width="21.90625" bestFit="1" customWidth="1"/>
    <col min="3" max="3" width="8.6328125" customWidth="1"/>
    <col min="4" max="4" width="6" hidden="1" customWidth="1"/>
    <col min="5" max="5" width="3" customWidth="1"/>
    <col min="6" max="6" width="3.08984375" customWidth="1"/>
    <col min="7" max="7" width="12.54296875" bestFit="1" customWidth="1"/>
    <col min="8" max="8" width="12" bestFit="1" customWidth="1"/>
    <col min="9" max="9" width="9.81640625" bestFit="1" customWidth="1"/>
    <col min="10" max="10" width="20.81640625" bestFit="1" customWidth="1"/>
    <col min="11" max="11" width="21.90625" bestFit="1" customWidth="1"/>
    <col min="12" max="12" width="12" bestFit="1" customWidth="1"/>
    <col min="13" max="13" width="6.90625" customWidth="1"/>
    <col min="14" max="14" width="9.81640625" bestFit="1" customWidth="1"/>
    <col min="15" max="15" width="20.81640625" bestFit="1" customWidth="1"/>
    <col min="16" max="16" width="21.90625" bestFit="1" customWidth="1"/>
    <col min="17" max="17" width="18.81640625" bestFit="1" customWidth="1"/>
    <col min="18" max="18" width="9.81640625" bestFit="1" customWidth="1"/>
    <col min="19" max="19" width="22.36328125" bestFit="1" customWidth="1"/>
    <col min="20" max="20" width="12" bestFit="1" customWidth="1"/>
    <col min="21" max="21" width="8.1796875" customWidth="1"/>
    <col min="22" max="22" width="12.54296875" bestFit="1" customWidth="1"/>
    <col min="23" max="23" width="12" bestFit="1" customWidth="1"/>
    <col min="24" max="24" width="9.81640625" bestFit="1" customWidth="1"/>
    <col min="25" max="25" width="8.81640625" bestFit="1" customWidth="1"/>
    <col min="26" max="26" width="12.54296875" bestFit="1" customWidth="1"/>
    <col min="27" max="27" width="21.90625" bestFit="1" customWidth="1"/>
    <col min="28" max="29" width="8.81640625" bestFit="1" customWidth="1"/>
    <col min="30" max="44" width="9.81640625" bestFit="1" customWidth="1"/>
    <col min="45" max="49" width="8.81640625" bestFit="1" customWidth="1"/>
    <col min="50" max="65" width="9.81640625" bestFit="1" customWidth="1"/>
    <col min="66" max="72" width="8.81640625" bestFit="1" customWidth="1"/>
    <col min="73" max="87" width="9.81640625" bestFit="1" customWidth="1"/>
    <col min="88" max="94" width="8.81640625" bestFit="1" customWidth="1"/>
    <col min="95" max="109" width="9.81640625" bestFit="1" customWidth="1"/>
    <col min="110" max="115" width="8.81640625" bestFit="1" customWidth="1"/>
    <col min="116" max="130" width="9.81640625" bestFit="1" customWidth="1"/>
    <col min="131" max="131" width="10.81640625" bestFit="1" customWidth="1"/>
  </cols>
  <sheetData>
    <row r="2" spans="1:28" x14ac:dyDescent="0.35">
      <c r="A2" t="s">
        <v>9</v>
      </c>
      <c r="G2" t="s">
        <v>10</v>
      </c>
      <c r="O2" t="s">
        <v>11</v>
      </c>
      <c r="S2" t="s">
        <v>20</v>
      </c>
      <c r="V2" t="s">
        <v>21</v>
      </c>
    </row>
    <row r="3" spans="1:28" x14ac:dyDescent="0.35">
      <c r="A3" s="1" t="s">
        <v>1</v>
      </c>
      <c r="G3" s="1" t="s">
        <v>1</v>
      </c>
      <c r="J3" s="1" t="s">
        <v>1</v>
      </c>
      <c r="O3" s="1" t="s">
        <v>1</v>
      </c>
      <c r="S3" s="1" t="s">
        <v>1</v>
      </c>
      <c r="V3" s="1" t="s">
        <v>1</v>
      </c>
      <c r="Z3" s="1" t="s">
        <v>1</v>
      </c>
    </row>
    <row r="4" spans="1:28" x14ac:dyDescent="0.35">
      <c r="A4" s="2" t="s">
        <v>25</v>
      </c>
      <c r="G4" s="2" t="s">
        <v>7</v>
      </c>
      <c r="J4" s="2" t="s">
        <v>2</v>
      </c>
      <c r="O4" s="2" t="s">
        <v>6</v>
      </c>
      <c r="S4" s="2" t="s">
        <v>12</v>
      </c>
      <c r="V4" s="2">
        <v>1</v>
      </c>
      <c r="Z4" s="2" t="s">
        <v>22</v>
      </c>
    </row>
    <row r="5" spans="1:28" x14ac:dyDescent="0.35">
      <c r="A5" s="2" t="s">
        <v>26</v>
      </c>
      <c r="G5" s="2" t="s">
        <v>8</v>
      </c>
      <c r="J5" s="2" t="s">
        <v>3</v>
      </c>
      <c r="O5" s="2" t="s">
        <v>2</v>
      </c>
      <c r="S5" s="2" t="s">
        <v>13</v>
      </c>
      <c r="V5" s="2">
        <v>2</v>
      </c>
      <c r="Z5" s="2" t="s">
        <v>23</v>
      </c>
    </row>
    <row r="6" spans="1:28" x14ac:dyDescent="0.35">
      <c r="A6" s="2" t="s">
        <v>27</v>
      </c>
      <c r="G6" s="2" t="s">
        <v>33</v>
      </c>
      <c r="J6" s="2" t="s">
        <v>4</v>
      </c>
      <c r="O6" s="2" t="s">
        <v>5</v>
      </c>
      <c r="S6" s="2" t="s">
        <v>14</v>
      </c>
      <c r="V6" s="2">
        <v>3</v>
      </c>
      <c r="Z6" s="2" t="s">
        <v>33</v>
      </c>
    </row>
    <row r="7" spans="1:28" x14ac:dyDescent="0.35">
      <c r="A7" s="2" t="s">
        <v>28</v>
      </c>
      <c r="G7" s="2" t="s">
        <v>0</v>
      </c>
      <c r="J7" s="2" t="s">
        <v>5</v>
      </c>
      <c r="O7" s="2" t="s">
        <v>3</v>
      </c>
      <c r="S7" s="2" t="s">
        <v>15</v>
      </c>
      <c r="V7" s="2">
        <v>4</v>
      </c>
      <c r="Z7" s="2" t="s">
        <v>0</v>
      </c>
    </row>
    <row r="8" spans="1:28" x14ac:dyDescent="0.35">
      <c r="A8" s="2" t="s">
        <v>29</v>
      </c>
      <c r="J8" s="2" t="s">
        <v>6</v>
      </c>
      <c r="O8" s="2" t="s">
        <v>4</v>
      </c>
      <c r="S8" s="2" t="s">
        <v>16</v>
      </c>
      <c r="V8" s="2">
        <v>5</v>
      </c>
      <c r="Z8" t="s">
        <v>24</v>
      </c>
      <c r="AA8" s="6">
        <f>IFERROR(GETPIVOTDATA("[Measures].[Total Daily Market Value]",$Z$3,"[dim_exchange].[country]","[dim_exchange].[country].&amp;["&amp;Z8&amp;"]"),0)</f>
        <v>0</v>
      </c>
      <c r="AB8" s="4">
        <f>IFERROR(AA8/($AA$8+$AA$9),0)</f>
        <v>0</v>
      </c>
    </row>
    <row r="9" spans="1:28" x14ac:dyDescent="0.35">
      <c r="A9" s="2" t="s">
        <v>30</v>
      </c>
      <c r="J9" s="2" t="s">
        <v>33</v>
      </c>
      <c r="O9" s="2" t="s">
        <v>33</v>
      </c>
      <c r="S9" s="2" t="s">
        <v>17</v>
      </c>
      <c r="V9" s="2">
        <v>6</v>
      </c>
      <c r="Z9" t="s">
        <v>23</v>
      </c>
      <c r="AA9" s="6">
        <f>IFERROR(GETPIVOTDATA("[Measures].[Total Daily Market Value]",$Z$3,"[dim_exchange].[country]","[dim_exchange].[country].&amp;["&amp;Z9&amp;"]"),0)</f>
        <v>0</v>
      </c>
      <c r="AB9" s="4">
        <f>IFERROR(AA9/($AA$9+$AA$8),0)</f>
        <v>0</v>
      </c>
    </row>
    <row r="10" spans="1:28" x14ac:dyDescent="0.35">
      <c r="A10" s="2" t="s">
        <v>0</v>
      </c>
      <c r="J10" s="2" t="s">
        <v>0</v>
      </c>
      <c r="O10" s="2" t="s">
        <v>0</v>
      </c>
      <c r="S10" s="2" t="s">
        <v>18</v>
      </c>
      <c r="V10" s="2">
        <v>7</v>
      </c>
    </row>
    <row r="11" spans="1:28" x14ac:dyDescent="0.35">
      <c r="P11" s="4"/>
      <c r="Q11" s="4"/>
      <c r="S11" s="2" t="s">
        <v>19</v>
      </c>
      <c r="V11" s="2">
        <v>8</v>
      </c>
    </row>
    <row r="12" spans="1:28" x14ac:dyDescent="0.35">
      <c r="P12" s="4"/>
      <c r="Q12" s="4"/>
      <c r="S12" s="2" t="s">
        <v>33</v>
      </c>
      <c r="V12" s="2">
        <v>9</v>
      </c>
    </row>
    <row r="13" spans="1:28" x14ac:dyDescent="0.35">
      <c r="P13" s="4"/>
      <c r="Q13" s="4"/>
      <c r="S13" s="2" t="s">
        <v>0</v>
      </c>
      <c r="V13" s="2">
        <v>10</v>
      </c>
    </row>
    <row r="14" spans="1:28" x14ac:dyDescent="0.35">
      <c r="P14" s="4"/>
      <c r="Q14" s="4"/>
      <c r="V14" s="2">
        <v>11</v>
      </c>
    </row>
    <row r="15" spans="1:28" x14ac:dyDescent="0.35">
      <c r="P15" s="4"/>
      <c r="Q15" s="4"/>
      <c r="V15" s="2">
        <v>12</v>
      </c>
    </row>
    <row r="16" spans="1:28" x14ac:dyDescent="0.35">
      <c r="P16" s="4"/>
      <c r="Q16" s="4"/>
      <c r="V16" s="2">
        <v>13</v>
      </c>
    </row>
    <row r="17" spans="22:22" x14ac:dyDescent="0.35">
      <c r="V17" s="2">
        <v>14</v>
      </c>
    </row>
    <row r="18" spans="22:22" x14ac:dyDescent="0.35">
      <c r="V18" s="2">
        <v>15</v>
      </c>
    </row>
    <row r="19" spans="22:22" x14ac:dyDescent="0.35">
      <c r="V19" s="2">
        <v>16</v>
      </c>
    </row>
    <row r="20" spans="22:22" x14ac:dyDescent="0.35">
      <c r="V20" s="2">
        <v>17</v>
      </c>
    </row>
    <row r="21" spans="22:22" x14ac:dyDescent="0.35">
      <c r="V21" s="2">
        <v>18</v>
      </c>
    </row>
    <row r="22" spans="22:22" x14ac:dyDescent="0.35">
      <c r="V22" s="2">
        <v>19</v>
      </c>
    </row>
    <row r="23" spans="22:22" x14ac:dyDescent="0.35">
      <c r="V23" s="2">
        <v>20</v>
      </c>
    </row>
    <row r="24" spans="22:22" x14ac:dyDescent="0.35">
      <c r="V24" s="2">
        <v>21</v>
      </c>
    </row>
    <row r="25" spans="22:22" x14ac:dyDescent="0.35">
      <c r="V25" s="2">
        <v>22</v>
      </c>
    </row>
    <row r="26" spans="22:22" x14ac:dyDescent="0.35">
      <c r="V26" s="2">
        <v>23</v>
      </c>
    </row>
    <row r="27" spans="22:22" x14ac:dyDescent="0.35">
      <c r="V27" s="2">
        <v>24</v>
      </c>
    </row>
    <row r="28" spans="22:22" x14ac:dyDescent="0.35">
      <c r="V28" s="2">
        <v>25</v>
      </c>
    </row>
    <row r="29" spans="22:22" x14ac:dyDescent="0.35">
      <c r="V29" s="2">
        <v>26</v>
      </c>
    </row>
    <row r="30" spans="22:22" x14ac:dyDescent="0.35">
      <c r="V30" s="2">
        <v>27</v>
      </c>
    </row>
    <row r="31" spans="22:22" x14ac:dyDescent="0.35">
      <c r="V31" s="2">
        <v>28</v>
      </c>
    </row>
    <row r="32" spans="22:22" x14ac:dyDescent="0.35">
      <c r="V32" s="2">
        <v>29</v>
      </c>
    </row>
    <row r="33" spans="22:22" x14ac:dyDescent="0.35">
      <c r="V33" s="2">
        <v>30</v>
      </c>
    </row>
    <row r="34" spans="22:22" x14ac:dyDescent="0.35">
      <c r="V34" s="2">
        <v>31</v>
      </c>
    </row>
    <row r="35" spans="22:22" x14ac:dyDescent="0.35">
      <c r="V35" s="2" t="s">
        <v>0</v>
      </c>
    </row>
  </sheetData>
  <pageMargins left="0.7" right="0.7" top="0.75" bottom="0.75" header="0.3" footer="0.3"/>
  <drawing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A84F6-DDBB-48A9-965E-3F99BBF2D22E}">
  <sheetPr codeName="Sheet7"/>
  <dimension ref="A4:C21"/>
  <sheetViews>
    <sheetView workbookViewId="0">
      <selection activeCell="C14" sqref="C14"/>
    </sheetView>
  </sheetViews>
  <sheetFormatPr defaultRowHeight="14.5" x14ac:dyDescent="0.35"/>
  <cols>
    <col min="1" max="1" width="13.453125" bestFit="1" customWidth="1"/>
    <col min="2" max="4" width="11" bestFit="1" customWidth="1"/>
  </cols>
  <sheetData>
    <row r="4" spans="1:3" x14ac:dyDescent="0.35">
      <c r="A4" s="8"/>
      <c r="B4" s="9"/>
      <c r="C4" s="10"/>
    </row>
    <row r="5" spans="1:3" x14ac:dyDescent="0.35">
      <c r="A5" s="11"/>
      <c r="B5" s="12"/>
      <c r="C5" s="13"/>
    </row>
    <row r="6" spans="1:3" x14ac:dyDescent="0.35">
      <c r="A6" s="11"/>
      <c r="B6" s="12"/>
      <c r="C6" s="13"/>
    </row>
    <row r="7" spans="1:3" x14ac:dyDescent="0.35">
      <c r="A7" s="11"/>
      <c r="B7" s="12"/>
      <c r="C7" s="13"/>
    </row>
    <row r="8" spans="1:3" x14ac:dyDescent="0.35">
      <c r="A8" s="11"/>
      <c r="B8" s="12"/>
      <c r="C8" s="13"/>
    </row>
    <row r="9" spans="1:3" x14ac:dyDescent="0.35">
      <c r="A9" s="11"/>
      <c r="B9" s="12"/>
      <c r="C9" s="13"/>
    </row>
    <row r="10" spans="1:3" x14ac:dyDescent="0.35">
      <c r="A10" s="11"/>
      <c r="B10" s="12"/>
      <c r="C10" s="13"/>
    </row>
    <row r="11" spans="1:3" x14ac:dyDescent="0.35">
      <c r="A11" s="11"/>
      <c r="B11" s="12"/>
      <c r="C11" s="13"/>
    </row>
    <row r="12" spans="1:3" x14ac:dyDescent="0.35">
      <c r="A12" s="11"/>
      <c r="B12" s="12"/>
      <c r="C12" s="13"/>
    </row>
    <row r="13" spans="1:3" x14ac:dyDescent="0.35">
      <c r="A13" s="11"/>
      <c r="B13" s="12"/>
      <c r="C13" s="13"/>
    </row>
    <row r="14" spans="1:3" x14ac:dyDescent="0.35">
      <c r="A14" s="11"/>
      <c r="B14" s="12"/>
      <c r="C14" s="13"/>
    </row>
    <row r="15" spans="1:3" x14ac:dyDescent="0.35">
      <c r="A15" s="11"/>
      <c r="B15" s="12"/>
      <c r="C15" s="13"/>
    </row>
    <row r="16" spans="1:3" x14ac:dyDescent="0.35">
      <c r="A16" s="11"/>
      <c r="B16" s="12"/>
      <c r="C16" s="13"/>
    </row>
    <row r="17" spans="1:3" x14ac:dyDescent="0.35">
      <c r="A17" s="11"/>
      <c r="B17" s="12"/>
      <c r="C17" s="13"/>
    </row>
    <row r="18" spans="1:3" x14ac:dyDescent="0.35">
      <c r="A18" s="11"/>
      <c r="B18" s="12"/>
      <c r="C18" s="13"/>
    </row>
    <row r="19" spans="1:3" x14ac:dyDescent="0.35">
      <c r="A19" s="11"/>
      <c r="B19" s="12"/>
      <c r="C19" s="13"/>
    </row>
    <row r="20" spans="1:3" x14ac:dyDescent="0.35">
      <c r="A20" s="11"/>
      <c r="B20" s="12"/>
      <c r="C20" s="13"/>
    </row>
    <row r="21" spans="1:3" x14ac:dyDescent="0.35">
      <c r="A21" s="14"/>
      <c r="B21" s="15"/>
      <c r="C21"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200B8-332E-4E3D-947F-D8AA68B0C01A}">
  <sheetPr codeName="Sheet8"/>
  <dimension ref="B3:K34"/>
  <sheetViews>
    <sheetView workbookViewId="0">
      <selection activeCell="B13" sqref="B13"/>
    </sheetView>
  </sheetViews>
  <sheetFormatPr defaultRowHeight="14.5" x14ac:dyDescent="0.35"/>
  <cols>
    <col min="2" max="2" width="14.08984375" bestFit="1" customWidth="1"/>
    <col min="3" max="3" width="15.36328125" bestFit="1" customWidth="1"/>
    <col min="4" max="4" width="12.08984375" bestFit="1" customWidth="1"/>
    <col min="5" max="5" width="17.90625" bestFit="1" customWidth="1"/>
    <col min="6" max="6" width="10.81640625" bestFit="1" customWidth="1"/>
    <col min="7" max="7" width="15.90625" bestFit="1" customWidth="1"/>
    <col min="8" max="11" width="17.90625" bestFit="1" customWidth="1"/>
    <col min="12" max="12" width="11.6328125" bestFit="1" customWidth="1"/>
  </cols>
  <sheetData>
    <row r="3" spans="2:11" x14ac:dyDescent="0.35">
      <c r="B3" t="s">
        <v>67</v>
      </c>
      <c r="C3" t="s">
        <v>41</v>
      </c>
      <c r="D3" t="s">
        <v>40</v>
      </c>
      <c r="E3" t="s">
        <v>49</v>
      </c>
      <c r="F3" t="s">
        <v>50</v>
      </c>
      <c r="G3" t="s">
        <v>51</v>
      </c>
    </row>
    <row r="4" spans="2:11" x14ac:dyDescent="0.35">
      <c r="B4">
        <v>23269306342.360043</v>
      </c>
      <c r="C4">
        <v>26228070</v>
      </c>
      <c r="D4">
        <v>886.05943798449607</v>
      </c>
      <c r="E4">
        <v>500</v>
      </c>
      <c r="F4">
        <v>500</v>
      </c>
      <c r="G4">
        <v>110294.11</v>
      </c>
    </row>
    <row r="5" spans="2:11" x14ac:dyDescent="0.35">
      <c r="B5" s="6">
        <f>GETPIVOTDATA("[Measures].[Total Market value]",$B$3)</f>
        <v>23269306342.360043</v>
      </c>
      <c r="C5" s="6">
        <f>GETPIVOTDATA("[Measures].[Sum of volume]",$B$3)</f>
        <v>26228070</v>
      </c>
      <c r="D5" s="19">
        <f>GETPIVOTDATA("[Measures].[Average of close]",$B$3)</f>
        <v>886.05943798449607</v>
      </c>
      <c r="E5" s="19">
        <f>GETPIVOTDATA("[Measures].[Total Trades Executed]",$B$3)</f>
        <v>500</v>
      </c>
      <c r="F5" s="6"/>
      <c r="G5" s="6">
        <f>GETPIVOTDATA("[Measures].[Total Fees Collected]",$B$3)</f>
        <v>110294.11</v>
      </c>
    </row>
    <row r="8" spans="2:11" x14ac:dyDescent="0.35">
      <c r="B8" t="s">
        <v>52</v>
      </c>
      <c r="C8" t="s">
        <v>45</v>
      </c>
      <c r="D8" t="s">
        <v>54</v>
      </c>
      <c r="E8" t="s">
        <v>53</v>
      </c>
      <c r="F8" t="s">
        <v>55</v>
      </c>
    </row>
    <row r="9" spans="2:11" x14ac:dyDescent="0.35">
      <c r="B9">
        <v>6940</v>
      </c>
      <c r="C9">
        <v>5261775.49</v>
      </c>
      <c r="D9">
        <v>1.8</v>
      </c>
      <c r="E9">
        <v>120</v>
      </c>
      <c r="F9">
        <v>867.5</v>
      </c>
    </row>
    <row r="10" spans="2:11" x14ac:dyDescent="0.35">
      <c r="B10" s="6">
        <f>GETPIVOTDATA("[Measures].[Sum of quantity]",$B$8)</f>
        <v>6940</v>
      </c>
      <c r="C10" s="6">
        <f>GETPIVOTDATA("[Measures].[Portfolio Value]",$B$8)</f>
        <v>5261775.49</v>
      </c>
      <c r="D10">
        <f>GETPIVOTDATA("[Measures].[Average of split_ratio]",$B$8)</f>
        <v>1.8</v>
      </c>
      <c r="E10">
        <f>GETPIVOTDATA("[Measures].[Sum of dividend_per_share]",$B$8)</f>
        <v>120</v>
      </c>
      <c r="F10" s="19">
        <f>GETPIVOTDATA("[Measures].[Average Holding per Portfolio]",$B$8)</f>
        <v>867.5</v>
      </c>
    </row>
    <row r="13" spans="2:11" x14ac:dyDescent="0.35">
      <c r="B13" t="s">
        <v>56</v>
      </c>
      <c r="C13" t="s">
        <v>57</v>
      </c>
      <c r="D13" t="s">
        <v>98</v>
      </c>
      <c r="E13" t="s">
        <v>99</v>
      </c>
      <c r="I13" s="8"/>
      <c r="J13" s="9"/>
      <c r="K13" s="10"/>
    </row>
    <row r="14" spans="2:11" x14ac:dyDescent="0.35">
      <c r="B14">
        <v>872.76142000000004</v>
      </c>
      <c r="C14">
        <v>110294.11</v>
      </c>
      <c r="D14" s="3">
        <v>4.0426662871111477E-3</v>
      </c>
      <c r="E14" s="3">
        <v>7.4696126675960822E-3</v>
      </c>
      <c r="I14" s="11"/>
      <c r="J14" s="12"/>
      <c r="K14" s="13"/>
    </row>
    <row r="15" spans="2:11" x14ac:dyDescent="0.35">
      <c r="I15" s="11"/>
      <c r="J15" s="12"/>
      <c r="K15" s="13"/>
    </row>
    <row r="16" spans="2:11" x14ac:dyDescent="0.35">
      <c r="B16" s="19">
        <f>GETPIVOTDATA("[Measures].[Average of price]",$B$13)</f>
        <v>872.76142000000004</v>
      </c>
      <c r="C16" s="6">
        <f>GETPIVOTDATA("[Measures].[Sum of fees]",$B$13)</f>
        <v>110294.11</v>
      </c>
      <c r="D16" s="20">
        <f>GETPIVOTDATA("[Measures].[VOLATILITY%]",$B$13)</f>
        <v>4.0426662871111477E-3</v>
      </c>
      <c r="E16" s="20">
        <f>GETPIVOTDATA("[Measures].[mARKET GROWTH%]",$B$13)</f>
        <v>7.4696126675960822E-3</v>
      </c>
      <c r="I16" s="11"/>
      <c r="J16" s="12"/>
      <c r="K16" s="13"/>
    </row>
    <row r="17" spans="3:11" x14ac:dyDescent="0.35">
      <c r="I17" s="11"/>
      <c r="J17" s="12"/>
      <c r="K17" s="13"/>
    </row>
    <row r="18" spans="3:11" x14ac:dyDescent="0.35">
      <c r="I18" s="11"/>
      <c r="J18" s="12"/>
      <c r="K18" s="13"/>
    </row>
    <row r="19" spans="3:11" x14ac:dyDescent="0.35">
      <c r="I19" s="11"/>
      <c r="J19" s="12"/>
      <c r="K19" s="13"/>
    </row>
    <row r="20" spans="3:11" x14ac:dyDescent="0.35">
      <c r="I20" s="11"/>
      <c r="J20" s="12"/>
      <c r="K20" s="13"/>
    </row>
    <row r="21" spans="3:11" x14ac:dyDescent="0.35">
      <c r="I21" s="11"/>
      <c r="J21" s="12"/>
      <c r="K21" s="13"/>
    </row>
    <row r="22" spans="3:11" x14ac:dyDescent="0.35">
      <c r="C22" s="1" t="s">
        <v>66</v>
      </c>
      <c r="D22" s="1" t="s">
        <v>65</v>
      </c>
      <c r="I22" s="11"/>
      <c r="J22" s="12"/>
      <c r="K22" s="13"/>
    </row>
    <row r="23" spans="3:11" x14ac:dyDescent="0.35">
      <c r="C23" s="1" t="s">
        <v>1</v>
      </c>
      <c r="D23" t="s">
        <v>63</v>
      </c>
      <c r="E23" t="s">
        <v>64</v>
      </c>
      <c r="F23" t="s">
        <v>0</v>
      </c>
      <c r="I23" s="11"/>
      <c r="J23" s="12"/>
      <c r="K23" s="13"/>
    </row>
    <row r="24" spans="3:11" x14ac:dyDescent="0.35">
      <c r="C24" s="2" t="s">
        <v>6</v>
      </c>
      <c r="D24" s="3">
        <v>0.5158683239594124</v>
      </c>
      <c r="E24" s="3">
        <v>0.48413167604058749</v>
      </c>
      <c r="F24" s="3">
        <v>1</v>
      </c>
      <c r="I24" s="11"/>
      <c r="J24" s="12"/>
      <c r="K24" s="13"/>
    </row>
    <row r="25" spans="3:11" x14ac:dyDescent="0.35">
      <c r="C25" s="2" t="s">
        <v>0</v>
      </c>
      <c r="D25" s="3">
        <v>0.5158683239594124</v>
      </c>
      <c r="E25" s="3">
        <v>0.48413167604058749</v>
      </c>
      <c r="F25" s="3">
        <v>1</v>
      </c>
      <c r="I25" s="11"/>
      <c r="J25" s="12"/>
      <c r="K25" s="13"/>
    </row>
    <row r="26" spans="3:11" x14ac:dyDescent="0.35">
      <c r="I26" s="11"/>
      <c r="J26" s="12"/>
      <c r="K26" s="13"/>
    </row>
    <row r="27" spans="3:11" x14ac:dyDescent="0.35">
      <c r="I27" s="11"/>
      <c r="J27" s="12"/>
      <c r="K27" s="13"/>
    </row>
    <row r="28" spans="3:11" x14ac:dyDescent="0.35">
      <c r="I28" s="11"/>
      <c r="J28" s="12"/>
      <c r="K28" s="13"/>
    </row>
    <row r="29" spans="3:11" x14ac:dyDescent="0.35">
      <c r="I29" s="11"/>
      <c r="J29" s="12"/>
      <c r="K29" s="13"/>
    </row>
    <row r="30" spans="3:11" x14ac:dyDescent="0.35">
      <c r="I30" s="14"/>
      <c r="J30" s="15"/>
      <c r="K30" s="16"/>
    </row>
    <row r="34" spans="3:4" x14ac:dyDescent="0.35">
      <c r="C34" t="str">
        <f>C24</f>
        <v>Information Technology</v>
      </c>
      <c r="D34" s="20">
        <f>GETPIVOTDATA("[Measures].[Sum of price 2]",$C$22,"[Merge2].[dim_sector.sector_name]","[Merge2].[dim_sector.sector_name].&amp;["&amp;C34&amp;"]","[Merge2].[side]","[Merge2].[side].&amp;[BUY]")-GETPIVOTDATA("[Measures].[Sum of price 2]",$C$22,"[Merge2].[dim_sector.sector_name]","[Merge2].[dim_sector.sector_name].&amp;["&amp;C34&amp;"]","[Merge2].[side]","[Merge2].[side].&amp;[SELL]")</f>
        <v>3.1736647918824912E-2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523FE-C704-412F-B598-A01B04BC0E74}">
  <sheetPr codeName="Sheet10"/>
  <dimension ref="B3:V21"/>
  <sheetViews>
    <sheetView workbookViewId="0">
      <selection activeCell="B13" sqref="B13"/>
    </sheetView>
  </sheetViews>
  <sheetFormatPr defaultRowHeight="14.5" x14ac:dyDescent="0.35"/>
  <cols>
    <col min="2" max="2" width="12.54296875" bestFit="1" customWidth="1"/>
    <col min="3" max="3" width="17.54296875" bestFit="1" customWidth="1"/>
    <col min="4" max="4" width="11.81640625" bestFit="1" customWidth="1"/>
    <col min="5" max="5" width="14.81640625" bestFit="1" customWidth="1"/>
    <col min="6" max="6" width="15.54296875" bestFit="1" customWidth="1"/>
    <col min="7" max="7" width="6.6328125" bestFit="1" customWidth="1"/>
    <col min="8" max="8" width="10.81640625" bestFit="1" customWidth="1"/>
    <col min="9" max="9" width="10" bestFit="1" customWidth="1"/>
    <col min="10" max="10" width="20.81640625" bestFit="1" customWidth="1"/>
    <col min="11" max="11" width="10.90625" bestFit="1" customWidth="1"/>
    <col min="12" max="12" width="9" bestFit="1" customWidth="1"/>
    <col min="13" max="13" width="12.54296875" bestFit="1" customWidth="1"/>
    <col min="14" max="14" width="10.90625" bestFit="1" customWidth="1"/>
    <col min="15" max="15" width="12.54296875" bestFit="1" customWidth="1"/>
    <col min="16" max="16" width="10.90625" bestFit="1" customWidth="1"/>
    <col min="17" max="17" width="5.1796875" bestFit="1" customWidth="1"/>
    <col min="18" max="18" width="9.453125" bestFit="1" customWidth="1"/>
    <col min="19" max="19" width="12.54296875" bestFit="1" customWidth="1"/>
    <col min="20" max="20" width="15.54296875" bestFit="1" customWidth="1"/>
    <col min="21" max="21" width="7.6328125" bestFit="1" customWidth="1"/>
    <col min="22" max="22" width="10.81640625" bestFit="1" customWidth="1"/>
    <col min="23" max="23" width="16.81640625" bestFit="1" customWidth="1"/>
    <col min="24" max="24" width="23" bestFit="1" customWidth="1"/>
    <col min="25" max="25" width="7" bestFit="1" customWidth="1"/>
    <col min="26" max="26" width="10.81640625" bestFit="1" customWidth="1"/>
    <col min="27" max="38" width="6" bestFit="1" customWidth="1"/>
    <col min="39" max="39" width="5" bestFit="1" customWidth="1"/>
    <col min="40" max="49" width="6" bestFit="1" customWidth="1"/>
    <col min="50" max="50" width="5" bestFit="1" customWidth="1"/>
    <col min="51" max="95" width="6" bestFit="1" customWidth="1"/>
    <col min="96" max="96" width="5" bestFit="1" customWidth="1"/>
    <col min="97" max="99" width="6" bestFit="1" customWidth="1"/>
    <col min="100" max="101" width="5" bestFit="1" customWidth="1"/>
    <col min="102" max="125" width="6" bestFit="1" customWidth="1"/>
    <col min="126" max="126" width="5" bestFit="1" customWidth="1"/>
    <col min="127" max="131" width="6" bestFit="1" customWidth="1"/>
    <col min="132" max="132" width="5" bestFit="1" customWidth="1"/>
    <col min="133" max="167" width="6" bestFit="1" customWidth="1"/>
    <col min="168" max="168" width="5" bestFit="1" customWidth="1"/>
    <col min="169" max="174" width="6" bestFit="1" customWidth="1"/>
    <col min="175" max="175" width="5" bestFit="1" customWidth="1"/>
    <col min="176" max="199" width="6" bestFit="1" customWidth="1"/>
    <col min="200" max="200" width="5" bestFit="1" customWidth="1"/>
    <col min="201" max="205" width="6" bestFit="1" customWidth="1"/>
    <col min="206" max="209" width="7" bestFit="1" customWidth="1"/>
    <col min="210" max="211" width="6" bestFit="1" customWidth="1"/>
    <col min="212" max="214" width="7" bestFit="1" customWidth="1"/>
    <col min="215" max="215" width="6" bestFit="1" customWidth="1"/>
    <col min="216" max="223" width="7" bestFit="1" customWidth="1"/>
    <col min="224" max="224" width="6" bestFit="1" customWidth="1"/>
    <col min="225" max="233" width="7" bestFit="1" customWidth="1"/>
    <col min="234" max="234" width="4" bestFit="1" customWidth="1"/>
    <col min="235" max="241" width="7" bestFit="1" customWidth="1"/>
    <col min="242" max="242" width="6" bestFit="1" customWidth="1"/>
    <col min="243" max="247" width="7" bestFit="1" customWidth="1"/>
    <col min="248" max="248" width="6" bestFit="1" customWidth="1"/>
    <col min="249" max="249" width="7" bestFit="1" customWidth="1"/>
    <col min="250" max="250" width="6" bestFit="1" customWidth="1"/>
    <col min="251" max="253" width="7" bestFit="1" customWidth="1"/>
    <col min="254" max="254" width="6" bestFit="1" customWidth="1"/>
    <col min="255" max="259" width="7" bestFit="1" customWidth="1"/>
    <col min="260" max="261" width="6" bestFit="1" customWidth="1"/>
    <col min="262" max="262" width="7" bestFit="1" customWidth="1"/>
    <col min="263" max="263" width="6" bestFit="1" customWidth="1"/>
    <col min="264" max="270" width="7" bestFit="1" customWidth="1"/>
    <col min="271" max="271" width="6" bestFit="1" customWidth="1"/>
    <col min="272" max="273" width="7" bestFit="1" customWidth="1"/>
    <col min="274" max="274" width="6" bestFit="1" customWidth="1"/>
    <col min="275" max="276" width="7" bestFit="1" customWidth="1"/>
    <col min="277" max="277" width="6" bestFit="1" customWidth="1"/>
    <col min="278" max="279" width="7" bestFit="1" customWidth="1"/>
    <col min="280" max="280" width="6" bestFit="1" customWidth="1"/>
    <col min="281" max="284" width="7" bestFit="1" customWidth="1"/>
    <col min="285" max="285" width="6" bestFit="1" customWidth="1"/>
    <col min="286" max="318" width="7" bestFit="1" customWidth="1"/>
    <col min="319" max="320" width="6" bestFit="1" customWidth="1"/>
    <col min="321" max="325" width="7" bestFit="1" customWidth="1"/>
    <col min="326" max="326" width="6" bestFit="1" customWidth="1"/>
    <col min="327" max="329" width="7" bestFit="1" customWidth="1"/>
    <col min="330" max="330" width="6" bestFit="1" customWidth="1"/>
    <col min="331" max="336" width="7" bestFit="1" customWidth="1"/>
    <col min="337" max="337" width="6" bestFit="1" customWidth="1"/>
    <col min="338" max="339" width="7" bestFit="1" customWidth="1"/>
    <col min="340" max="340" width="6" bestFit="1" customWidth="1"/>
    <col min="341" max="342" width="7" bestFit="1" customWidth="1"/>
    <col min="343" max="343" width="6" bestFit="1" customWidth="1"/>
    <col min="344" max="351" width="7" bestFit="1" customWidth="1"/>
    <col min="352" max="352" width="6" bestFit="1" customWidth="1"/>
    <col min="353" max="368" width="7" bestFit="1" customWidth="1"/>
    <col min="369" max="369" width="6" bestFit="1" customWidth="1"/>
    <col min="370" max="370" width="7" bestFit="1" customWidth="1"/>
    <col min="371" max="371" width="6" bestFit="1" customWidth="1"/>
    <col min="372" max="383" width="7" bestFit="1" customWidth="1"/>
    <col min="384" max="384" width="6" bestFit="1" customWidth="1"/>
    <col min="385" max="389" width="7" bestFit="1" customWidth="1"/>
    <col min="390" max="390" width="6" bestFit="1" customWidth="1"/>
    <col min="391" max="419" width="7" bestFit="1" customWidth="1"/>
    <col min="420" max="420" width="6" bestFit="1" customWidth="1"/>
    <col min="421" max="433" width="7" bestFit="1" customWidth="1"/>
    <col min="434" max="435" width="6" bestFit="1" customWidth="1"/>
    <col min="436" max="437" width="7" bestFit="1" customWidth="1"/>
    <col min="438" max="438" width="6" bestFit="1" customWidth="1"/>
    <col min="439" max="451" width="7" bestFit="1" customWidth="1"/>
    <col min="452" max="452" width="6" bestFit="1" customWidth="1"/>
    <col min="453" max="470" width="7" bestFit="1" customWidth="1"/>
    <col min="471" max="471" width="6" bestFit="1" customWidth="1"/>
    <col min="472" max="483" width="7" bestFit="1" customWidth="1"/>
    <col min="484" max="484" width="6" bestFit="1" customWidth="1"/>
    <col min="485" max="486" width="7" bestFit="1" customWidth="1"/>
    <col min="487" max="487" width="6" bestFit="1" customWidth="1"/>
    <col min="488" max="489" width="7" bestFit="1" customWidth="1"/>
    <col min="490" max="490" width="6" bestFit="1" customWidth="1"/>
    <col min="491" max="505" width="7" bestFit="1" customWidth="1"/>
    <col min="506" max="512" width="8" bestFit="1" customWidth="1"/>
    <col min="513" max="513" width="10.81640625" bestFit="1" customWidth="1"/>
  </cols>
  <sheetData>
    <row r="3" spans="2:22" x14ac:dyDescent="0.35">
      <c r="B3" t="s">
        <v>93</v>
      </c>
      <c r="E3" t="s">
        <v>94</v>
      </c>
      <c r="J3" t="s">
        <v>95</v>
      </c>
      <c r="O3" s="1" t="s">
        <v>1</v>
      </c>
      <c r="P3" t="s">
        <v>96</v>
      </c>
      <c r="S3" s="1" t="s">
        <v>66</v>
      </c>
      <c r="T3" s="1" t="s">
        <v>65</v>
      </c>
    </row>
    <row r="4" spans="2:22" x14ac:dyDescent="0.35">
      <c r="B4" s="1" t="s">
        <v>1</v>
      </c>
      <c r="C4" t="s">
        <v>35</v>
      </c>
      <c r="D4" t="s">
        <v>70</v>
      </c>
      <c r="E4" s="1" t="s">
        <v>66</v>
      </c>
      <c r="F4" s="1" t="s">
        <v>65</v>
      </c>
      <c r="J4" s="1" t="s">
        <v>1</v>
      </c>
      <c r="K4" t="s">
        <v>96</v>
      </c>
      <c r="O4" s="2" t="s">
        <v>107</v>
      </c>
      <c r="P4" s="6">
        <v>3501.51</v>
      </c>
      <c r="S4" s="1" t="s">
        <v>1</v>
      </c>
      <c r="T4" t="s">
        <v>63</v>
      </c>
      <c r="U4" t="s">
        <v>64</v>
      </c>
      <c r="V4" t="s">
        <v>0</v>
      </c>
    </row>
    <row r="5" spans="2:22" x14ac:dyDescent="0.35">
      <c r="B5" s="2" t="s">
        <v>25</v>
      </c>
      <c r="C5" s="6">
        <v>819.80896739130435</v>
      </c>
      <c r="D5" s="6">
        <v>150833.53</v>
      </c>
      <c r="E5" s="1" t="s">
        <v>1</v>
      </c>
      <c r="F5" t="s">
        <v>63</v>
      </c>
      <c r="G5" t="s">
        <v>64</v>
      </c>
      <c r="H5" t="s">
        <v>0</v>
      </c>
      <c r="J5" s="2" t="s">
        <v>2</v>
      </c>
      <c r="K5" s="6">
        <v>11855.1</v>
      </c>
      <c r="O5" s="2" t="s">
        <v>104</v>
      </c>
      <c r="P5" s="6">
        <v>4313.76</v>
      </c>
      <c r="S5" s="2" t="s">
        <v>107</v>
      </c>
      <c r="T5" s="6">
        <v>7037.82</v>
      </c>
      <c r="U5" s="6">
        <v>6803.34</v>
      </c>
      <c r="V5" s="6">
        <v>13841.16</v>
      </c>
    </row>
    <row r="6" spans="2:22" x14ac:dyDescent="0.35">
      <c r="B6" s="2" t="s">
        <v>26</v>
      </c>
      <c r="C6" s="6">
        <v>852.73899999999992</v>
      </c>
      <c r="D6" s="6">
        <v>136501.13</v>
      </c>
      <c r="E6" s="2" t="s">
        <v>58</v>
      </c>
      <c r="F6" s="6">
        <v>15915.98</v>
      </c>
      <c r="G6" s="6">
        <v>8717.59</v>
      </c>
      <c r="H6" s="6">
        <v>24633.57</v>
      </c>
      <c r="J6" s="2" t="s">
        <v>3</v>
      </c>
      <c r="K6" s="6">
        <v>10955.13</v>
      </c>
      <c r="O6" s="2" t="s">
        <v>106</v>
      </c>
      <c r="P6" s="6">
        <v>10955.13</v>
      </c>
      <c r="S6" s="2" t="s">
        <v>104</v>
      </c>
      <c r="T6" s="6">
        <v>7853.19</v>
      </c>
      <c r="U6" s="6">
        <v>7541.56</v>
      </c>
      <c r="V6" s="6">
        <v>15394.75</v>
      </c>
    </row>
    <row r="7" spans="2:22" x14ac:dyDescent="0.35">
      <c r="B7" s="2" t="s">
        <v>27</v>
      </c>
      <c r="C7" s="6">
        <v>888.79922619047613</v>
      </c>
      <c r="D7" s="6">
        <v>149269.76999999999</v>
      </c>
      <c r="E7" s="2" t="s">
        <v>59</v>
      </c>
      <c r="F7" s="6">
        <v>5728.19</v>
      </c>
      <c r="G7" s="6">
        <v>15715.83</v>
      </c>
      <c r="H7" s="6">
        <v>21444.02</v>
      </c>
      <c r="J7" s="2" t="s">
        <v>4</v>
      </c>
      <c r="K7" s="6">
        <v>31136.05</v>
      </c>
      <c r="O7" s="2" t="s">
        <v>101</v>
      </c>
      <c r="P7" s="6">
        <v>11098.8</v>
      </c>
      <c r="S7" s="2" t="s">
        <v>106</v>
      </c>
      <c r="T7" s="6">
        <v>20590.87</v>
      </c>
      <c r="U7" s="6">
        <v>18552.98</v>
      </c>
      <c r="V7" s="6">
        <v>39143.85</v>
      </c>
    </row>
    <row r="8" spans="2:22" x14ac:dyDescent="0.35">
      <c r="B8" s="2" t="s">
        <v>28</v>
      </c>
      <c r="C8" s="6">
        <v>910.31460227272726</v>
      </c>
      <c r="D8" s="6">
        <v>160259.78</v>
      </c>
      <c r="E8" s="2" t="s">
        <v>60</v>
      </c>
      <c r="F8" s="6">
        <v>11747.92</v>
      </c>
      <c r="G8" s="6">
        <v>10558.17</v>
      </c>
      <c r="H8" s="6">
        <v>22306.09</v>
      </c>
      <c r="J8" s="2" t="s">
        <v>5</v>
      </c>
      <c r="K8" s="6">
        <v>18441.2</v>
      </c>
      <c r="O8" s="2" t="s">
        <v>102</v>
      </c>
      <c r="P8" s="6">
        <v>11855.1</v>
      </c>
      <c r="S8" s="2" t="s">
        <v>102</v>
      </c>
      <c r="T8" s="6">
        <v>18839.689999999999</v>
      </c>
      <c r="U8" s="6">
        <v>22361.919999999998</v>
      </c>
      <c r="V8" s="6">
        <v>41201.61</v>
      </c>
    </row>
    <row r="9" spans="2:22" x14ac:dyDescent="0.35">
      <c r="B9" s="2" t="s">
        <v>29</v>
      </c>
      <c r="C9" s="6">
        <v>926.49215909090901</v>
      </c>
      <c r="D9" s="6">
        <v>163018.4</v>
      </c>
      <c r="E9" s="2" t="s">
        <v>61</v>
      </c>
      <c r="F9" s="6">
        <v>14070.25</v>
      </c>
      <c r="G9" s="6">
        <v>8478.94</v>
      </c>
      <c r="H9" s="6">
        <v>22549.19</v>
      </c>
      <c r="J9" s="2" t="s">
        <v>6</v>
      </c>
      <c r="K9" s="6">
        <v>37906.629999999997</v>
      </c>
      <c r="O9" s="2" t="s">
        <v>105</v>
      </c>
      <c r="P9" s="6">
        <v>18441.2</v>
      </c>
      <c r="S9" s="2" t="s">
        <v>101</v>
      </c>
      <c r="T9" s="6">
        <v>24975.46</v>
      </c>
      <c r="U9" s="6">
        <v>23285.21</v>
      </c>
      <c r="V9" s="6">
        <v>48260.67</v>
      </c>
    </row>
    <row r="10" spans="2:22" x14ac:dyDescent="0.35">
      <c r="B10" s="2" t="s">
        <v>30</v>
      </c>
      <c r="C10" s="6">
        <v>919.84517857142851</v>
      </c>
      <c r="D10" s="6">
        <v>154547.81</v>
      </c>
      <c r="E10" s="2" t="s">
        <v>62</v>
      </c>
      <c r="F10" s="6">
        <v>8300.42</v>
      </c>
      <c r="G10" s="6">
        <v>11923.54</v>
      </c>
      <c r="H10" s="6">
        <v>20223.96</v>
      </c>
      <c r="J10" s="2" t="s">
        <v>0</v>
      </c>
      <c r="K10" s="6">
        <v>110294.11</v>
      </c>
      <c r="O10" s="2" t="s">
        <v>103</v>
      </c>
      <c r="P10" s="6">
        <v>18992.560000000001</v>
      </c>
      <c r="S10" s="2" t="s">
        <v>103</v>
      </c>
      <c r="T10" s="6">
        <v>39113.120000000003</v>
      </c>
      <c r="U10" s="6">
        <v>36490.589999999997</v>
      </c>
      <c r="V10" s="6">
        <v>75603.710000000006</v>
      </c>
    </row>
    <row r="11" spans="2:22" x14ac:dyDescent="0.35">
      <c r="B11" s="2" t="s">
        <v>0</v>
      </c>
      <c r="C11" s="6">
        <v>886.05943798449607</v>
      </c>
      <c r="D11" s="6">
        <v>914430.42</v>
      </c>
      <c r="E11" s="2" t="s">
        <v>0</v>
      </c>
      <c r="F11" s="6">
        <v>55762.76</v>
      </c>
      <c r="G11" s="6">
        <v>55394.07</v>
      </c>
      <c r="H11" s="6">
        <v>111156.83</v>
      </c>
      <c r="O11" s="2" t="s">
        <v>100</v>
      </c>
      <c r="P11" s="6">
        <v>31136.05</v>
      </c>
      <c r="S11" s="2" t="s">
        <v>105</v>
      </c>
      <c r="T11" s="6">
        <v>45610.11</v>
      </c>
      <c r="U11" s="6">
        <v>30557.74</v>
      </c>
      <c r="V11" s="6">
        <v>76167.850000000006</v>
      </c>
    </row>
    <row r="12" spans="2:22" x14ac:dyDescent="0.35">
      <c r="O12" s="2" t="s">
        <v>0</v>
      </c>
      <c r="P12" s="6">
        <v>110294.11</v>
      </c>
      <c r="S12" s="2" t="s">
        <v>100</v>
      </c>
      <c r="T12" s="6">
        <v>72822.509999999995</v>
      </c>
      <c r="U12" s="6">
        <v>53944.6</v>
      </c>
      <c r="V12" s="6">
        <v>126767.11</v>
      </c>
    </row>
    <row r="13" spans="2:22" x14ac:dyDescent="0.35">
      <c r="S13" s="2" t="s">
        <v>0</v>
      </c>
      <c r="T13" s="6">
        <v>236842.77</v>
      </c>
      <c r="U13" s="6">
        <v>199537.94</v>
      </c>
      <c r="V13" s="6">
        <v>436380.71</v>
      </c>
    </row>
    <row r="14" spans="2:22" x14ac:dyDescent="0.35">
      <c r="O14" t="str">
        <f>O4</f>
        <v>AAPL</v>
      </c>
      <c r="P14" s="6">
        <f>GETPIVOTDATA("[Measures].[Sum of fees 2]",$O$3,"[Merge2].[dim_company.ticker]","[Merge2].[dim_company.ticker].&amp;["&amp;O14&amp;"]")</f>
        <v>3501.51</v>
      </c>
    </row>
    <row r="15" spans="2:22" x14ac:dyDescent="0.35">
      <c r="O15" t="str">
        <f t="shared" ref="O15:O21" si="0">O5</f>
        <v>MSFT</v>
      </c>
      <c r="P15" s="6">
        <f t="shared" ref="P15:P21" si="1">GETPIVOTDATA("[Measures].[Sum of fees 2]",$O$3,"[Merge2].[dim_company.ticker]","[Merge2].[dim_company.ticker].&amp;["&amp;O15&amp;"]")</f>
        <v>4313.76</v>
      </c>
    </row>
    <row r="16" spans="2:22" x14ac:dyDescent="0.35">
      <c r="O16" t="str">
        <f t="shared" si="0"/>
        <v>RELIANCE</v>
      </c>
      <c r="P16" s="6">
        <f t="shared" si="1"/>
        <v>10955.13</v>
      </c>
    </row>
    <row r="17" spans="15:16" x14ac:dyDescent="0.35">
      <c r="O17" t="str">
        <f t="shared" si="0"/>
        <v>TCS</v>
      </c>
      <c r="P17" s="6">
        <f t="shared" si="1"/>
        <v>11098.8</v>
      </c>
    </row>
    <row r="18" spans="15:16" x14ac:dyDescent="0.35">
      <c r="O18" t="str">
        <f t="shared" si="0"/>
        <v>AMZN</v>
      </c>
      <c r="P18" s="6">
        <f t="shared" si="1"/>
        <v>11855.1</v>
      </c>
    </row>
    <row r="19" spans="15:16" x14ac:dyDescent="0.35">
      <c r="O19" t="str">
        <f t="shared" si="0"/>
        <v>PFE</v>
      </c>
      <c r="P19" s="6">
        <f t="shared" si="1"/>
        <v>18441.2</v>
      </c>
    </row>
    <row r="20" spans="15:16" x14ac:dyDescent="0.35">
      <c r="O20" t="str">
        <f t="shared" si="0"/>
        <v>INFY</v>
      </c>
      <c r="P20" s="6">
        <f t="shared" si="1"/>
        <v>18992.560000000001</v>
      </c>
    </row>
    <row r="21" spans="15:16" x14ac:dyDescent="0.35">
      <c r="O21" t="str">
        <f t="shared" si="0"/>
        <v>HDFCBANK</v>
      </c>
      <c r="P21" s="6">
        <f t="shared" si="1"/>
        <v>31136.05</v>
      </c>
    </row>
  </sheetData>
  <pageMargins left="0.7" right="0.7" top="0.75" bottom="0.75" header="0.3" footer="0.3"/>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DA98E-1B18-494B-A64D-67332E8F5825}">
  <sheetPr codeName="Sheet9"/>
  <dimension ref="A1"/>
  <sheetViews>
    <sheetView showGridLines="0" showRowColHeaders="0" tabSelected="1" zoomScale="42" zoomScaleNormal="76" workbookViewId="0">
      <selection sqref="A1:A1048576"/>
    </sheetView>
  </sheetViews>
  <sheetFormatPr defaultRowHeight="14.5" x14ac:dyDescent="0.35"/>
  <cols>
    <col min="1" max="1" width="8.9062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7D1EA-7025-4AD4-BA9B-92F53CA3BDC0}">
  <sheetPr codeName="Sheet11"/>
  <dimension ref="A1"/>
  <sheetViews>
    <sheetView showGridLines="0" topLeftCell="A4" zoomScale="37" zoomScaleNormal="70" workbookViewId="0">
      <selection activeCell="AE10" sqref="AE10"/>
    </sheetView>
  </sheetViews>
  <sheetFormatPr defaultRowHeight="14.5" x14ac:dyDescent="0.35"/>
  <cols>
    <col min="1" max="1" width="6.54296875" customWidth="1"/>
    <col min="2" max="2" width="7.08984375" customWidth="1"/>
    <col min="3" max="3" width="7.3632812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059F0-A076-48A2-9B60-C599E7E784B8}">
  <sheetPr codeName="Sheet12"/>
  <dimension ref="A1"/>
  <sheetViews>
    <sheetView zoomScale="38" zoomScaleNormal="80" workbookViewId="0">
      <selection activeCell="T53" sqref="T53"/>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Props1.xml><?xml version="1.0" encoding="utf-8"?>
<ds:datastoreItem xmlns:ds="http://schemas.openxmlformats.org/officeDocument/2006/customXml" ds:itemID="{4CEB3E04-EF97-4C7F-8335-EA43AC4C4AD1}">
  <ds:schemaRefs/>
</ds:datastoreItem>
</file>

<file path=customXml/itemProps2.xml><?xml version="1.0" encoding="utf-8"?>
<ds:datastoreItem xmlns:ds="http://schemas.openxmlformats.org/officeDocument/2006/customXml" ds:itemID="{573504AE-B9D1-4A45-8509-4CFBE15D2F11}">
  <ds:schemaRefs/>
</ds:datastoreItem>
</file>

<file path=customXml/itemProps3.xml><?xml version="1.0" encoding="utf-8"?>
<ds:datastoreItem xmlns:ds="http://schemas.openxmlformats.org/officeDocument/2006/customXml" ds:itemID="{C396AC01-0D74-481B-99B3-B81B2D7562DE}">
  <ds:schemaRefs/>
</ds:datastoreItem>
</file>

<file path=customXml/itemProps4.xml><?xml version="1.0" encoding="utf-8"?>
<ds:datastoreItem xmlns:ds="http://schemas.openxmlformats.org/officeDocument/2006/customXml" ds:itemID="{81A07FE5-37C9-4FB8-A311-C45964A3F7C2}">
  <ds:schemaRefs/>
</ds:datastoreItem>
</file>

<file path=customXml/itemProps5.xml><?xml version="1.0" encoding="utf-8"?>
<ds:datastoreItem xmlns:ds="http://schemas.openxmlformats.org/officeDocument/2006/customXml" ds:itemID="{AD7B1D0C-AFF3-4564-B27F-7B5EE8B8F98B}">
  <ds:schemaRefs/>
</ds:datastoreItem>
</file>

<file path=customXml/itemProps6.xml><?xml version="1.0" encoding="utf-8"?>
<ds:datastoreItem xmlns:ds="http://schemas.openxmlformats.org/officeDocument/2006/customXml" ds:itemID="{03261542-8FCB-451F-A2E1-B24DED7A1B98}">
  <ds:schemaRefs/>
</ds:datastoreItem>
</file>

<file path=customXml/itemProps7.xml><?xml version="1.0" encoding="utf-8"?>
<ds:datastoreItem xmlns:ds="http://schemas.openxmlformats.org/officeDocument/2006/customXml" ds:itemID="{DFD02F84-74B6-4D5E-A021-15B5ED054DA2}">
  <ds:schemaRefs/>
</ds:datastoreItem>
</file>

<file path=customXml/itemProps8.xml><?xml version="1.0" encoding="utf-8"?>
<ds:datastoreItem xmlns:ds="http://schemas.openxmlformats.org/officeDocument/2006/customXml" ds:itemID="{89E29AD9-BD57-4A7F-960B-5364E835AEA4}">
  <ds:schemaRefs/>
</ds:datastoreItem>
</file>

<file path=customXml/itemProps9.xml><?xml version="1.0" encoding="utf-8"?>
<ds:datastoreItem xmlns:ds="http://schemas.openxmlformats.org/officeDocument/2006/customXml" ds:itemID="{65237980-2528-4BB0-BE7D-CA60B594A3E6}">
  <ds:schemaRefs/>
</ds:datastoreItem>
</file>

<file path=customXml/itemProps10.xml><?xml version="1.0" encoding="utf-8"?>
<ds:datastoreItem xmlns:ds="http://schemas.openxmlformats.org/officeDocument/2006/customXml" ds:itemID="{E320436E-70D9-46D2-BA33-B578D209F6AC}">
  <ds:schemaRefs/>
</ds:datastoreItem>
</file>

<file path=customXml/itemProps11.xml><?xml version="1.0" encoding="utf-8"?>
<ds:datastoreItem xmlns:ds="http://schemas.openxmlformats.org/officeDocument/2006/customXml" ds:itemID="{1B41347C-239D-43F8-8B1E-45964AE96D5B}">
  <ds:schemaRefs/>
</ds:datastoreItem>
</file>

<file path=customXml/itemProps12.xml><?xml version="1.0" encoding="utf-8"?>
<ds:datastoreItem xmlns:ds="http://schemas.openxmlformats.org/officeDocument/2006/customXml" ds:itemID="{4B6D7E3C-C1C3-4901-85B4-0C011F9562D1}">
  <ds:schemaRefs/>
</ds:datastoreItem>
</file>

<file path=customXml/itemProps13.xml><?xml version="1.0" encoding="utf-8"?>
<ds:datastoreItem xmlns:ds="http://schemas.openxmlformats.org/officeDocument/2006/customXml" ds:itemID="{14C6197B-965F-4327-95CE-FAD622A80E3A}">
  <ds:schemaRefs/>
</ds:datastoreItem>
</file>

<file path=customXml/itemProps14.xml><?xml version="1.0" encoding="utf-8"?>
<ds:datastoreItem xmlns:ds="http://schemas.openxmlformats.org/officeDocument/2006/customXml" ds:itemID="{D41AB1FF-02A2-4669-8663-2F7D7166B1E8}">
  <ds:schemaRefs/>
</ds:datastoreItem>
</file>

<file path=customXml/itemProps15.xml><?xml version="1.0" encoding="utf-8"?>
<ds:datastoreItem xmlns:ds="http://schemas.openxmlformats.org/officeDocument/2006/customXml" ds:itemID="{4B8AF74B-E294-423B-9299-523E98C91E72}">
  <ds:schemaRefs/>
</ds:datastoreItem>
</file>

<file path=customXml/itemProps16.xml><?xml version="1.0" encoding="utf-8"?>
<ds:datastoreItem xmlns:ds="http://schemas.openxmlformats.org/officeDocument/2006/customXml" ds:itemID="{BED77BEB-4D8A-4DA5-935D-23E77246AAAA}">
  <ds:schemaRefs/>
</ds:datastoreItem>
</file>

<file path=customXml/itemProps17.xml><?xml version="1.0" encoding="utf-8"?>
<ds:datastoreItem xmlns:ds="http://schemas.openxmlformats.org/officeDocument/2006/customXml" ds:itemID="{15A36919-FB20-4B5D-A750-B71F4AE5E136}">
  <ds:schemaRefs/>
</ds:datastoreItem>
</file>

<file path=customXml/itemProps18.xml><?xml version="1.0" encoding="utf-8"?>
<ds:datastoreItem xmlns:ds="http://schemas.openxmlformats.org/officeDocument/2006/customXml" ds:itemID="{369B785F-4D18-4A77-B883-04552A0B03A3}">
  <ds:schemaRefs/>
</ds:datastoreItem>
</file>

<file path=customXml/itemProps19.xml><?xml version="1.0" encoding="utf-8"?>
<ds:datastoreItem xmlns:ds="http://schemas.openxmlformats.org/officeDocument/2006/customXml" ds:itemID="{7066EB5B-C290-4AE2-8250-471ACFBE199C}">
  <ds:schemaRefs>
    <ds:schemaRef ds:uri="http://schemas.microsoft.com/DataMashup"/>
  </ds:schemaRefs>
</ds:datastoreItem>
</file>

<file path=customXml/itemProps20.xml><?xml version="1.0" encoding="utf-8"?>
<ds:datastoreItem xmlns:ds="http://schemas.openxmlformats.org/officeDocument/2006/customXml" ds:itemID="{5AC5197E-6954-4171-BB45-B887B281D3DD}">
  <ds:schemaRefs/>
</ds:datastoreItem>
</file>

<file path=customXml/itemProps21.xml><?xml version="1.0" encoding="utf-8"?>
<ds:datastoreItem xmlns:ds="http://schemas.openxmlformats.org/officeDocument/2006/customXml" ds:itemID="{79DD9C26-3165-47F7-9CB8-FEC18EC099E6}">
  <ds:schemaRefs/>
</ds:datastoreItem>
</file>

<file path=customXml/itemProps22.xml><?xml version="1.0" encoding="utf-8"?>
<ds:datastoreItem xmlns:ds="http://schemas.openxmlformats.org/officeDocument/2006/customXml" ds:itemID="{D37DF9C7-A270-4C89-AFE1-20ED0152372C}">
  <ds:schemaRefs/>
</ds:datastoreItem>
</file>

<file path=customXml/itemProps23.xml><?xml version="1.0" encoding="utf-8"?>
<ds:datastoreItem xmlns:ds="http://schemas.openxmlformats.org/officeDocument/2006/customXml" ds:itemID="{84797315-DC7D-4EE8-BFDA-7BDDA4B512C8}">
  <ds:schemaRefs/>
</ds:datastoreItem>
</file>

<file path=customXml/itemProps24.xml><?xml version="1.0" encoding="utf-8"?>
<ds:datastoreItem xmlns:ds="http://schemas.openxmlformats.org/officeDocument/2006/customXml" ds:itemID="{4D3A7519-F9C3-4C6F-91C8-66BA87067047}">
  <ds:schemaRefs/>
</ds:datastoreItem>
</file>

<file path=customXml/itemProps25.xml><?xml version="1.0" encoding="utf-8"?>
<ds:datastoreItem xmlns:ds="http://schemas.openxmlformats.org/officeDocument/2006/customXml" ds:itemID="{40396290-5C3F-469F-B7E6-81B5EEBB94D3}">
  <ds:schemaRefs/>
</ds:datastoreItem>
</file>

<file path=customXml/itemProps26.xml><?xml version="1.0" encoding="utf-8"?>
<ds:datastoreItem xmlns:ds="http://schemas.openxmlformats.org/officeDocument/2006/customXml" ds:itemID="{CE3ED309-3B73-4CC3-B007-96FEFF2FAC3C}">
  <ds:schemaRefs/>
</ds:datastoreItem>
</file>

<file path=customXml/itemProps27.xml><?xml version="1.0" encoding="utf-8"?>
<ds:datastoreItem xmlns:ds="http://schemas.openxmlformats.org/officeDocument/2006/customXml" ds:itemID="{B4486ED5-C130-4D76-BF86-C29C9A431D02}">
  <ds:schemaRefs/>
</ds:datastoreItem>
</file>

<file path=customXml/itemProps28.xml><?xml version="1.0" encoding="utf-8"?>
<ds:datastoreItem xmlns:ds="http://schemas.openxmlformats.org/officeDocument/2006/customXml" ds:itemID="{A8D50CE0-9603-499E-89F2-FF7A851FD19E}">
  <ds:schemaRefs/>
</ds:datastoreItem>
</file>

<file path=customXml/itemProps29.xml><?xml version="1.0" encoding="utf-8"?>
<ds:datastoreItem xmlns:ds="http://schemas.openxmlformats.org/officeDocument/2006/customXml" ds:itemID="{F1667806-3AB0-4886-8C9C-734CEBB89B13}">
  <ds:schemaRefs/>
</ds:datastoreItem>
</file>

<file path=customXml/itemProps30.xml><?xml version="1.0" encoding="utf-8"?>
<ds:datastoreItem xmlns:ds="http://schemas.openxmlformats.org/officeDocument/2006/customXml" ds:itemID="{B1835D6C-0EE9-408A-80A2-4B9094FCE529}">
  <ds:schemaRefs/>
</ds:datastoreItem>
</file>

<file path=customXml/itemProps31.xml><?xml version="1.0" encoding="utf-8"?>
<ds:datastoreItem xmlns:ds="http://schemas.openxmlformats.org/officeDocument/2006/customXml" ds:itemID="{ABD5DA2D-1CC2-4F69-9AC5-BA01D017A4A5}">
  <ds:schemaRefs/>
</ds:datastoreItem>
</file>

<file path=customXml/itemProps32.xml><?xml version="1.0" encoding="utf-8"?>
<ds:datastoreItem xmlns:ds="http://schemas.openxmlformats.org/officeDocument/2006/customXml" ds:itemID="{CA0A8F8A-7D15-4FCF-AFA4-C179E6139DCC}">
  <ds:schemaRefs/>
</ds:datastoreItem>
</file>

<file path=customXml/itemProps33.xml><?xml version="1.0" encoding="utf-8"?>
<ds:datastoreItem xmlns:ds="http://schemas.openxmlformats.org/officeDocument/2006/customXml" ds:itemID="{BC9B27C4-A6A0-4A44-A934-D7227122F0F0}">
  <ds:schemaRefs/>
</ds:datastoreItem>
</file>

<file path=customXml/itemProps34.xml><?xml version="1.0" encoding="utf-8"?>
<ds:datastoreItem xmlns:ds="http://schemas.openxmlformats.org/officeDocument/2006/customXml" ds:itemID="{35C8F1C0-0CA2-4F22-A089-2AF33D56809C}">
  <ds:schemaRefs/>
</ds:datastoreItem>
</file>

<file path=customXml/itemProps35.xml><?xml version="1.0" encoding="utf-8"?>
<ds:datastoreItem xmlns:ds="http://schemas.openxmlformats.org/officeDocument/2006/customXml" ds:itemID="{FB106CED-436E-4B98-81EC-B618A6084893}">
  <ds:schemaRefs/>
</ds:datastoreItem>
</file>

<file path=customXml/itemProps36.xml><?xml version="1.0" encoding="utf-8"?>
<ds:datastoreItem xmlns:ds="http://schemas.openxmlformats.org/officeDocument/2006/customXml" ds:itemID="{58D44647-094E-4A1B-86C2-557571DBD325}">
  <ds:schemaRefs/>
</ds:datastoreItem>
</file>

<file path=customXml/itemProps37.xml><?xml version="1.0" encoding="utf-8"?>
<ds:datastoreItem xmlns:ds="http://schemas.openxmlformats.org/officeDocument/2006/customXml" ds:itemID="{1025CBB9-9249-4235-87D5-BD3FB74DE821}">
  <ds:schemaRefs/>
</ds:datastoreItem>
</file>

<file path=customXml/itemProps38.xml><?xml version="1.0" encoding="utf-8"?>
<ds:datastoreItem xmlns:ds="http://schemas.openxmlformats.org/officeDocument/2006/customXml" ds:itemID="{A2FDDB3D-5619-4F30-B208-72569BD08EF4}">
  <ds:schemaRefs/>
</ds:datastoreItem>
</file>

<file path=customXml/itemProps39.xml><?xml version="1.0" encoding="utf-8"?>
<ds:datastoreItem xmlns:ds="http://schemas.openxmlformats.org/officeDocument/2006/customXml" ds:itemID="{DC113E79-73BA-4AF8-B45D-8F0D001E8651}">
  <ds:schemaRefs/>
</ds:datastoreItem>
</file>

<file path=customXml/itemProps40.xml><?xml version="1.0" encoding="utf-8"?>
<ds:datastoreItem xmlns:ds="http://schemas.openxmlformats.org/officeDocument/2006/customXml" ds:itemID="{16E116EB-B957-4ACE-9671-6A476242AF42}">
  <ds:schemaRefs/>
</ds:datastoreItem>
</file>

<file path=customXml/itemProps41.xml><?xml version="1.0" encoding="utf-8"?>
<ds:datastoreItem xmlns:ds="http://schemas.openxmlformats.org/officeDocument/2006/customXml" ds:itemID="{2BD9795A-8666-4B51-BCA0-B93AE914AD17}">
  <ds:schemaRefs/>
</ds:datastoreItem>
</file>

<file path=customXml/itemProps42.xml><?xml version="1.0" encoding="utf-8"?>
<ds:datastoreItem xmlns:ds="http://schemas.openxmlformats.org/officeDocument/2006/customXml" ds:itemID="{4DDD0CD7-973D-4B4D-ADBF-E3B27D066751}">
  <ds:schemaRefs/>
</ds:datastoreItem>
</file>

<file path=customXml/itemProps43.xml><?xml version="1.0" encoding="utf-8"?>
<ds:datastoreItem xmlns:ds="http://schemas.openxmlformats.org/officeDocument/2006/customXml" ds:itemID="{84AA43A6-7C11-49D6-9662-FE2A662638EB}">
  <ds:schemaRefs/>
</ds:datastoreItem>
</file>

<file path=customXml/itemProps44.xml><?xml version="1.0" encoding="utf-8"?>
<ds:datastoreItem xmlns:ds="http://schemas.openxmlformats.org/officeDocument/2006/customXml" ds:itemID="{220EBB40-80DD-4890-9A5F-93BC321A5B20}">
  <ds:schemaRefs/>
</ds:datastoreItem>
</file>

<file path=customXml/itemProps45.xml><?xml version="1.0" encoding="utf-8"?>
<ds:datastoreItem xmlns:ds="http://schemas.openxmlformats.org/officeDocument/2006/customXml" ds:itemID="{409C8FE4-6201-4CFA-A807-504CD37445F8}">
  <ds:schemaRefs/>
</ds:datastoreItem>
</file>

<file path=customXml/itemProps46.xml><?xml version="1.0" encoding="utf-8"?>
<ds:datastoreItem xmlns:ds="http://schemas.openxmlformats.org/officeDocument/2006/customXml" ds:itemID="{4977EC1D-907B-4DF7-9445-B9509910F91A}">
  <ds:schemaRefs/>
</ds:datastoreItem>
</file>

<file path=customXml/itemProps47.xml><?xml version="1.0" encoding="utf-8"?>
<ds:datastoreItem xmlns:ds="http://schemas.openxmlformats.org/officeDocument/2006/customXml" ds:itemID="{BB836E2B-F892-42EC-B222-915098310C46}">
  <ds:schemaRefs/>
</ds:datastoreItem>
</file>

<file path=customXml/itemProps48.xml><?xml version="1.0" encoding="utf-8"?>
<ds:datastoreItem xmlns:ds="http://schemas.openxmlformats.org/officeDocument/2006/customXml" ds:itemID="{FF36F9E1-22DB-45CC-AB1B-A6169E16A94C}">
  <ds:schemaRefs/>
</ds:datastoreItem>
</file>

<file path=customXml/itemProps49.xml><?xml version="1.0" encoding="utf-8"?>
<ds:datastoreItem xmlns:ds="http://schemas.openxmlformats.org/officeDocument/2006/customXml" ds:itemID="{6D87F778-83AD-48D9-BB17-BDCD87D20152}">
  <ds:schemaRefs/>
</ds:datastoreItem>
</file>

<file path=customXml/itemProps50.xml><?xml version="1.0" encoding="utf-8"?>
<ds:datastoreItem xmlns:ds="http://schemas.openxmlformats.org/officeDocument/2006/customXml" ds:itemID="{18414260-891E-49AA-9E99-C9DD22AABBDA}">
  <ds:schemaRefs/>
</ds:datastoreItem>
</file>

<file path=customXml/itemProps51.xml><?xml version="1.0" encoding="utf-8"?>
<ds:datastoreItem xmlns:ds="http://schemas.openxmlformats.org/officeDocument/2006/customXml" ds:itemID="{7FBDF67C-A84A-453D-A58C-573534CCF039}">
  <ds:schemaRefs/>
</ds:datastoreItem>
</file>

<file path=customXml/itemProps52.xml><?xml version="1.0" encoding="utf-8"?>
<ds:datastoreItem xmlns:ds="http://schemas.openxmlformats.org/officeDocument/2006/customXml" ds:itemID="{0AB4341C-0952-47EB-A593-0FFEC40AF2DF}">
  <ds:schemaRefs/>
</ds:datastoreItem>
</file>

<file path=customXml/itemProps53.xml><?xml version="1.0" encoding="utf-8"?>
<ds:datastoreItem xmlns:ds="http://schemas.openxmlformats.org/officeDocument/2006/customXml" ds:itemID="{7942FDBD-4ED1-4AF3-BE6D-3412800FBCCA}">
  <ds:schemaRefs/>
</ds:datastoreItem>
</file>

<file path=customXml/itemProps54.xml><?xml version="1.0" encoding="utf-8"?>
<ds:datastoreItem xmlns:ds="http://schemas.openxmlformats.org/officeDocument/2006/customXml" ds:itemID="{7A8ACCA2-3E50-409D-AD74-A388E583516A}">
  <ds:schemaRefs/>
</ds:datastoreItem>
</file>

<file path=customXml/itemProps55.xml><?xml version="1.0" encoding="utf-8"?>
<ds:datastoreItem xmlns:ds="http://schemas.openxmlformats.org/officeDocument/2006/customXml" ds:itemID="{30EE2977-7DAB-4E73-890E-6C79CF7665B9}">
  <ds:schemaRefs/>
</ds:datastoreItem>
</file>

<file path=customXml/itemProps56.xml><?xml version="1.0" encoding="utf-8"?>
<ds:datastoreItem xmlns:ds="http://schemas.openxmlformats.org/officeDocument/2006/customXml" ds:itemID="{1DF07D74-8BBA-4705-BAC6-B63E93DDC96C}">
  <ds:schemaRefs/>
</ds:datastoreItem>
</file>

<file path=customXml/itemProps57.xml><?xml version="1.0" encoding="utf-8"?>
<ds:datastoreItem xmlns:ds="http://schemas.openxmlformats.org/officeDocument/2006/customXml" ds:itemID="{29DD4197-BFF7-4B8B-81A2-DF981F2BF7EA}">
  <ds:schemaRefs/>
</ds:datastoreItem>
</file>

<file path=customXml/itemProps58.xml><?xml version="1.0" encoding="utf-8"?>
<ds:datastoreItem xmlns:ds="http://schemas.openxmlformats.org/officeDocument/2006/customXml" ds:itemID="{F3A802B2-36B2-4A5B-BDC3-E20F03C5411D}">
  <ds:schemaRefs/>
</ds:datastoreItem>
</file>

<file path=customXml/itemProps59.xml><?xml version="1.0" encoding="utf-8"?>
<ds:datastoreItem xmlns:ds="http://schemas.openxmlformats.org/officeDocument/2006/customXml" ds:itemID="{96A2BDEC-D2B2-4622-A1BE-DB9D2332ECFB}">
  <ds:schemaRefs/>
</ds:datastoreItem>
</file>

<file path=customXml/itemProps60.xml><?xml version="1.0" encoding="utf-8"?>
<ds:datastoreItem xmlns:ds="http://schemas.openxmlformats.org/officeDocument/2006/customXml" ds:itemID="{7F7F24DA-6290-44B3-A805-D822F5A28DA9}">
  <ds:schemaRefs/>
</ds:datastoreItem>
</file>

<file path=customXml/itemProps61.xml><?xml version="1.0" encoding="utf-8"?>
<ds:datastoreItem xmlns:ds="http://schemas.openxmlformats.org/officeDocument/2006/customXml" ds:itemID="{CA7C08B1-7B12-4341-841B-CD9BC3225A34}">
  <ds:schemaRefs/>
</ds:datastoreItem>
</file>

<file path=customXml/itemProps62.xml><?xml version="1.0" encoding="utf-8"?>
<ds:datastoreItem xmlns:ds="http://schemas.openxmlformats.org/officeDocument/2006/customXml" ds:itemID="{66C957F6-B9D6-4B37-8CFB-D12327A3E1F4}">
  <ds:schemaRefs/>
</ds:datastoreItem>
</file>

<file path=customXml/itemProps63.xml><?xml version="1.0" encoding="utf-8"?>
<ds:datastoreItem xmlns:ds="http://schemas.openxmlformats.org/officeDocument/2006/customXml" ds:itemID="{01BB1C9A-C402-469E-A0D6-9E0ABBF38B41}">
  <ds:schemaRefs/>
</ds:datastoreItem>
</file>

<file path=customXml/itemProps64.xml><?xml version="1.0" encoding="utf-8"?>
<ds:datastoreItem xmlns:ds="http://schemas.openxmlformats.org/officeDocument/2006/customXml" ds:itemID="{822F9916-5B49-4420-8487-DB8F6887C88E}">
  <ds:schemaRefs/>
</ds:datastoreItem>
</file>

<file path=customXml/itemProps65.xml><?xml version="1.0" encoding="utf-8"?>
<ds:datastoreItem xmlns:ds="http://schemas.openxmlformats.org/officeDocument/2006/customXml" ds:itemID="{85D8DD7E-E20C-4A8F-87DF-2E99A5F5CA30}">
  <ds:schemaRefs/>
</ds:datastoreItem>
</file>

<file path=customXml/itemProps66.xml><?xml version="1.0" encoding="utf-8"?>
<ds:datastoreItem xmlns:ds="http://schemas.openxmlformats.org/officeDocument/2006/customXml" ds:itemID="{0FAC6805-7B4D-4255-A824-BE7DE1015427}">
  <ds:schemaRefs/>
</ds:datastoreItem>
</file>

<file path=customXml/itemProps67.xml><?xml version="1.0" encoding="utf-8"?>
<ds:datastoreItem xmlns:ds="http://schemas.openxmlformats.org/officeDocument/2006/customXml" ds:itemID="{BAC23591-30B4-4771-A03E-D28765703DDB}">
  <ds:schemaRefs/>
</ds:datastoreItem>
</file>

<file path=customXml/itemProps68.xml><?xml version="1.0" encoding="utf-8"?>
<ds:datastoreItem xmlns:ds="http://schemas.openxmlformats.org/officeDocument/2006/customXml" ds:itemID="{55058C39-5A10-469B-AD36-E72C4E019524}">
  <ds:schemaRefs/>
</ds:datastoreItem>
</file>

<file path=customXml/itemProps69.xml><?xml version="1.0" encoding="utf-8"?>
<ds:datastoreItem xmlns:ds="http://schemas.openxmlformats.org/officeDocument/2006/customXml" ds:itemID="{D343D0B9-4AC2-4C9B-BF56-B3F1161A5B02}">
  <ds:schemaRefs/>
</ds:datastoreItem>
</file>

<file path=customXml/itemProps70.xml><?xml version="1.0" encoding="utf-8"?>
<ds:datastoreItem xmlns:ds="http://schemas.openxmlformats.org/officeDocument/2006/customXml" ds:itemID="{872DDF60-08AB-41EA-83F2-87BFDD7FBF3C}">
  <ds:schemaRefs/>
</ds:datastoreItem>
</file>

<file path=customXml/itemProps71.xml><?xml version="1.0" encoding="utf-8"?>
<ds:datastoreItem xmlns:ds="http://schemas.openxmlformats.org/officeDocument/2006/customXml" ds:itemID="{552DB5B5-2441-4485-AAB1-CB626598931B}">
  <ds:schemaRefs/>
</ds:datastoreItem>
</file>

<file path=customXml/itemProps72.xml><?xml version="1.0" encoding="utf-8"?>
<ds:datastoreItem xmlns:ds="http://schemas.openxmlformats.org/officeDocument/2006/customXml" ds:itemID="{ADDB5CA6-FE18-4816-85A6-8FE8E66B6570}">
  <ds:schemaRefs/>
</ds:datastoreItem>
</file>

<file path=customXml/itemProps73.xml><?xml version="1.0" encoding="utf-8"?>
<ds:datastoreItem xmlns:ds="http://schemas.openxmlformats.org/officeDocument/2006/customXml" ds:itemID="{8B5FB526-5EBD-4B57-9925-484582742E8A}">
  <ds:schemaRefs/>
</ds:datastoreItem>
</file>

<file path=customXml/itemProps74.xml><?xml version="1.0" encoding="utf-8"?>
<ds:datastoreItem xmlns:ds="http://schemas.openxmlformats.org/officeDocument/2006/customXml" ds:itemID="{38FB29EE-D3E5-455C-BFFD-70600491FAB1}">
  <ds:schemaRefs/>
</ds:datastoreItem>
</file>

<file path=customXml/itemProps75.xml><?xml version="1.0" encoding="utf-8"?>
<ds:datastoreItem xmlns:ds="http://schemas.openxmlformats.org/officeDocument/2006/customXml" ds:itemID="{46AFB868-3EBF-4F6E-AABB-980A472829C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Dashboard1 kpis</vt:lpstr>
      <vt:lpstr>Dashboard 1</vt:lpstr>
      <vt:lpstr>DAshboard 2</vt:lpstr>
      <vt:lpstr>Layer 1</vt:lpstr>
      <vt:lpstr>Layer 2</vt:lpstr>
      <vt:lpstr>Dashboard1 charts</vt:lpstr>
      <vt:lpstr>Sheet1</vt:lpstr>
      <vt:lpstr>LAYER kpi</vt:lpstr>
      <vt:lpstr>Layer 3</vt:lpstr>
      <vt:lpstr>MARKET OVERVIEW DASHBOARD</vt:lpstr>
      <vt:lpstr>PORTFOLIO PERFORMANCE DASHBOARD</vt:lpstr>
      <vt:lpstr>COMPANY–TRADER–SECTOR PERFORMAN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Mubashir Khan</dc:creator>
  <cp:lastModifiedBy>Asha Excelr</cp:lastModifiedBy>
  <dcterms:created xsi:type="dcterms:W3CDTF">2025-10-20T10:35:06Z</dcterms:created>
  <dcterms:modified xsi:type="dcterms:W3CDTF">2025-11-29T09:52:34Z</dcterms:modified>
</cp:coreProperties>
</file>