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linshinugeorge/Desktop/"/>
    </mc:Choice>
  </mc:AlternateContent>
  <xr:revisionPtr revIDLastSave="0" documentId="8_{BD9E6105-D65B-6449-9758-3CE7671728F1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Crowdfunding" sheetId="1" r:id="rId1"/>
    <sheet name=" category_pivot" sheetId="3" r:id="rId2"/>
    <sheet name="sub-category_pivot" sheetId="5" r:id="rId3"/>
    <sheet name="Date" sheetId="11" r:id="rId4"/>
    <sheet name="Crowfunding Goal Analysis" sheetId="13" r:id="rId5"/>
    <sheet name="Statistical Analysis" sheetId="14" r:id="rId6"/>
  </sheets>
  <definedNames>
    <definedName name="_xlnm._FilterDatabase" localSheetId="0" hidden="1">Crowdfunding!$A$1:$T$1001</definedName>
  </definedName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4" l="1"/>
  <c r="H20" i="14"/>
  <c r="H19" i="14"/>
  <c r="H18" i="14"/>
  <c r="H17" i="14"/>
  <c r="H16" i="14"/>
  <c r="H15" i="14"/>
  <c r="H9" i="14"/>
  <c r="H8" i="14"/>
  <c r="H7" i="14"/>
  <c r="H6" i="14"/>
  <c r="H5" i="14"/>
  <c r="B2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3" i="13"/>
  <c r="B13" i="13"/>
  <c r="B12" i="13"/>
  <c r="B11" i="13"/>
  <c r="B10" i="13"/>
  <c r="E10" i="13" s="1"/>
  <c r="B9" i="13"/>
  <c r="B8" i="13"/>
  <c r="B7" i="13"/>
  <c r="B6" i="13"/>
  <c r="B5" i="13"/>
  <c r="B4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3" l="1"/>
  <c r="E8" i="13"/>
  <c r="G8" i="13" s="1"/>
  <c r="E7" i="13"/>
  <c r="F7" i="13" s="1"/>
  <c r="H8" i="13"/>
  <c r="E6" i="13"/>
  <c r="G6" i="13" s="1"/>
  <c r="H9" i="13"/>
  <c r="H10" i="13"/>
  <c r="G9" i="13"/>
  <c r="G10" i="13"/>
  <c r="E13" i="13"/>
  <c r="H13" i="13" s="1"/>
  <c r="E5" i="13"/>
  <c r="F5" i="13" s="1"/>
  <c r="F10" i="13"/>
  <c r="E12" i="13"/>
  <c r="H12" i="13" s="1"/>
  <c r="E4" i="13"/>
  <c r="H4" i="13" s="1"/>
  <c r="F9" i="13"/>
  <c r="E11" i="13"/>
  <c r="F11" i="13" s="1"/>
  <c r="E3" i="13"/>
  <c r="G3" i="13" s="1"/>
  <c r="F8" i="13"/>
  <c r="E2" i="13"/>
  <c r="H2" i="13" s="1"/>
  <c r="G7" i="13" l="1"/>
  <c r="H7" i="13"/>
  <c r="G5" i="13"/>
  <c r="G2" i="13"/>
  <c r="H5" i="13"/>
  <c r="F2" i="13"/>
  <c r="G11" i="13"/>
  <c r="H6" i="13"/>
  <c r="F13" i="13"/>
  <c r="G13" i="13"/>
  <c r="H11" i="13"/>
  <c r="F6" i="13"/>
  <c r="H3" i="13"/>
  <c r="F3" i="13"/>
  <c r="F12" i="13"/>
  <c r="G12" i="13"/>
  <c r="F4" i="13"/>
  <c r="G4" i="13"/>
</calcChain>
</file>

<file path=xl/sharedStrings.xml><?xml version="1.0" encoding="utf-8"?>
<sst xmlns="http://schemas.openxmlformats.org/spreadsheetml/2006/main" count="9071" uniqueCount="2123">
  <si>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</si>
  <si>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</si>
  <si>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</si>
  <si>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</si>
  <si>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</si>
  <si>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</si>
  <si>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</si>
  <si>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</si>
  <si>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</si>
  <si>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</si>
  <si>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</si>
  <si>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</si>
  <si>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</si>
  <si>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</si>
  <si>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</si>
  <si>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</si>
  <si>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</si>
  <si>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</si>
  <si>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</si>
  <si>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</si>
  <si>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</si>
  <si>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</si>
  <si>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</si>
  <si>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</si>
  <si>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</si>
  <si>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</si>
  <si>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</si>
  <si>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</si>
  <si>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</si>
  <si>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</si>
  <si>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</si>
  <si>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</si>
  <si>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</si>
  <si>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</si>
  <si>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</si>
  <si>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</si>
  <si>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</si>
  <si>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</si>
  <si>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</si>
  <si>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</si>
  <si>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</si>
  <si>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</si>
  <si>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</si>
  <si>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</si>
  <si>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</si>
  <si>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</si>
  <si>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</si>
  <si>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</si>
  <si>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</si>
  <si>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</si>
  <si>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</si>
  <si>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</si>
  <si>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</si>
  <si>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</si>
  <si>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</si>
  <si>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</si>
  <si>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</si>
  <si>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</si>
  <si>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</si>
  <si>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</si>
  <si>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</si>
  <si>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</si>
  <si>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</si>
  <si>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</si>
  <si>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</si>
  <si>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</si>
  <si>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</si>
  <si>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</si>
  <si>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</si>
  <si>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</si>
  <si>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</si>
  <si>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</si>
  <si>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</si>
  <si>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</si>
  <si>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</si>
  <si>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</si>
  <si>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</si>
  <si>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</si>
  <si>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</si>
  <si>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</si>
  <si>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</si>
  <si>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</si>
  <si>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</si>
  <si>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</si>
  <si>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</si>
  <si>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</si>
  <si>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</si>
  <si>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</si>
  <si>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</si>
  <si>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</si>
  <si>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</si>
  <si>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</si>
  <si>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</si>
  <si>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</si>
  <si>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</si>
  <si>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</si>
  <si>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</si>
  <si>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</si>
  <si>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</si>
  <si>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</si>
  <si>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</si>
  <si>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</si>
  <si>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</si>
  <si>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</si>
  <si>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</si>
  <si>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</si>
  <si>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</si>
  <si>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</si>
  <si>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</si>
  <si>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</si>
  <si>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</si>
  <si>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</si>
  <si>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</si>
  <si>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</si>
  <si>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</si>
  <si>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</si>
  <si>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</si>
  <si>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</si>
  <si>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</si>
  <si>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</si>
  <si>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</si>
  <si>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</si>
  <si>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</si>
  <si>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</si>
  <si>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</si>
  <si>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</si>
  <si>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</si>
  <si>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</si>
  <si>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</si>
  <si>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</si>
  <si>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</si>
  <si>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</si>
  <si>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</si>
  <si>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</si>
  <si>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</si>
  <si>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</si>
  <si>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</si>
  <si>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</si>
  <si>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</si>
  <si>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</si>
  <si>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</si>
  <si>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</si>
  <si>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</si>
  <si>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</si>
  <si>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</si>
  <si>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</si>
  <si>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</si>
  <si>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</si>
  <si>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</si>
  <si>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</si>
  <si>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</si>
  <si>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</si>
  <si>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</si>
  <si>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</si>
  <si>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</si>
  <si>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</si>
  <si>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</si>
  <si>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</si>
  <si>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</si>
  <si>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</si>
  <si>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</si>
  <si>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</si>
  <si>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</si>
  <si>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</si>
  <si>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</si>
  <si>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</si>
  <si>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</si>
  <si>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</si>
  <si>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</si>
  <si>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</si>
  <si>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</si>
  <si>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</si>
  <si>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</si>
  <si>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</si>
  <si>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</si>
  <si>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</si>
  <si>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</si>
  <si>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</si>
  <si>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</si>
  <si>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</si>
  <si>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</si>
  <si>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</si>
  <si>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</si>
  <si>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</si>
  <si>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</si>
  <si>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</si>
  <si>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</si>
  <si>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</si>
  <si>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</si>
  <si>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</si>
  <si>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</si>
  <si>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</si>
  <si>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</si>
  <si>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</si>
  <si>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</si>
  <si>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</si>
  <si>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</si>
  <si>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</si>
  <si>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</si>
  <si>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</si>
  <si>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</si>
  <si>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</si>
  <si>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</si>
  <si>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</si>
  <si>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</si>
  <si>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</si>
  <si>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</si>
  <si>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</si>
  <si>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</si>
  <si>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</si>
  <si>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</si>
  <si>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</si>
  <si>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</si>
  <si>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</si>
  <si>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</si>
  <si>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</si>
  <si>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</si>
  <si>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</si>
  <si>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</si>
  <si>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</si>
  <si>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</si>
  <si>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</si>
  <si>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</si>
  <si>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</si>
  <si>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</si>
  <si>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</si>
  <si>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</si>
  <si>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</si>
  <si>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</si>
  <si>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</si>
  <si>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</si>
  <si>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</si>
  <si>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</si>
  <si>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</si>
  <si>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</si>
  <si>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</si>
  <si>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</si>
  <si>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</si>
  <si>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</si>
  <si>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</si>
  <si>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</si>
  <si>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</si>
  <si>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</si>
  <si>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</si>
  <si>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</si>
  <si>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</si>
  <si>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</si>
  <si>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</si>
  <si>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</si>
  <si>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</si>
  <si>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</si>
  <si>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</si>
  <si>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</si>
  <si>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</si>
  <si>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</si>
  <si>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</si>
  <si>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</si>
  <si>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</si>
  <si>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</si>
  <si>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</si>
  <si>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</si>
  <si>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</si>
  <si>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</si>
  <si>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</si>
  <si>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</si>
  <si>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</si>
  <si>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</si>
  <si>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</si>
  <si>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</si>
  <si>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</si>
  <si>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</si>
  <si>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</si>
  <si>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</si>
  <si>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</si>
  <si>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</si>
  <si>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</si>
  <si>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</si>
  <si>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</si>
  <si>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</si>
  <si>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</si>
  <si>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</si>
  <si>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</si>
  <si>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</si>
  <si>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</si>
  <si>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</si>
  <si>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</si>
  <si>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</si>
  <si>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</si>
  <si>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</si>
  <si>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</si>
  <si>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</si>
  <si>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</si>
  <si>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</si>
  <si>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</si>
  <si>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</si>
  <si>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</si>
  <si>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</si>
  <si>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</si>
  <si>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</si>
  <si>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</si>
  <si>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</si>
  <si>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</si>
  <si>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</si>
  <si>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</si>
  <si>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</si>
  <si>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</si>
  <si>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</si>
  <si>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</si>
  <si>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</si>
  <si>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</si>
  <si>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</si>
  <si>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</si>
  <si>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</si>
  <si>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</si>
  <si>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</si>
  <si>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</si>
  <si>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</si>
  <si>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</si>
  <si>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</si>
  <si>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</si>
  <si>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</si>
  <si>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</si>
  <si>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</si>
  <si>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</si>
  <si>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</si>
  <si>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</si>
  <si>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</si>
  <si>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</si>
  <si>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</si>
  <si>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</si>
  <si>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</si>
  <si>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</si>
  <si>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</si>
  <si>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</si>
  <si>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</si>
  <si>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</si>
  <si>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</si>
  <si>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</si>
  <si>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</si>
  <si>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</si>
  <si>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</si>
  <si>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</si>
  <si>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</si>
  <si>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</si>
  <si>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</si>
  <si>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</si>
  <si>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</si>
  <si>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</si>
  <si>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</si>
  <si>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</si>
  <si>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</si>
  <si>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</si>
  <si>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</si>
  <si>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</si>
  <si>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</si>
  <si>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</si>
  <si>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</si>
  <si>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</si>
  <si>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</si>
  <si>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</si>
  <si>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</si>
  <si>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</si>
  <si>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</si>
  <si>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</si>
  <si>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</si>
  <si>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</si>
  <si>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</si>
  <si>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</si>
  <si>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</si>
  <si>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</si>
  <si>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</si>
  <si>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</si>
  <si>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</si>
  <si>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</si>
  <si>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</si>
  <si>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</si>
  <si>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</si>
  <si>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</si>
  <si>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</si>
  <si>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</si>
  <si>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</si>
  <si>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</si>
  <si>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</si>
  <si>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</si>
  <si>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</si>
  <si>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</si>
  <si>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</si>
  <si>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</si>
  <si>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</si>
  <si>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</si>
  <si>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</si>
  <si>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</si>
  <si>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</si>
  <si>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</si>
  <si>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</si>
  <si>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</si>
  <si>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</si>
  <si>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</si>
  <si>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</si>
  <si>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</si>
  <si>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</si>
  <si>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</si>
  <si>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</si>
  <si>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</si>
  <si>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</si>
  <si>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</si>
  <si>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</si>
  <si>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</si>
  <si>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</si>
  <si>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</si>
  <si>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</si>
  <si>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</si>
  <si>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</si>
  <si>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</si>
  <si>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</si>
  <si>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</si>
  <si>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</si>
  <si>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</si>
  <si>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</si>
  <si>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</si>
  <si>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</si>
  <si>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</si>
  <si>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</si>
  <si>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</si>
  <si>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</si>
  <si>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</si>
  <si>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</si>
  <si>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</si>
  <si>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</si>
  <si>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</si>
  <si>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</si>
  <si>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</si>
  <si>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</si>
  <si>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</si>
  <si>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</si>
  <si>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</si>
  <si>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</si>
  <si>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</si>
  <si>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</si>
  <si>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</si>
  <si>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</si>
  <si>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</si>
  <si>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</si>
  <si>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</si>
  <si>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</si>
  <si>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</si>
  <si>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</si>
  <si>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</si>
  <si>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</si>
  <si>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</si>
  <si>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</si>
  <si>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</si>
  <si>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</si>
  <si>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</si>
  <si>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</si>
  <si>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</si>
  <si>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</si>
  <si>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</si>
  <si>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</si>
  <si>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</si>
  <si>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</si>
  <si>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</si>
  <si>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</si>
  <si>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</si>
  <si>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</si>
  <si>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</si>
  <si>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</si>
  <si>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</si>
  <si>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</si>
  <si>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</si>
  <si>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</si>
  <si>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</si>
  <si>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</si>
  <si>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</si>
  <si>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</si>
  <si>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</si>
  <si>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</si>
  <si>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</si>
  <si>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</si>
  <si>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</si>
  <si>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</si>
  <si>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</si>
  <si>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</si>
  <si>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</si>
  <si>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</si>
  <si>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</si>
  <si>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</si>
  <si>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</si>
  <si>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</si>
  <si>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</si>
  <si>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</si>
  <si>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</si>
  <si>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</si>
  <si>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</si>
  <si>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</si>
  <si>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</si>
  <si>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</si>
  <si>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</si>
  <si>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</si>
  <si>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</si>
  <si>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</si>
  <si>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</si>
  <si>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</si>
  <si>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</si>
  <si>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</si>
  <si>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</si>
  <si>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</si>
  <si>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</si>
  <si>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</si>
  <si>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</si>
  <si>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</si>
  <si>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</si>
  <si>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</si>
  <si>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</si>
  <si>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</si>
  <si>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</si>
  <si>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</si>
  <si>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</si>
  <si>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</si>
  <si>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</si>
  <si>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</si>
  <si>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</si>
  <si>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</si>
  <si>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</si>
  <si>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</si>
  <si>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</si>
  <si>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</si>
  <si>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</si>
  <si>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</si>
  <si>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</si>
  <si>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</si>
  <si>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</si>
  <si>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</si>
  <si>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</si>
  <si>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</si>
  <si>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</si>
  <si>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</si>
  <si>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</si>
  <si>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</si>
  <si>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</si>
  <si>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</si>
  <si>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</si>
  <si>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</si>
  <si>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</si>
  <si>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</si>
  <si>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</si>
  <si>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</si>
  <si>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</si>
  <si>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</si>
  <si>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</si>
  <si>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</si>
  <si>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</si>
  <si>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</si>
  <si>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</si>
  <si>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</si>
  <si>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</si>
  <si>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</si>
  <si>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</si>
  <si>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</si>
  <si>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</si>
  <si>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</si>
  <si>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</si>
  <si>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</si>
  <si>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</si>
  <si>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</si>
  <si>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</si>
  <si>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</si>
  <si>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</si>
  <si>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</si>
  <si>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</si>
  <si>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</si>
  <si>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</si>
  <si>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</si>
  <si>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</si>
  <si>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</si>
  <si>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</si>
  <si>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</si>
  <si>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</si>
  <si>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</si>
  <si>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</si>
  <si>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</si>
  <si>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</si>
  <si>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</si>
  <si>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</si>
  <si>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</si>
  <si>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</si>
  <si>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</si>
  <si>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</si>
  <si>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</si>
  <si>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</si>
  <si>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</si>
  <si>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</si>
  <si>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</si>
  <si>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</si>
  <si>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</si>
  <si>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</si>
  <si>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</si>
  <si>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</si>
  <si>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</si>
  <si>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</si>
  <si>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</si>
  <si>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</si>
  <si>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</si>
  <si>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</si>
  <si>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</si>
  <si>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</si>
  <si>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</si>
  <si>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</si>
  <si>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</si>
  <si>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</si>
  <si>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</si>
  <si>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</si>
  <si>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</si>
  <si>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</si>
  <si>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</si>
  <si>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</si>
  <si>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</si>
  <si>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</si>
  <si>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</si>
  <si>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</si>
  <si>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</si>
  <si>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</si>
  <si>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</si>
  <si>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</si>
  <si>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</si>
  <si>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</si>
  <si>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</si>
  <si>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</si>
  <si>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</si>
  <si>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</si>
  <si>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</si>
  <si>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</si>
  <si>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</si>
  <si>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</si>
  <si>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</si>
  <si>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</si>
  <si>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</si>
  <si>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</si>
  <si>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</si>
  <si>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</si>
  <si>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</si>
  <si>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</si>
  <si>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</si>
  <si>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</si>
  <si>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</si>
  <si>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</si>
  <si>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</si>
  <si>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</si>
  <si>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</si>
  <si>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</si>
  <si>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</si>
  <si>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</si>
  <si>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</si>
  <si>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</si>
  <si>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</si>
  <si>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</si>
  <si>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</si>
  <si>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</si>
  <si>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</si>
  <si>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</si>
  <si>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</si>
  <si>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</si>
  <si>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</si>
  <si>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</si>
  <si>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</si>
  <si>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</si>
  <si>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</si>
  <si>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</si>
  <si>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</si>
  <si>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</si>
  <si>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</si>
  <si>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</si>
  <si>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</si>
  <si>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</si>
  <si>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</si>
  <si>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</si>
  <si>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</si>
  <si>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</si>
  <si>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</si>
  <si>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</si>
  <si>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</si>
  <si>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</si>
  <si>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</si>
  <si>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</si>
  <si>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</si>
  <si>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</si>
  <si>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</si>
  <si>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</si>
  <si>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</si>
  <si>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</si>
  <si>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</si>
  <si>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</si>
  <si>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</si>
  <si>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</si>
  <si>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</si>
  <si>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</si>
  <si>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</si>
  <si>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</si>
  <si>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</si>
  <si>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</si>
  <si>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</si>
  <si>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</si>
  <si>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</si>
  <si>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</si>
  <si>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</si>
  <si>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</si>
  <si>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</si>
  <si>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</si>
  <si>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</si>
  <si>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</si>
  <si>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</si>
  <si>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</si>
  <si>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</si>
  <si>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</si>
  <si>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</si>
  <si>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</si>
  <si>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</si>
  <si>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</si>
  <si>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</si>
  <si>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</si>
  <si>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</si>
  <si>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</si>
  <si>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</si>
  <si>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</si>
  <si>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</si>
  <si>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</si>
  <si>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</si>
  <si>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</si>
  <si>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</si>
  <si>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</si>
  <si>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</si>
  <si>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</si>
  <si>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</si>
  <si>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</si>
  <si>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</si>
  <si>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</si>
  <si>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</si>
  <si>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</si>
  <si>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</si>
  <si>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</si>
  <si>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</si>
  <si>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</si>
  <si>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</si>
  <si>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</si>
  <si>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</si>
  <si>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</si>
  <si>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</si>
  <si>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</si>
  <si>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</si>
  <si>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</si>
  <si>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</si>
  <si>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</si>
  <si>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</si>
  <si>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</si>
  <si>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</si>
  <si>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</si>
  <si>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</si>
  <si>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</si>
  <si>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</si>
  <si>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</si>
  <si>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</si>
  <si>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</si>
  <si>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</si>
  <si>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</si>
  <si>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</si>
  <si>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</si>
  <si>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</si>
  <si>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</si>
  <si>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</si>
  <si>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</si>
  <si>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</si>
  <si>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</si>
  <si>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</si>
  <si>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</si>
  <si>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</si>
  <si>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</si>
  <si>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</si>
  <si>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</si>
  <si>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</si>
  <si>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</si>
  <si>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</si>
  <si>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</si>
  <si>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</si>
  <si>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</si>
  <si>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</si>
  <si>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</si>
  <si>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</si>
  <si>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</si>
  <si>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</si>
  <si>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</si>
  <si>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</si>
  <si>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</si>
  <si>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</si>
  <si>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</si>
  <si>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</si>
  <si>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</si>
  <si>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</si>
  <si>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</si>
  <si>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</si>
  <si>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</si>
  <si>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</si>
  <si>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</si>
  <si>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</si>
  <si>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</si>
  <si>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</si>
  <si>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</si>
  <si>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</si>
  <si>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</si>
  <si>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</si>
  <si>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</si>
  <si>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</si>
  <si>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</si>
  <si>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</si>
  <si>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</si>
  <si>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</si>
  <si>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</si>
  <si>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</si>
  <si>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</si>
  <si>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</si>
  <si>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</si>
  <si>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</si>
  <si>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</si>
  <si>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</si>
  <si>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</si>
  <si>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</si>
  <si>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</si>
  <si>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</si>
  <si>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</si>
  <si>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</si>
  <si>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</si>
  <si>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</si>
  <si>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</si>
  <si>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</si>
  <si>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</si>
  <si>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</si>
  <si>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</si>
  <si>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</si>
  <si>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</si>
  <si>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</si>
  <si>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</si>
  <si>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</si>
  <si>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</si>
  <si>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</si>
  <si>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</si>
  <si>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</si>
  <si>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</si>
  <si>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</si>
  <si>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</si>
  <si>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</si>
  <si>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</si>
  <si>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</si>
  <si>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</si>
  <si>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</si>
  <si>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</si>
  <si>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</si>
  <si>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</si>
  <si>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</si>
  <si>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</si>
  <si>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</si>
  <si>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</si>
  <si>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</si>
  <si>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</si>
  <si>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</si>
  <si>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</si>
  <si>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</si>
  <si>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</si>
  <si>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</si>
  <si>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</si>
  <si>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</si>
  <si>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</si>
  <si>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</si>
  <si>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</si>
  <si>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</si>
  <si>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</si>
  <si>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</si>
  <si>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</si>
  <si>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</si>
  <si>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</si>
  <si>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</si>
  <si>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</si>
  <si>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</si>
  <si>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</si>
  <si>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</si>
  <si>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</si>
  <si>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</si>
  <si>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</si>
  <si>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</si>
  <si>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</si>
  <si>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</si>
  <si>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</si>
  <si>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</si>
  <si>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</si>
  <si>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</si>
  <si>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</si>
  <si>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</si>
  <si>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</si>
  <si>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</si>
  <si>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</si>
  <si>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</si>
  <si>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</si>
  <si>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</si>
  <si>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</si>
  <si>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</si>
  <si>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</si>
  <si>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</si>
  <si>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</si>
  <si>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</si>
  <si>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</si>
  <si>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</si>
  <si>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</si>
  <si>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</si>
  <si>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</si>
  <si>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</si>
  <si>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</si>
  <si>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</si>
  <si>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</si>
  <si>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</si>
  <si>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</si>
  <si>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</si>
  <si>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</si>
  <si>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</si>
  <si>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</si>
  <si>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</si>
  <si>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</si>
  <si>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</si>
  <si>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</si>
  <si>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</si>
  <si>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</si>
  <si>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</si>
  <si>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</si>
  <si>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</si>
  <si>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</si>
  <si>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</si>
  <si>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</si>
  <si>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</si>
  <si>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</si>
  <si>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</si>
  <si>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</si>
  <si>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</si>
  <si>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</si>
  <si>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</si>
  <si>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</si>
  <si>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</si>
  <si>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</si>
  <si>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</si>
  <si>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</si>
  <si>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</si>
  <si>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</si>
  <si>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</si>
  <si>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</si>
  <si>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</si>
  <si>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</si>
  <si>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</si>
  <si>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</si>
  <si>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</si>
  <si>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</si>
  <si>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</si>
  <si>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</si>
  <si>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</si>
  <si>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</si>
  <si>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</si>
  <si>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</si>
  <si>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</si>
  <si>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</si>
  <si>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</si>
  <si>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</si>
  <si>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</si>
  <si>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</si>
  <si>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</si>
  <si>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</si>
  <si>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</si>
  <si>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</si>
  <si>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</si>
  <si>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</si>
  <si>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</si>
  <si>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</si>
  <si>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</si>
  <si>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</si>
  <si>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</si>
  <si>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</si>
  <si>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</si>
  <si>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</si>
  <si>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</si>
  <si>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</si>
  <si>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</si>
  <si>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</si>
  <si>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</si>
  <si>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</si>
  <si>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</si>
  <si>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</si>
  <si>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</si>
  <si>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</si>
  <si>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</si>
  <si>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</si>
  <si>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</si>
  <si>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</si>
  <si>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</si>
  <si>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</si>
  <si>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</si>
  <si>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</si>
  <si>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</si>
  <si>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</si>
  <si>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</si>
  <si>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</si>
  <si>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</si>
  <si>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</si>
  <si>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</si>
  <si>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</si>
  <si>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</si>
  <si>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</si>
  <si>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</si>
  <si>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</si>
  <si>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</si>
  <si>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</si>
  <si>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</si>
  <si>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</si>
  <si>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</si>
  <si>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</si>
  <si>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</si>
  <si>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</si>
  <si>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</si>
  <si>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</si>
  <si>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</si>
  <si>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</si>
  <si>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</si>
  <si>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</si>
  <si>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</si>
  <si>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</si>
  <si>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</si>
  <si>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</si>
  <si>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</si>
  <si>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</si>
  <si>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</si>
  <si>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</si>
  <si>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</si>
  <si>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</si>
  <si>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</si>
  <si>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</si>
  <si>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</si>
  <si>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</si>
  <si>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</si>
  <si>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</si>
  <si>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</si>
  <si>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</si>
  <si>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</si>
  <si>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</si>
  <si>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</si>
  <si>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</si>
  <si>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</si>
  <si>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</si>
  <si>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</si>
  <si>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</si>
  <si>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</si>
  <si>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</si>
  <si>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</si>
  <si>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</si>
  <si>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</si>
  <si>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</si>
  <si>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</si>
  <si>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</si>
  <si>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</si>
  <si>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</si>
  <si>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</si>
  <si>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</si>
  <si>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</si>
  <si>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</si>
  <si>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</si>
  <si>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</si>
  <si>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</si>
  <si>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</si>
  <si>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</si>
  <si>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</si>
  <si>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</si>
  <si>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</si>
  <si>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</si>
  <si>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</si>
  <si>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</si>
  <si>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</si>
  <si>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</si>
  <si>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</si>
  <si>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</si>
  <si>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</si>
  <si>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</si>
  <si>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</si>
  <si>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</si>
  <si>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</si>
  <si>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</si>
  <si>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</si>
  <si>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</si>
  <si>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</si>
  <si>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</si>
  <si>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</si>
  <si>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</si>
  <si>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</si>
  <si>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</si>
  <si>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</si>
  <si>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</si>
  <si>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</si>
  <si>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</si>
  <si>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</si>
  <si>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</si>
  <si>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</si>
  <si>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</si>
  <si>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</si>
  <si>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</si>
  <si>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</si>
  <si>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</si>
  <si>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</si>
  <si>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</si>
  <si>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</si>
  <si>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</si>
  <si>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</si>
  <si>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</si>
  <si>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</si>
  <si>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</si>
  <si>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</si>
  <si>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</si>
  <si>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</si>
  <si>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</si>
  <si>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</si>
  <si>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</si>
  <si>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</si>
  <si>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</si>
  <si>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</si>
  <si>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</si>
  <si>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</si>
  <si>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</si>
  <si>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</si>
  <si>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</si>
  <si>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</si>
  <si>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</si>
  <si>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</si>
  <si>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</si>
  <si>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</si>
  <si>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</si>
  <si>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</si>
  <si>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</si>
  <si>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</si>
  <si>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</si>
  <si>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</si>
  <si>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</si>
  <si>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</si>
  <si>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</si>
  <si>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</si>
  <si>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</si>
  <si>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</si>
  <si>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</si>
  <si>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</si>
  <si>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</si>
  <si>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</si>
  <si>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</si>
  <si>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</si>
  <si>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</si>
  <si>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</si>
  <si>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</si>
  <si>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</si>
  <si>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</si>
  <si>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</si>
  <si>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</si>
  <si>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</si>
  <si>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</si>
  <si>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</si>
  <si>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</si>
  <si>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</si>
  <si>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</si>
  <si>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</si>
  <si>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</si>
  <si>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</si>
  <si>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</si>
  <si>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</si>
  <si>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</si>
  <si>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</si>
  <si>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</si>
  <si>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</si>
  <si>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</si>
  <si>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</si>
  <si>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</si>
  <si>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</si>
  <si>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</si>
  <si>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</si>
  <si>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</si>
  <si>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</si>
  <si>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</si>
  <si>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</si>
  <si>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</si>
  <si>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</si>
  <si>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</si>
  <si>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</si>
  <si>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</si>
  <si>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</si>
  <si>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</si>
  <si>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</si>
  <si>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</si>
  <si>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</si>
  <si>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</si>
  <si>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</si>
  <si>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</si>
  <si>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</si>
  <si>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</si>
  <si>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</si>
  <si>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</si>
  <si>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</si>
  <si>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</si>
  <si>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</si>
  <si>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</si>
  <si>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</si>
  <si>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</si>
  <si>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</si>
  <si>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</si>
  <si>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</si>
  <si>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</si>
  <si>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</si>
  <si>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</si>
  <si>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</si>
  <si>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</si>
  <si>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</si>
  <si>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</si>
  <si>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</si>
  <si>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</si>
  <si>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</si>
  <si>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</si>
  <si>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</si>
  <si>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</si>
  <si>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</si>
  <si>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</si>
  <si>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</si>
  <si>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</si>
  <si>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</si>
  <si>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</si>
  <si>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</si>
  <si>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</si>
  <si>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</si>
  <si>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</si>
  <si>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</si>
  <si>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</si>
  <si>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</si>
  <si>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</si>
  <si>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</si>
  <si>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</si>
  <si>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</si>
  <si>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</si>
  <si>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</si>
  <si>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</si>
  <si>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</si>
  <si>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</si>
  <si>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</si>
  <si>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</si>
  <si>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</si>
  <si>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</si>
  <si>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</si>
  <si>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</si>
  <si>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</si>
  <si>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</si>
  <si>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</si>
  <si>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</si>
  <si>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</si>
  <si>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</si>
  <si>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</si>
  <si>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</si>
  <si>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</si>
  <si>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</si>
  <si>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</si>
  <si>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</si>
  <si>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</si>
  <si>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</si>
  <si>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</si>
  <si>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</si>
  <si>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</si>
  <si>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</si>
  <si>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</si>
  <si>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</si>
  <si>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</si>
  <si>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</si>
  <si>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</si>
  <si>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</si>
  <si>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</si>
  <si>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</si>
  <si>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</si>
  <si>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</si>
  <si>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</si>
  <si>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</si>
  <si>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</si>
  <si>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</si>
  <si>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</si>
  <si>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</si>
  <si>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</si>
  <si>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</si>
  <si>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</si>
  <si>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</si>
  <si>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</si>
  <si>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</si>
  <si>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</si>
  <si>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</si>
  <si>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</si>
  <si>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</si>
  <si>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</si>
  <si>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</si>
  <si>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</si>
  <si>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</si>
  <si>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</si>
  <si>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</si>
  <si>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</si>
  <si>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</si>
  <si>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</si>
  <si>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</si>
  <si>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</si>
  <si>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</si>
  <si>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</si>
  <si>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</si>
  <si>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</si>
  <si>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</si>
  <si>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</si>
  <si>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</si>
  <si>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</si>
  <si>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</si>
  <si>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</si>
  <si>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</si>
  <si>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</si>
  <si>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</si>
  <si>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</si>
  <si>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</si>
  <si>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</si>
  <si>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</si>
  <si>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</si>
  <si>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</si>
  <si>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</si>
  <si>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</si>
  <si>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</si>
  <si>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</si>
  <si>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</si>
  <si>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</si>
  <si>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</si>
  <si>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</si>
  <si>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</si>
  <si>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</si>
  <si>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</si>
  <si>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</si>
  <si>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</si>
  <si>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</si>
  <si>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</si>
  <si>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</si>
  <si>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</si>
  <si>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</si>
  <si>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</si>
  <si>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</si>
  <si>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</si>
  <si>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</si>
  <si>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</si>
  <si>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</si>
  <si>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</si>
  <si>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</si>
  <si>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</si>
  <si>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</si>
  <si>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</si>
  <si>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</si>
  <si>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</si>
  <si>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</si>
  <si>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</si>
  <si>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</si>
  <si>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</si>
  <si>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</si>
  <si>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</si>
  <si>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</si>
  <si>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</si>
  <si>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</si>
  <si>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</si>
  <si>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</si>
  <si>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</si>
  <si>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</si>
  <si>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</si>
  <si>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</si>
  <si>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</si>
  <si>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</si>
  <si>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</si>
  <si>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</si>
  <si>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</si>
  <si>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</si>
  <si>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</si>
  <si>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</si>
  <si>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</si>
  <si>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</si>
  <si>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</si>
  <si>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</si>
  <si>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</si>
  <si>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</si>
  <si>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</si>
  <si>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</si>
  <si>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</si>
  <si>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</si>
  <si>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</si>
  <si>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</si>
  <si>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</si>
  <si>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</si>
  <si>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</si>
  <si>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</si>
  <si>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</si>
  <si>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</si>
  <si>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</si>
  <si>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</si>
  <si>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</si>
  <si>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</si>
  <si>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</si>
  <si>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</si>
  <si>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</si>
  <si>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</si>
  <si>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</si>
  <si>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</si>
  <si>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</si>
  <si>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</si>
  <si>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</si>
  <si>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</si>
  <si>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</si>
  <si>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</si>
  <si>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</si>
  <si>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</si>
  <si>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</si>
  <si>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</si>
  <si>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</si>
  <si>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</si>
  <si>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</si>
  <si>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</si>
  <si>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</si>
  <si>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</si>
  <si>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</si>
  <si>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</si>
  <si>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</si>
  <si>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</si>
  <si>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</si>
  <si>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</si>
  <si>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</si>
  <si>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</si>
  <si>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</si>
  <si>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</si>
  <si>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</si>
  <si>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</si>
  <si>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</si>
  <si>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</si>
  <si>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</si>
  <si>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</si>
  <si>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</si>
  <si>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</si>
  <si>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</si>
  <si>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</si>
  <si>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</si>
  <si>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</si>
  <si>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</si>
  <si>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</si>
  <si>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</si>
  <si>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</si>
  <si>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</si>
  <si>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</si>
  <si>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</si>
  <si>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</si>
  <si>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</si>
  <si>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</si>
  <si>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</si>
  <si>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</si>
  <si>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</si>
  <si>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</si>
  <si>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</si>
  <si>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</si>
  <si>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</si>
  <si>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</si>
  <si>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</si>
  <si>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</si>
  <si>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</si>
  <si>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</si>
  <si>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</si>
  <si>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</si>
  <si>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</si>
  <si>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</si>
  <si>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</si>
  <si>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</si>
  <si>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</si>
  <si>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</si>
  <si>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</si>
  <si>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</si>
  <si>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</si>
  <si>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</si>
  <si>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</si>
  <si>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</si>
  <si>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</si>
  <si>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</si>
  <si>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</si>
  <si>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</si>
  <si>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</si>
  <si>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</si>
  <si>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</si>
  <si>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</si>
  <si>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</si>
  <si>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</si>
  <si>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</si>
  <si>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</si>
  <si>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</si>
  <si>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</si>
  <si>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</si>
  <si>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</si>
  <si>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</si>
  <si>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</si>
  <si>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</si>
  <si>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</si>
  <si>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</si>
  <si>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</si>
  <si>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</si>
  <si>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</si>
  <si>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</si>
  <si>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</si>
  <si>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</si>
  <si>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</si>
  <si>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</si>
  <si>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</si>
  <si>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</si>
  <si>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</si>
  <si>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</si>
  <si>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</si>
  <si>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</si>
  <si>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</si>
  <si>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</si>
  <si>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</si>
  <si>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</si>
  <si>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</si>
  <si>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</si>
  <si>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</si>
  <si>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</si>
  <si>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</si>
  <si>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</si>
  <si>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</si>
  <si>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</si>
  <si>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</si>
  <si>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</si>
  <si>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</si>
  <si>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</si>
  <si>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</si>
  <si>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</si>
  <si>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</si>
  <si>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</si>
  <si>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</si>
  <si>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</si>
  <si>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</si>
  <si>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</si>
  <si>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</si>
  <si>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</si>
  <si>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</si>
  <si>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</si>
  <si>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</si>
  <si>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</si>
  <si>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</si>
  <si>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</si>
  <si>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</si>
  <si>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</si>
  <si>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</si>
  <si>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</si>
  <si>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</si>
  <si>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</si>
  <si>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</si>
  <si>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</si>
  <si>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</si>
  <si>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</si>
  <si>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</si>
  <si>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</si>
  <si>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</si>
  <si>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</si>
  <si>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</si>
  <si>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</si>
  <si>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</si>
  <si>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</si>
  <si>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</si>
  <si>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</si>
  <si>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</si>
  <si>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</si>
  <si>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</si>
  <si>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</si>
  <si>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</si>
  <si>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</si>
  <si>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</si>
  <si>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</si>
  <si>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</si>
  <si>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</si>
  <si>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</si>
  <si>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</si>
  <si>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</si>
  <si>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</si>
  <si>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</si>
  <si>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</si>
  <si>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</si>
  <si>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</si>
  <si>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</si>
  <si>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</si>
  <si>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</si>
  <si>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</si>
  <si>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</si>
  <si>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</si>
  <si>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</si>
  <si>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</si>
  <si>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</si>
  <si>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</si>
  <si>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</si>
  <si>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</si>
  <si>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</si>
  <si>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</si>
  <si>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</si>
  <si>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</si>
  <si>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</si>
  <si>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</si>
  <si>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</si>
  <si>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</si>
  <si>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</si>
  <si>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</si>
  <si>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</si>
  <si>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</si>
  <si>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</si>
  <si>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</si>
  <si>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</si>
  <si>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</si>
  <si>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</si>
  <si>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</si>
  <si>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</si>
  <si>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</si>
  <si>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</si>
  <si>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</si>
  <si>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</si>
  <si>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</si>
  <si>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</si>
  <si>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</si>
  <si>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</si>
  <si>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</si>
  <si>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</si>
  <si>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</si>
  <si>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</si>
  <si>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</si>
  <si>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</si>
  <si>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</si>
  <si>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</si>
  <si>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</si>
  <si>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</si>
  <si>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</si>
  <si>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</si>
  <si>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</si>
  <si>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</si>
  <si>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</si>
  <si>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</si>
  <si>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</si>
  <si>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</si>
  <si>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</si>
  <si>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</si>
  <si>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</si>
  <si>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</si>
  <si>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</si>
  <si>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</si>
  <si>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</si>
  <si>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</si>
  <si>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</si>
  <si>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</si>
  <si>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</si>
  <si>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</si>
  <si>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</si>
  <si>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</si>
  <si>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</si>
  <si>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</si>
  <si>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</si>
  <si>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</si>
  <si>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</si>
  <si>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</si>
  <si>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</si>
  <si>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</si>
  <si>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</si>
  <si>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</si>
  <si>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</si>
  <si>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</si>
  <si>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</si>
  <si>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</si>
  <si>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</si>
  <si>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</si>
  <si>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</si>
  <si>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</si>
  <si>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</si>
  <si>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</si>
  <si>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</si>
  <si>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</si>
  <si>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</si>
  <si>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</si>
  <si>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</si>
  <si>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</si>
  <si>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</si>
  <si>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</si>
  <si>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</si>
  <si>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</si>
  <si>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</si>
  <si>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</si>
  <si>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</si>
  <si>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</si>
  <si>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</si>
  <si>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</si>
  <si>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</si>
  <si>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</si>
  <si>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</si>
  <si>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</si>
  <si>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</si>
  <si>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</si>
  <si>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</si>
  <si>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</si>
  <si>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</si>
  <si>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</si>
  <si>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</si>
  <si>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</si>
  <si>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</si>
  <si>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</si>
  <si>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</si>
  <si>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</si>
  <si>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</si>
  <si>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</si>
  <si>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</si>
  <si>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</si>
  <si>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</si>
  <si>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</si>
  <si>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</si>
  <si>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</si>
  <si>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</si>
  <si>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</si>
  <si>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</si>
  <si>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</si>
  <si>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</si>
  <si>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</si>
  <si>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</si>
  <si>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</si>
  <si>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</si>
  <si>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</si>
  <si>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</si>
  <si>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</si>
  <si>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</si>
  <si>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</si>
  <si>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</si>
  <si>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</si>
  <si>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</si>
  <si>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</si>
  <si>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</si>
  <si>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</si>
  <si>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</si>
  <si>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</si>
  <si>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</si>
  <si>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</si>
  <si>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</si>
  <si>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</si>
  <si>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</si>
  <si>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</si>
  <si>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</si>
  <si>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</si>
  <si>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</si>
  <si>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</si>
  <si>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</si>
  <si>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</si>
  <si>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</si>
  <si>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</si>
  <si>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</si>
  <si>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</si>
  <si>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</si>
  <si>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</si>
  <si>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</si>
  <si>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</si>
  <si>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</si>
  <si>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</si>
  <si>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</si>
  <si>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</si>
  <si>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</si>
  <si>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</si>
  <si>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</si>
  <si>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</si>
  <si>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</si>
  <si>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</si>
  <si>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</si>
  <si>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</si>
  <si>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</si>
  <si>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</si>
  <si>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</si>
  <si>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</si>
  <si>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</si>
  <si>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</si>
  <si>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</si>
  <si>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</si>
  <si>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</si>
  <si>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</si>
  <si>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</si>
  <si>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</si>
  <si>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</si>
  <si>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</si>
  <si>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</si>
  <si>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</si>
  <si>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</si>
  <si>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</si>
  <si>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</si>
  <si>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</si>
  <si>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</si>
  <si>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</si>
  <si>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</si>
  <si>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</si>
  <si>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</si>
  <si>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</si>
  <si>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</si>
  <si>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</si>
  <si>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</si>
  <si>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</si>
  <si>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</si>
  <si>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</si>
  <si>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</si>
  <si>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</si>
  <si>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</si>
  <si>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</si>
  <si>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</si>
  <si>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</si>
  <si>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</si>
  <si>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</si>
  <si>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</si>
  <si>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</si>
  <si>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</si>
  <si>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</si>
  <si>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</si>
  <si>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</si>
  <si>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</si>
  <si>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</si>
  <si>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</si>
  <si>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</si>
  <si>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</si>
  <si>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</si>
  <si>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</si>
  <si>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</si>
  <si>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</si>
  <si>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</si>
  <si>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</si>
  <si>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</si>
  <si>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</si>
  <si>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</si>
  <si>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</si>
  <si>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</si>
  <si>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</si>
  <si>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</si>
  <si>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</si>
  <si>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</si>
  <si>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</si>
  <si>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</si>
  <si>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</si>
  <si>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</si>
  <si>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</si>
  <si>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</si>
  <si>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</si>
  <si>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</si>
  <si>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</si>
  <si>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</si>
  <si>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</si>
  <si>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</si>
  <si>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</si>
  <si>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</si>
  <si>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</si>
  <si>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</si>
  <si>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</si>
  <si>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</si>
  <si>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</si>
  <si>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</si>
  <si>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</si>
  <si>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</si>
  <si>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</si>
  <si>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</si>
  <si>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</si>
  <si>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</si>
  <si>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</si>
  <si>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</si>
  <si>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</si>
  <si>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</si>
  <si>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</si>
  <si>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</si>
  <si>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</si>
  <si>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</si>
  <si>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</si>
  <si>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</si>
  <si>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</si>
  <si>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</si>
  <si>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</si>
  <si>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</si>
  <si>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</si>
  <si>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</si>
  <si>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</si>
  <si>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</si>
  <si>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</si>
  <si>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</si>
  <si>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</si>
  <si>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</si>
  <si>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</si>
  <si>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</si>
  <si>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</si>
  <si>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</si>
  <si>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</si>
  <si>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</si>
  <si>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</si>
  <si>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</si>
  <si>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</si>
  <si>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</si>
  <si>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</si>
  <si>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</si>
  <si>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</si>
  <si>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</si>
  <si>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</si>
  <si>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</si>
  <si>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</si>
  <si>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</si>
  <si>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</si>
  <si>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</si>
  <si>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</si>
  <si>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</si>
  <si>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</si>
  <si>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</si>
  <si>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</si>
  <si>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</si>
  <si>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</si>
  <si>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</si>
  <si>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</si>
  <si>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</si>
  <si>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</si>
  <si>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</si>
  <si>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</si>
  <si>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</si>
  <si>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</si>
  <si>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</si>
  <si>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</si>
  <si>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</si>
  <si>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</si>
  <si>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</si>
  <si>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</si>
  <si>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</si>
  <si>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</si>
  <si>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</si>
  <si>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</si>
  <si>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</si>
  <si>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</si>
  <si>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</si>
  <si>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</si>
  <si>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</si>
  <si>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</si>
  <si>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</si>
  <si>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</si>
  <si>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</si>
  <si>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</si>
  <si>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</si>
  <si>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</si>
  <si>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</si>
  <si>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</si>
  <si>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</si>
  <si>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</si>
  <si>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</si>
  <si>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</si>
  <si>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</si>
  <si>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</si>
  <si>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</si>
  <si>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</si>
  <si>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</si>
  <si>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</si>
  <si>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</si>
  <si>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</si>
  <si>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</si>
  <si>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</si>
  <si>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</si>
  <si>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</si>
  <si>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</si>
  <si>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</si>
  <si>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</si>
  <si>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</si>
  <si>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</si>
  <si>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</si>
  <si>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</si>
  <si>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</si>
  <si>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</si>
  <si>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</si>
  <si>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</si>
  <si>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</si>
  <si>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</si>
  <si>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</si>
  <si>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</si>
  <si>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</si>
  <si>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</si>
  <si>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</si>
  <si>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</si>
  <si>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</si>
  <si>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</si>
  <si>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</si>
  <si>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</si>
  <si>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</si>
  <si>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</si>
  <si>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</si>
  <si>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</si>
  <si>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</si>
  <si>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</si>
  <si>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</si>
  <si>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</si>
  <si>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</si>
  <si>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</si>
  <si>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</si>
  <si>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</si>
  <si>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</si>
  <si>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</si>
  <si>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</si>
  <si>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</si>
  <si>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</si>
  <si>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</si>
  <si>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</si>
  <si>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</si>
  <si>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</si>
  <si>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</si>
  <si>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</si>
  <si>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</si>
  <si>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</si>
  <si>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</si>
  <si>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</si>
  <si>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</si>
  <si>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</si>
  <si>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</si>
  <si>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</si>
  <si>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</si>
  <si>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</si>
  <si>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</si>
  <si>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</si>
  <si>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</si>
  <si>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</si>
  <si>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</si>
  <si>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</si>
  <si>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</si>
  <si>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</si>
  <si>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</si>
  <si>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</si>
  <si>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</si>
  <si>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</si>
  <si>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</si>
  <si>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</si>
  <si>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</si>
  <si>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</si>
  <si>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</si>
  <si>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</si>
  <si>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</si>
  <si>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</si>
  <si>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</si>
  <si>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</si>
  <si>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</si>
  <si>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</si>
  <si>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</si>
  <si>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</si>
  <si>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</si>
  <si>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</si>
  <si>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</si>
  <si>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</si>
  <si>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</si>
  <si>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</si>
  <si>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</si>
  <si>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</si>
  <si>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</si>
  <si>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</si>
  <si>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</si>
  <si>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</si>
  <si>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</si>
  <si>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</si>
  <si>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</si>
  <si>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</si>
  <si>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</si>
  <si>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</si>
  <si>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</si>
  <si>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</si>
  <si>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</si>
  <si>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</si>
  <si>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</si>
  <si>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</si>
  <si>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</si>
  <si>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</si>
  <si>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</si>
  <si>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</si>
  <si>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</si>
  <si>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</si>
  <si>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</si>
  <si>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</si>
  <si>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</si>
  <si>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</si>
  <si>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</si>
  <si>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</si>
  <si>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</si>
  <si>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</si>
  <si>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</si>
  <si>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</si>
  <si>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</si>
  <si>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</si>
  <si>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</si>
  <si>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</si>
  <si>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</si>
  <si>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</si>
  <si>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</si>
  <si>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</si>
  <si>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</si>
  <si>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</si>
  <si>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</si>
  <si>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</si>
  <si>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</si>
  <si>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</si>
  <si>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</si>
  <si>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</si>
  <si>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</si>
  <si>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</si>
  <si>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</si>
  <si>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</si>
  <si>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</si>
  <si>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</si>
  <si>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</si>
  <si>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</si>
  <si>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successful backers</t>
  </si>
  <si>
    <t>The median number of successful backers</t>
  </si>
  <si>
    <t>The minimum number of successful backers</t>
  </si>
  <si>
    <t>The maximum number of successful backers</t>
  </si>
  <si>
    <t>The variance of the number of successful backers</t>
  </si>
  <si>
    <t>The standard deviation of the number of successful backers</t>
  </si>
  <si>
    <t>The mean number of unsuccessful backers</t>
  </si>
  <si>
    <t>The median number of unsuccessful backers</t>
  </si>
  <si>
    <t>The minimum number of unsuccessful backers</t>
  </si>
  <si>
    <t>\</t>
  </si>
  <si>
    <t>The variance of the number of unsuccessful backers</t>
  </si>
  <si>
    <t>The maximum number of unsuccessful backers</t>
  </si>
  <si>
    <t>The standard deviation of the number of unsuccessful backers</t>
  </si>
  <si>
    <t>Unsuccessful backers</t>
  </si>
  <si>
    <t>Successful backers</t>
  </si>
  <si>
    <t xml:space="preserve"> Skew of successful backers  </t>
  </si>
  <si>
    <t xml:space="preserve"> Skew of unsuccessful backers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</si>
</sst>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m/d/yyyy;@"/>
    <numFmt numFmtId="166" formatCode="[$-409]mmmmm;@"/>
    <numFmt numFmtId="174" formatCode="0.0000"/>
    <numFmt numFmtId="175" formatCode="0.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 (Body)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2B2B2B"/>
      <name val="Calibri"/>
      <family val="2"/>
      <scheme val="minor"/>
    </font>
    <font>
      <sz val="12"/>
      <color rgb="FF2B2B2B"/>
      <name val="Calibri (Body)"/>
    </font>
    <font>
      <sz val="16"/>
      <color theme="1"/>
      <name val="Calibri (Body)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16" fillId="0" borderId="0" xfId="0" applyNumberFormat="1" applyFont="1" applyAlignment="1">
      <alignment horizontal="center"/>
    </xf>
    <xf numFmtId="165" fontId="19" fillId="0" borderId="0" xfId="0" applyNumberFormat="1" applyFont="1"/>
    <xf numFmtId="166" fontId="0" fillId="0" borderId="0" xfId="0" applyNumberFormat="1" applyAlignment="1">
      <alignment horizontal="left"/>
    </xf>
    <xf numFmtId="0" fontId="16" fillId="0" borderId="0" xfId="0" applyFont="1"/>
    <xf numFmtId="0" fontId="20" fillId="0" borderId="0" xfId="0" applyFont="1"/>
    <xf numFmtId="0" fontId="21" fillId="0" borderId="0" xfId="0" applyFont="1"/>
    <xf numFmtId="9" fontId="0" fillId="0" borderId="0" xfId="42" applyFont="1"/>
    <xf numFmtId="0" fontId="20" fillId="0" borderId="0" xfId="0" applyFont="1" applyAlignment="1">
      <alignment wrapText="1"/>
    </xf>
    <xf numFmtId="0" fontId="22" fillId="0" borderId="0" xfId="0" applyFont="1"/>
    <xf numFmtId="1" fontId="0" fillId="0" borderId="0" xfId="0" applyNumberFormat="1"/>
    <xf numFmtId="0" fontId="23" fillId="0" borderId="0" xfId="0" applyFont="1"/>
    <xf numFmtId="0" fontId="25" fillId="0" borderId="0" xfId="0" applyFont="1"/>
    <xf numFmtId="175" fontId="24" fillId="0" borderId="0" xfId="0" applyNumberFormat="1" applyFont="1"/>
    <xf numFmtId="174" fontId="25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543B"/>
      <color rgb="FFD3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[CrowdfundingBook_solution.xlsx] category_pivot!PivotTable2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Parent Category Campaign Outcomes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306698500125422E-2"/>
          <c:y val="7.0302686045602955E-2"/>
          <c:w val="0.79583885904272278"/>
          <c:h val="0.813536972429545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 category_pivot'!$B$3:$B$4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 category_pivot'!$A$5:$A$14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category_pivot'!$B$5:$B$14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B-804B-A0AE-0156DCE34A7F}"/>
            </c:ext>
          </c:extLst>
        </c:ser>
        <c:ser>
          <c:idx val="1"/>
          <c:order val="1"/>
          <c:tx>
            <c:strRef>
              <c:f>' category_pivot'!$C$3:$C$4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category_pivot'!$A$5:$A$14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category_pivot'!$C$5:$C$14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6B-804B-A0AE-0156DCE34A7F}"/>
            </c:ext>
          </c:extLst>
        </c:ser>
        <c:ser>
          <c:idx val="2"/>
          <c:order val="2"/>
          <c:tx>
            <c:strRef>
              <c:f>' category_pivot'!$D$3:$D$4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 category_pivot'!$A$5:$A$14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category_pivot'!$D$5:$D$14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6B-804B-A0AE-0156DCE34A7F}"/>
            </c:ext>
          </c:extLst>
        </c:ser>
        <c:ser>
          <c:idx val="3"/>
          <c:order val="3"/>
          <c:tx>
            <c:strRef>
              <c:f>' category_pivot'!$E$3:$E$4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 category_pivot'!$A$5:$A$14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category_pivot'!$E$5:$E$14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6B-804B-A0AE-0156DCE34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1567008"/>
        <c:axId val="341568736"/>
      </c:barChart>
      <c:catAx>
        <c:axId val="34156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Parent Categories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68736"/>
        <c:crosses val="autoZero"/>
        <c:auto val="1"/>
        <c:lblAlgn val="ctr"/>
        <c:lblOffset val="100"/>
        <c:noMultiLvlLbl val="0"/>
      </c:catAx>
      <c:valAx>
        <c:axId val="3415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Count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[CrowdfundingBook_solution.xlsx]sub-category_pivot!PivotTable3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>
                <a:effectLst/>
              </a:rPr>
              <a:t>Sub Catogery Campaign Outcomes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999436114489143E-2"/>
          <c:y val="5.3007135575942915E-2"/>
          <c:w val="0.79112879009192016"/>
          <c:h val="0.791180460240635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'sub-category_pivot'!$B$4:$B$5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'sub-category_pivot'!$A$6:$A$30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0-004F-A44A-0A439C6AB948}"/>
            </c:ext>
          </c:extLst>
        </c:ser>
        <c:ser>
          <c:idx val="1"/>
          <c:order val="1"/>
          <c:tx>
            <c:strRef>
              <c:f>'sub-category_pivot'!$C$4:$C$5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'sub-category_pivot'!$A$6:$A$30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0-004F-A44A-0A439C6AB948}"/>
            </c:ext>
          </c:extLst>
        </c:ser>
        <c:ser>
          <c:idx val="2"/>
          <c:order val="2"/>
          <c:tx>
            <c:strRef>
              <c:f>'sub-category_pivot'!$D$4:$D$5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'sub-category_pivot'!$A$6:$A$30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10-004F-A44A-0A439C6AB948}"/>
            </c:ext>
          </c:extLst>
        </c:ser>
        <c:ser>
          <c:idx val="3"/>
          <c:order val="3"/>
          <c:tx>
            <c:strRef>
              <c:f>'sub-category_pivot'!$E$4:$E$5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'sub-category_pivot'!$A$6:$A$30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10-004F-A44A-0A439C6A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4893536"/>
        <c:axId val="884895808"/>
      </c:barChart>
      <c:catAx>
        <c:axId val="88489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Sub Categories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95808"/>
        <c:crosses val="autoZero"/>
        <c:auto val="1"/>
        <c:lblAlgn val="ctr"/>
        <c:lblOffset val="100"/>
        <c:noMultiLvlLbl val="0"/>
      </c:catAx>
      <c:valAx>
        <c:axId val="8848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Count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9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[CrowdfundingBook_solution.xlsx]Date!PivotTable4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Monthly Campaign Outcomes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3473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47981502312211E-2"/>
          <c:y val="2.7435027991443265E-2"/>
          <c:w val="0.78101077455408163"/>
          <c:h val="0.90476323119777158"/>
        </c:manualLayout>
      </c:layout>
      <c:lineChart>
        <c:grouping val="standard"/>
        <c:varyColors val="0"/>
        <c:ser>
          <c:idx val="0"/>
          <c:order val="0"/>
          <c:tx>
            <c:strRef>
              <c:f>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5-6E41-8E18-F9DD273E4106}"/>
            </c:ext>
          </c:extLst>
        </c:ser>
        <c:ser>
          <c:idx val="1"/>
          <c:order val="1"/>
          <c:tx>
            <c:strRef>
              <c:f>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D347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5-6E41-8E18-F9DD273E4106}"/>
            </c:ext>
          </c:extLst>
        </c:ser>
        <c:ser>
          <c:idx val="2"/>
          <c:order val="2"/>
          <c:tx>
            <c:strRef>
              <c:f>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5-6E41-8E18-F9DD273E4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996255"/>
        <c:axId val="1829816047"/>
      </c:lineChart>
      <c:catAx>
        <c:axId val="19909962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816047"/>
        <c:crosses val="autoZero"/>
        <c:auto val="1"/>
        <c:lblAlgn val="ctr"/>
        <c:lblOffset val="100"/>
        <c:noMultiLvlLbl val="0"/>
      </c:catAx>
      <c:valAx>
        <c:axId val="182981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Count of Campaigns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746031746031746E-3"/>
              <c:y val="0.29538027399754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9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A-7848-9C34-A22501E03BF8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A-7848-9C34-A22501E03BF8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A-7848-9C34-A22501E03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269408"/>
        <c:axId val="546271136"/>
      </c:lineChart>
      <c:catAx>
        <c:axId val="54626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71136"/>
        <c:crosses val="autoZero"/>
        <c:auto val="1"/>
        <c:lblAlgn val="ctr"/>
        <c:lblOffset val="100"/>
        <c:noMultiLvlLbl val="0"/>
      </c:catAx>
      <c:valAx>
        <c:axId val="5462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6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192425</xdr:colOff>
      <xdr:row>1</xdr:row>
      <xdr:rowOff>25656</xdr:rowOff>
    </xdr:from>
    <xdr:to>
      <xdr:col>15</xdr:col>
      <xdr:colOff>692727</xdr:colOff>
      <xdr:row>26</xdr:row>
      <xdr:rowOff>38485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9CE0F-73E3-3A2C-C9FD-89BD763AB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1</xdr:row>
      <xdr:rowOff>6350</xdr:rowOff>
    </xdr:from>
    <xdr:to>
      <xdr:col>15</xdr:col>
      <xdr:colOff>800100</xdr:colOff>
      <xdr:row>31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474869-9C67-3C59-D17C-F60D508CD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</xdr:row>
      <xdr:rowOff>12700</xdr:rowOff>
    </xdr:from>
    <xdr:to>
      <xdr:col>15</xdr:col>
      <xdr:colOff>254000</xdr:colOff>
      <xdr:row>22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28E601-DC13-11E0-AACB-B51FEEC4D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</xdr:row>
      <xdr:rowOff>69850</xdr:rowOff>
    </xdr:from>
    <xdr:to>
      <xdr:col>8</xdr:col>
      <xdr:colOff>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B98CD-06FD-B2C2-7046-F3B29B99A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7.365346874998" createdVersion="8" refreshedVersion="8" minRefreshableVersion="3" recordCount="1000" xr:uid="{C127F78E-6D29-D944-B079-27E1EBA1916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7.593805439814" createdVersion="8" refreshedVersion="8" minRefreshableVersion="3" recordCount="1000" xr:uid="{9935470F-614D-CA4F-907D-9070AFEEAA32}">
  <cacheSource type="worksheet">
    <worksheetSource ref="F1:T1001" sheet="Crowdfunding"/>
  </cacheSource>
  <cacheFields count="17"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6" base="7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59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174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21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328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52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67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67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41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161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140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51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213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659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8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115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387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190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92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90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178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144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723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98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255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661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151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47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301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168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62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261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253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79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259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304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27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34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197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282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25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45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5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20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377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74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215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9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368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60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39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311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90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21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02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237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220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59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74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53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221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50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22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3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895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75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358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62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72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32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230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24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38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20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46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23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362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0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54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79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432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39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95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152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4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6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99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138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94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367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169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194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77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158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42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11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98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419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102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128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570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326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933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185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598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158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371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34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181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53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42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97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326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171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92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19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10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98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457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1340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55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144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1345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2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83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8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295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4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67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16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9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91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9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23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444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200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124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123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80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85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67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54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42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15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1401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72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128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411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59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7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185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12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299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174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72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19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277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68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1592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14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184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64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66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174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718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64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316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90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132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105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669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4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64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11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288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573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91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68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83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117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179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199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35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27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31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188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286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114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513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101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53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31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14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179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102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192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24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724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15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1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24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30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14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40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6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43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102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426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146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156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96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03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150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38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73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266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3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277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89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164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271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99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44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152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224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240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101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370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13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84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205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219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112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63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65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19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17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120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147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951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73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65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1038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13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209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100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4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207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120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171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284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14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190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250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0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152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5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43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79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17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120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127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2339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82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98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240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359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469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44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123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190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84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18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1037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543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192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101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227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91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4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134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312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123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128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159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148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1841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162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473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518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248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89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186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413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92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33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136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13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35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257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167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407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57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271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136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88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51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30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100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31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1186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55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110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203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269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51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369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1095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51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01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350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388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267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158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154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53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139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143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31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198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509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238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208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114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357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140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36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252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106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387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185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24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90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273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544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229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39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238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210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170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116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259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231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189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7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28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2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164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163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479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20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199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51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59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183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1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46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73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240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182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2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50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110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65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160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10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27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63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1097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127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735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5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85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356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61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28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22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374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155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74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85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500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88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427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73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61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57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57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499C5-9AB2-A24D-BF3D-2C0122446FAA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B0924-280E-0A4E-AA1F-58F9F3F0AA9B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89806-EE71-004A-88DC-F457C9DAC5F0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17"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numFmtId="166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13" hier="-1"/>
    <pageField fld="16" hier="-1"/>
  </pageFields>
  <dataFields count="1">
    <dataField name="Count of outco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workbookViewId="0">
      <selection activeCell="G998" sqref="G998:H1000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5" max="5" width="12.6640625" bestFit="1" customWidth="1"/>
    <col min="6" max="6" width="16.3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26.83203125" bestFit="1" customWidth="1"/>
    <col min="14" max="14" width="11.16406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ROUND(IF(H2&lt;&gt;0,E2/H2,0),2)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ROUND(IF(H3&lt;&gt;0,E3/H3,0),2)</f>
        <v>92.15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ref="I67:I130" si="5">ROUND(IF(H67&lt;&gt;0,E67/H67,0),2)</f>
        <v>61.04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ref="I131:I194" si="9">ROUND(IF(H131&lt;&gt;0,E131/H131,0),2)</f>
        <v>86.47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ref="I195:I258" si="13">ROUND(IF(H195&lt;&gt;0,E195/H195,0),2)</f>
        <v>46.34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9" t="s">
        <v>2115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ref="I259:I322" si="17">ROUND(IF(H259&lt;&gt;0,E259/H259,0),2)</f>
        <v>90.46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ref="I323:I386" si="21">ROUND(IF(H323&lt;&gt;0,E323/H323,0),2)</f>
        <v>65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ref="I387:I450" si="25">ROUND(IF(H387&lt;&gt;0,E387/H387,0),2)</f>
        <v>50.01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ref="I451:I514" si="29">ROUND(IF(H451&lt;&gt;0,E451/H451,0),2)</f>
        <v>101.2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ref="I515:I578" si="33">ROUND(IF(H515&lt;&gt;0,E515/H515,0),2)</f>
        <v>93.14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ref="I579:I642" si="37">ROUND(IF(H579&lt;&gt;0,E579/H579,0),2)</f>
        <v>41.78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ref="I643:I706" si="41">ROUND(IF(H643&lt;&gt;0,E643/H643,0),2)</f>
        <v>58.13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ref="I707:I770" si="45">ROUND(IF(H707&lt;&gt;0,E707/H707,0),2)</f>
        <v>82.99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ref="I771:I834" si="49">ROUND(IF(H771&lt;&gt;0,E771/H771,0),2)</f>
        <v>32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ref="I835:I898" si="53">ROUND(IF(H835&lt;&gt;0,E835/H835,0),2)</f>
        <v>64.989999999999995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ref="I899:I962" si="57">ROUND(IF(H899&lt;&gt;0,E899/H899,0),2)</f>
        <v>90.26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ref="I963:I1001" si="61">ROUND(IF(H963&lt;&gt;0,E963/H963,0),2)</f>
        <v>43.87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2:F1001">
    <cfRule type="colorScale" priority="1">
      <colorScale>
        <cfvo type="num" val="0"/>
        <cfvo type="num" val="100"/>
        <cfvo type="num" val="200"/>
        <color rgb="FFFF543B"/>
        <color theme="9"/>
        <color theme="4"/>
      </colorScale>
    </cfRule>
  </conditionalFormatting>
  <conditionalFormatting sqref="G2:G1001">
    <cfRule type="containsText" dxfId="17" priority="8" operator="containsText" text="live">
      <formula>NOT(ISERROR(SEARCH("live",G2)))</formula>
    </cfRule>
    <cfRule type="containsText" dxfId="16" priority="9" operator="containsText" text="canceled">
      <formula>NOT(ISERROR(SEARCH("canceled",G2)))</formula>
    </cfRule>
    <cfRule type="containsText" dxfId="15" priority="11" operator="containsText" text="successful">
      <formula>NOT(ISERROR(SEARCH("successful",G2)))</formula>
    </cfRule>
    <cfRule type="containsText" dxfId="14" priority="13" operator="containsText" text="failed">
      <formula>NOT(ISERROR(SEARCH("failed",G2)))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3:G177">
    <cfRule type="colorScale" priority="14">
      <colorScale>
        <cfvo type="min"/>
        <cfvo type="max"/>
        <color rgb="FFFCFCFF"/>
        <color rgb="FF63BE7B"/>
      </colorScale>
    </cfRule>
  </conditionalFormatting>
  <conditionalFormatting sqref="G612:G615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">
    <cfRule type="containsText" dxfId="13" priority="10" operator="containsText" text="canceled">
      <formula>NOT(ISERROR(SEARCH("canceled",H7)))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6A89-21F5-CE41-963E-10BBF6018711}">
  <sheetPr codeName="Sheet2"/>
  <dimension ref="A1:F14"/>
  <sheetViews>
    <sheetView zoomScale="99" workbookViewId="0">
      <selection activeCell="A3" activeCellId="1" sqref="A1:B1 A3:F14"/>
    </sheetView>
  </sheetViews>
  <sheetFormatPr baseColWidth="10" defaultRowHeight="16" x14ac:dyDescent="0.2"/>
  <cols>
    <col min="1" max="1" width="15.83203125" bestFit="1" customWidth="1"/>
    <col min="2" max="2" width="15.6640625" bestFit="1" customWidth="1"/>
    <col min="3" max="3" width="5.83203125" bestFit="1" customWidth="1"/>
    <col min="4" max="4" width="4.1640625" bestFit="1" customWidth="1"/>
    <col min="5" max="5" width="9.6640625" bestFit="1" customWidth="1"/>
    <col min="6" max="6" width="11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2066</v>
      </c>
      <c r="B3" s="5" t="s">
        <v>2069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8F16-85B6-3A4D-82BE-C79D1CFF01AD}">
  <sheetPr codeName="Sheet3"/>
  <dimension ref="A1:F30"/>
  <sheetViews>
    <sheetView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2066</v>
      </c>
      <c r="B4" s="5" t="s">
        <v>2069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58ED-F02F-8447-97E1-DB87BC0C44A4}">
  <sheetPr codeName="Sheet4"/>
  <dimension ref="A1:E18"/>
  <sheetViews>
    <sheetView workbookViewId="0">
      <selection activeCell="J28" sqref="J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2031</v>
      </c>
      <c r="B1" t="s">
        <v>2070</v>
      </c>
    </row>
    <row r="2" spans="1:5" x14ac:dyDescent="0.2">
      <c r="A2" s="5" t="s">
        <v>2085</v>
      </c>
      <c r="B2" t="s">
        <v>2070</v>
      </c>
    </row>
    <row r="4" spans="1:5" x14ac:dyDescent="0.2">
      <c r="A4" s="5" t="s">
        <v>2066</v>
      </c>
      <c r="B4" s="5" t="s">
        <v>2069</v>
      </c>
    </row>
    <row r="5" spans="1:5" x14ac:dyDescent="0.2">
      <c r="A5" s="5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5821-9C22-344F-BB22-BA0D9F2142CD}">
  <sheetPr codeName="Sheet7"/>
  <dimension ref="A1:H14"/>
  <sheetViews>
    <sheetView workbookViewId="0">
      <selection activeCell="K15" sqref="K15"/>
    </sheetView>
  </sheetViews>
  <sheetFormatPr baseColWidth="10" defaultRowHeight="16" x14ac:dyDescent="0.2"/>
  <cols>
    <col min="1" max="1" width="27" bestFit="1" customWidth="1"/>
    <col min="2" max="2" width="18.33203125" bestFit="1" customWidth="1"/>
    <col min="3" max="3" width="14.1640625" bestFit="1" customWidth="1"/>
    <col min="4" max="4" width="16.33203125" bestFit="1" customWidth="1"/>
    <col min="5" max="5" width="15.1640625" bestFit="1" customWidth="1"/>
    <col min="6" max="6" width="22.5" bestFit="1" customWidth="1"/>
    <col min="7" max="7" width="18.33203125" bestFit="1" customWidth="1"/>
    <col min="8" max="8" width="20.33203125" bestFit="1" customWidth="1"/>
  </cols>
  <sheetData>
    <row r="1" spans="1:8" s="11" customFormat="1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s="12" t="s">
        <v>2094</v>
      </c>
      <c r="B2">
        <f>COUNTIFS(Crowdfunding!D2:D1001, "&lt;1000", Crowdfunding!G2:G1001, "successful")</f>
        <v>30</v>
      </c>
      <c r="C2">
        <f>COUNTIFS(Crowdfunding!$D$2:$D$1001, "&lt;1000", Crowdfunding!$G$2:$G$1001, "failed")</f>
        <v>20</v>
      </c>
      <c r="D2">
        <f>COUNTIFS(Crowdfunding!$D$2:$D$1001, "&lt;1000", Crowdfunding!$G$2:$G$1001, "canceled")</f>
        <v>1</v>
      </c>
      <c r="E2">
        <f>SUM(B2,C2,D2)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">
      <c r="A3" s="12" t="s">
        <v>2095</v>
      </c>
      <c r="B3">
        <f>COUNTIFS(Crowdfunding!D2:D1001, "&gt;=1000",Crowdfunding!D2:D1001, "&lt;5000", Crowdfunding!G2:G1001, "successful")</f>
        <v>191</v>
      </c>
      <c r="C3">
        <f>COUNTIFS(Crowdfunding!D2:D1001, "&gt;=1000",Crowdfunding!D2:D1001, "&lt;5000", Crowdfunding!G2:G1001, "failed")</f>
        <v>38</v>
      </c>
      <c r="D3">
        <f>COUNTIFS(Crowdfunding!D2:D1001, "&gt;=1000",Crowdfunding!D2:D1001, "&lt;5000", Crowdfunding!G2:G1001, "canceled")</f>
        <v>2</v>
      </c>
      <c r="E3">
        <f t="shared" ref="E3:E13" si="0">SUM(B3,C3,D3)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">
      <c r="A4" s="12" t="s">
        <v>2096</v>
      </c>
      <c r="B4">
        <f>COUNTIFS(Crowdfunding!D2:D1001, "&gt;=5000",Crowdfunding!D2:D1001, "&lt;10000", Crowdfunding!G2:G1001, "successful")</f>
        <v>164</v>
      </c>
      <c r="C4">
        <f>COUNTIFS(Crowdfunding!D2:D1001, "&gt;=5000",Crowdfunding!D2:D1001, "&lt;10000", Crowdfunding!G2:G1001, "failed")</f>
        <v>126</v>
      </c>
      <c r="D4">
        <f>COUNTIFS(Crowdfunding!D2:D1001, "&gt;=5000",Crowdfunding!D2:D1001, "&lt;10000", Crowdfunding!G2:G1001, 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s="12" t="s">
        <v>2097</v>
      </c>
      <c r="B5">
        <f>COUNTIFS(Crowdfunding!D2:D1001, "&gt;=10000",Crowdfunding!D2:D1001, "&lt;15000", Crowdfunding!G2:G1001, "successful")</f>
        <v>4</v>
      </c>
      <c r="C5">
        <f>COUNTIFS(Crowdfunding!D2:D1001, "&gt;=10000",Crowdfunding!D2:D1001, "&lt;15000", Crowdfunding!G2:G1001, "failed")</f>
        <v>5</v>
      </c>
      <c r="D5">
        <f>COUNTIFS(Crowdfunding!D2:D1001, "&gt;=10000",Crowdfunding!D2:D1001, "&lt;15000", Crowdfunding!G2:G1001, 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s="12" t="s">
        <v>2098</v>
      </c>
      <c r="B6">
        <f>COUNTIFS(Crowdfunding!D2:D1001, "&gt;=15000",Crowdfunding!D2:D1001, "&lt;20000", Crowdfunding!G2:G1001, "successful")</f>
        <v>10</v>
      </c>
      <c r="C6">
        <f>COUNTIFS(Crowdfunding!D2:D1001, "&gt;=15000",Crowdfunding!D2:D1001, "&lt;20000", Crowdfunding!G2:G1001, "failed")</f>
        <v>0</v>
      </c>
      <c r="D6">
        <f>COUNTIFS(Crowdfunding!D2:D1001, "&gt;=15000",Crowdfunding!D2:D1001, "&lt;20000", Crowdfunding!G2:G1001, 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s="12" t="s">
        <v>2099</v>
      </c>
      <c r="B7">
        <f>COUNTIFS(Crowdfunding!D2:D1001, "&gt;=20000",Crowdfunding!D2:D1001, "&lt;25000", Crowdfunding!G2:G1001, "successful")</f>
        <v>7</v>
      </c>
      <c r="C7">
        <f>COUNTIFS(Crowdfunding!D2:D1001, "&gt;=20000",Crowdfunding!D2:D1001, "&lt;25000", Crowdfunding!G2:G1001, "failed")</f>
        <v>0</v>
      </c>
      <c r="D7">
        <f>COUNTIFS(Crowdfunding!D2:D1001, "&gt;=20000",Crowdfunding!D2:D1001, "&lt;25000", Crowdfunding!G2:G1001, 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s="12" t="s">
        <v>2100</v>
      </c>
      <c r="B8">
        <f>COUNTIFS(Crowdfunding!D2:D1001, "&gt;=25000",Crowdfunding!D2:D1001, "&lt;30000", Crowdfunding!G2:G1001, "successful")</f>
        <v>11</v>
      </c>
      <c r="C8">
        <f>COUNTIFS(Crowdfunding!D2:D1001, "&gt;=25000",Crowdfunding!D2:D1001, "&lt;30000", Crowdfunding!G2:G1001, "failed")</f>
        <v>3</v>
      </c>
      <c r="D8">
        <f>COUNTIFS(Crowdfunding!E2:E1001, "&gt;=25000",Crowdfunding!E2:E1001, "&lt;30000", Crowdfunding!H2:H1001, 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s="12" t="s">
        <v>2101</v>
      </c>
      <c r="B9">
        <f>COUNTIFS(Crowdfunding!D2:D1001, "&gt;=30000",Crowdfunding!D2:D1001, "&lt;35000", Crowdfunding!G2:G1001, "successful")</f>
        <v>7</v>
      </c>
      <c r="C9">
        <f>COUNTIFS(Crowdfunding!D2:D1001, "&gt;=30000",Crowdfunding!D2:D1001, "&lt;35000", Crowdfunding!G2:G1001, "failedl")</f>
        <v>0</v>
      </c>
      <c r="D9">
        <f>COUNTIFS(Crowdfunding!D2:D1001, "&gt;=30000",Crowdfunding!D2:D1001, "&lt;35000", Crowdfunding!G2:G1001, 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s="12" t="s">
        <v>2102</v>
      </c>
      <c r="B10">
        <f>COUNTIFS(Crowdfunding!D2:D1001, "&gt;=35000",Crowdfunding!D2:D1001, "&lt;40000", Crowdfunding!G2:G1001, "successful")</f>
        <v>8</v>
      </c>
      <c r="C10">
        <f>COUNTIFS(Crowdfunding!D2:D1001, "&gt;=35000",Crowdfunding!D2:D1001, "&lt;40000", Crowdfunding!G2:G1001, "failed")</f>
        <v>3</v>
      </c>
      <c r="D10">
        <f>COUNTIFS(Crowdfunding!D2:D1001, "&gt;=35000",Crowdfunding!D2:D1001, "&lt;40000", Crowdfunding!G2:G1001, 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s="12" t="s">
        <v>2103</v>
      </c>
      <c r="B11">
        <f>COUNTIFS(Crowdfunding!D2:D1001, "&gt;=40000",Crowdfunding!D2:D1001, "&lt;45000", Crowdfunding!G2:G1001, "successful")</f>
        <v>11</v>
      </c>
      <c r="C11">
        <f>COUNTIFS(Crowdfunding!D2:D1001, "&gt;=40000",Crowdfunding!D2:D1001, "&lt;45000", Crowdfunding!G2:G1001, "failed")</f>
        <v>3</v>
      </c>
      <c r="D11">
        <f>COUNTIFS(Crowdfunding!D2:D1001, "&gt;=40000",Crowdfunding!D2:D1001, "&lt;45000", Crowdfunding!G2:G1001, 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s="12" t="s">
        <v>2104</v>
      </c>
      <c r="B12">
        <f>COUNTIFS(Crowdfunding!D2:D1001, "&gt;=45000",Crowdfunding!D2:D1001, "&lt;50000", Crowdfunding!G2:G1001, "successful")</f>
        <v>8</v>
      </c>
      <c r="C12">
        <f>COUNTIFS(Crowdfunding!D2:D1001, "&gt;=45000",Crowdfunding!D2:D1001, "&lt;50000", Crowdfunding!G2:G1001, "failed")</f>
        <v>3</v>
      </c>
      <c r="D12">
        <f>COUNTIFS(Crowdfunding!D2:D1001, "&gt;=45000",Crowdfunding!D2:D1001, "&lt;50000", Crowdfunding!G2:G1001, 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s="16" t="s">
        <v>2105</v>
      </c>
      <c r="B13">
        <f>COUNTIFS(Crowdfunding!D2:D1001, 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  <row r="14" spans="1:8" x14ac:dyDescent="0.2">
      <c r="A14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1F6-55FF-FC42-AC31-08F7700BE2D5}">
  <sheetPr codeName="Sheet5"/>
  <dimension ref="A1:H566"/>
  <sheetViews>
    <sheetView tabSelected="1" topLeftCell="A4" workbookViewId="0">
      <selection activeCell="G25" sqref="G25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13" customWidth="1"/>
    <col min="4" max="4" width="8.33203125" bestFit="1" customWidth="1"/>
    <col min="5" max="5" width="13" bestFit="1" customWidth="1"/>
    <col min="7" max="7" width="50.83203125" bestFit="1" customWidth="1"/>
    <col min="8" max="8" width="11.6640625" bestFit="1" customWidth="1"/>
  </cols>
  <sheetData>
    <row r="1" spans="1:8" x14ac:dyDescent="0.2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8" x14ac:dyDescent="0.2">
      <c r="A2" t="s">
        <v>20</v>
      </c>
      <c r="B2">
        <v>158</v>
      </c>
      <c r="D2" t="s">
        <v>14</v>
      </c>
      <c r="E2">
        <v>0</v>
      </c>
    </row>
    <row r="3" spans="1:8" ht="21" x14ac:dyDescent="0.25">
      <c r="A3" t="s">
        <v>20</v>
      </c>
      <c r="B3">
        <v>1425</v>
      </c>
      <c r="D3" t="s">
        <v>14</v>
      </c>
      <c r="E3">
        <v>24</v>
      </c>
      <c r="G3" s="18" t="s">
        <v>2120</v>
      </c>
    </row>
    <row r="4" spans="1:8" x14ac:dyDescent="0.2">
      <c r="A4" t="s">
        <v>20</v>
      </c>
      <c r="B4">
        <v>174</v>
      </c>
      <c r="D4" t="s">
        <v>14</v>
      </c>
      <c r="E4">
        <v>53</v>
      </c>
    </row>
    <row r="5" spans="1:8" x14ac:dyDescent="0.2">
      <c r="A5" t="s">
        <v>20</v>
      </c>
      <c r="B5">
        <v>227</v>
      </c>
      <c r="D5" t="s">
        <v>14</v>
      </c>
      <c r="E5">
        <v>18</v>
      </c>
      <c r="G5" s="12" t="s">
        <v>2106</v>
      </c>
      <c r="H5" s="17">
        <f>AVERAGE(B2:B566)</f>
        <v>851.14690265486729</v>
      </c>
    </row>
    <row r="6" spans="1:8" x14ac:dyDescent="0.2">
      <c r="A6" t="s">
        <v>20</v>
      </c>
      <c r="B6">
        <v>220</v>
      </c>
      <c r="D6" t="s">
        <v>14</v>
      </c>
      <c r="E6">
        <v>44</v>
      </c>
      <c r="G6" s="12" t="s">
        <v>2107</v>
      </c>
      <c r="H6">
        <f>MEDIAN(B2:B566)</f>
        <v>201</v>
      </c>
    </row>
    <row r="7" spans="1:8" x14ac:dyDescent="0.2">
      <c r="A7" t="s">
        <v>20</v>
      </c>
      <c r="B7">
        <v>98</v>
      </c>
      <c r="D7" t="s">
        <v>14</v>
      </c>
      <c r="E7">
        <v>27</v>
      </c>
      <c r="G7" s="12" t="s">
        <v>2108</v>
      </c>
      <c r="H7">
        <f>MIN(B2:B566)</f>
        <v>16</v>
      </c>
    </row>
    <row r="8" spans="1:8" x14ac:dyDescent="0.2">
      <c r="A8" t="s">
        <v>20</v>
      </c>
      <c r="B8">
        <v>100</v>
      </c>
      <c r="D8" t="s">
        <v>14</v>
      </c>
      <c r="E8">
        <v>55</v>
      </c>
      <c r="G8" s="12" t="s">
        <v>2109</v>
      </c>
      <c r="H8">
        <f>MAX(B2:B566)</f>
        <v>7295</v>
      </c>
    </row>
    <row r="9" spans="1:8" x14ac:dyDescent="0.2">
      <c r="A9" t="s">
        <v>20</v>
      </c>
      <c r="B9">
        <v>1249</v>
      </c>
      <c r="D9" t="s">
        <v>14</v>
      </c>
      <c r="E9">
        <v>200</v>
      </c>
      <c r="G9" s="12" t="s">
        <v>2110</v>
      </c>
      <c r="H9" s="17">
        <f>_xlfn.VAR.P(B2:B566)</f>
        <v>1603373.7324019109</v>
      </c>
    </row>
    <row r="10" spans="1:8" x14ac:dyDescent="0.2">
      <c r="A10" t="s">
        <v>20</v>
      </c>
      <c r="B10">
        <v>1396</v>
      </c>
      <c r="D10" t="s">
        <v>14</v>
      </c>
      <c r="E10">
        <v>452</v>
      </c>
      <c r="G10" s="12" t="s">
        <v>2111</v>
      </c>
      <c r="H10" s="17">
        <f>STDEV(B2:B566)</f>
        <v>1267.366006183523</v>
      </c>
    </row>
    <row r="11" spans="1:8" x14ac:dyDescent="0.2">
      <c r="A11" t="s">
        <v>20</v>
      </c>
      <c r="B11">
        <v>890</v>
      </c>
      <c r="D11" t="s">
        <v>14</v>
      </c>
      <c r="E11">
        <v>674</v>
      </c>
      <c r="G11" s="19" t="s">
        <v>2121</v>
      </c>
      <c r="H11" s="20">
        <v>2.1704154789999999</v>
      </c>
    </row>
    <row r="12" spans="1:8" x14ac:dyDescent="0.2">
      <c r="A12" t="s">
        <v>20</v>
      </c>
      <c r="B12">
        <v>142</v>
      </c>
      <c r="D12" t="s">
        <v>14</v>
      </c>
      <c r="E12">
        <v>558</v>
      </c>
    </row>
    <row r="13" spans="1:8" ht="21" x14ac:dyDescent="0.25">
      <c r="A13" t="s">
        <v>20</v>
      </c>
      <c r="B13">
        <v>2673</v>
      </c>
      <c r="D13" t="s">
        <v>14</v>
      </c>
      <c r="E13">
        <v>15</v>
      </c>
      <c r="G13" s="18" t="s">
        <v>2119</v>
      </c>
    </row>
    <row r="14" spans="1:8" x14ac:dyDescent="0.2">
      <c r="A14" t="s">
        <v>20</v>
      </c>
      <c r="B14">
        <v>163</v>
      </c>
      <c r="D14" t="s">
        <v>14</v>
      </c>
      <c r="E14">
        <v>2307</v>
      </c>
    </row>
    <row r="15" spans="1:8" x14ac:dyDescent="0.2">
      <c r="A15" t="s">
        <v>20</v>
      </c>
      <c r="B15">
        <v>2220</v>
      </c>
      <c r="D15" t="s">
        <v>14</v>
      </c>
      <c r="E15">
        <v>88</v>
      </c>
      <c r="G15" s="12" t="s">
        <v>2112</v>
      </c>
      <c r="H15" s="17">
        <f>AVERAGE(E2:E365)</f>
        <v>585.61538461538464</v>
      </c>
    </row>
    <row r="16" spans="1:8" x14ac:dyDescent="0.2">
      <c r="A16" t="s">
        <v>20</v>
      </c>
      <c r="B16">
        <v>1606</v>
      </c>
      <c r="D16" t="s">
        <v>14</v>
      </c>
      <c r="E16">
        <v>48</v>
      </c>
      <c r="G16" s="12" t="s">
        <v>2113</v>
      </c>
      <c r="H16">
        <f>MEDIAN(E2:E365)</f>
        <v>114.5</v>
      </c>
    </row>
    <row r="17" spans="1:8" x14ac:dyDescent="0.2">
      <c r="A17" t="s">
        <v>20</v>
      </c>
      <c r="B17">
        <v>129</v>
      </c>
      <c r="D17" t="s">
        <v>14</v>
      </c>
      <c r="E17">
        <v>1</v>
      </c>
      <c r="G17" s="12" t="s">
        <v>2114</v>
      </c>
      <c r="H17">
        <f>MIN(E2:E365)</f>
        <v>0</v>
      </c>
    </row>
    <row r="18" spans="1:8" x14ac:dyDescent="0.2">
      <c r="A18" t="s">
        <v>20</v>
      </c>
      <c r="B18">
        <v>226</v>
      </c>
      <c r="D18" t="s">
        <v>14</v>
      </c>
      <c r="E18">
        <v>1467</v>
      </c>
      <c r="G18" s="12" t="s">
        <v>2117</v>
      </c>
      <c r="H18">
        <f>MAX(E2:E365)</f>
        <v>6080</v>
      </c>
    </row>
    <row r="19" spans="1:8" x14ac:dyDescent="0.2">
      <c r="A19" t="s">
        <v>20</v>
      </c>
      <c r="B19">
        <v>5419</v>
      </c>
      <c r="D19" t="s">
        <v>14</v>
      </c>
      <c r="E19">
        <v>75</v>
      </c>
      <c r="G19" s="12" t="s">
        <v>2116</v>
      </c>
      <c r="H19" s="17">
        <f>_xlfn.VAR.P(E2:E365)</f>
        <v>921574.68174133555</v>
      </c>
    </row>
    <row r="20" spans="1:8" x14ac:dyDescent="0.2">
      <c r="A20" t="s">
        <v>20</v>
      </c>
      <c r="B20">
        <v>165</v>
      </c>
      <c r="D20" t="s">
        <v>14</v>
      </c>
      <c r="E20">
        <v>120</v>
      </c>
      <c r="G20" s="12" t="s">
        <v>2118</v>
      </c>
      <c r="H20" s="17">
        <f>STDEV(E2:E365)</f>
        <v>961.30819978260524</v>
      </c>
    </row>
    <row r="21" spans="1:8" x14ac:dyDescent="0.2">
      <c r="A21" t="s">
        <v>20</v>
      </c>
      <c r="B21">
        <v>1965</v>
      </c>
      <c r="D21" t="s">
        <v>14</v>
      </c>
      <c r="E21">
        <v>2253</v>
      </c>
      <c r="G21" s="19" t="s">
        <v>2122</v>
      </c>
      <c r="H21" s="21">
        <v>2.6840346240000001</v>
      </c>
    </row>
    <row r="22" spans="1:8" x14ac:dyDescent="0.2">
      <c r="A22" t="s">
        <v>20</v>
      </c>
      <c r="B22">
        <v>16</v>
      </c>
      <c r="D22" t="s">
        <v>14</v>
      </c>
      <c r="E22">
        <v>5</v>
      </c>
    </row>
    <row r="23" spans="1:8" x14ac:dyDescent="0.2">
      <c r="A23" t="s">
        <v>20</v>
      </c>
      <c r="B23">
        <v>107</v>
      </c>
      <c r="D23" t="s">
        <v>14</v>
      </c>
      <c r="E23">
        <v>38</v>
      </c>
    </row>
    <row r="24" spans="1:8" x14ac:dyDescent="0.2">
      <c r="A24" t="s">
        <v>20</v>
      </c>
      <c r="B24">
        <v>134</v>
      </c>
      <c r="D24" t="s">
        <v>14</v>
      </c>
      <c r="E24">
        <v>12</v>
      </c>
    </row>
    <row r="25" spans="1:8" x14ac:dyDescent="0.2">
      <c r="A25" t="s">
        <v>20</v>
      </c>
      <c r="B25">
        <v>198</v>
      </c>
      <c r="D25" t="s">
        <v>14</v>
      </c>
      <c r="E25">
        <v>1684</v>
      </c>
    </row>
    <row r="26" spans="1:8" x14ac:dyDescent="0.2">
      <c r="A26" t="s">
        <v>20</v>
      </c>
      <c r="B26">
        <v>111</v>
      </c>
      <c r="D26" t="s">
        <v>14</v>
      </c>
      <c r="E26">
        <v>56</v>
      </c>
    </row>
    <row r="27" spans="1:8" x14ac:dyDescent="0.2">
      <c r="A27" t="s">
        <v>20</v>
      </c>
      <c r="B27">
        <v>222</v>
      </c>
      <c r="D27" t="s">
        <v>14</v>
      </c>
      <c r="E27">
        <v>838</v>
      </c>
    </row>
    <row r="28" spans="1:8" x14ac:dyDescent="0.2">
      <c r="A28" t="s">
        <v>20</v>
      </c>
      <c r="B28">
        <v>6212</v>
      </c>
      <c r="D28" t="s">
        <v>14</v>
      </c>
      <c r="E28">
        <v>1000</v>
      </c>
    </row>
    <row r="29" spans="1:8" x14ac:dyDescent="0.2">
      <c r="A29" t="s">
        <v>20</v>
      </c>
      <c r="B29">
        <v>98</v>
      </c>
      <c r="D29" t="s">
        <v>14</v>
      </c>
      <c r="E29">
        <v>1482</v>
      </c>
    </row>
    <row r="30" spans="1:8" x14ac:dyDescent="0.2">
      <c r="A30" t="s">
        <v>20</v>
      </c>
      <c r="B30">
        <v>92</v>
      </c>
      <c r="D30" t="s">
        <v>14</v>
      </c>
      <c r="E30">
        <v>106</v>
      </c>
    </row>
    <row r="31" spans="1:8" x14ac:dyDescent="0.2">
      <c r="A31" t="s">
        <v>20</v>
      </c>
      <c r="B31">
        <v>149</v>
      </c>
      <c r="D31" t="s">
        <v>14</v>
      </c>
      <c r="E31">
        <v>679</v>
      </c>
    </row>
    <row r="32" spans="1:8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12" priority="18" operator="containsText" text="failed">
      <formula>NOT(ISERROR(SEARCH("failed",A2)))</formula>
    </cfRule>
    <cfRule type="containsText" dxfId="11" priority="17" operator="containsText" text="successful">
      <formula>NOT(ISERROR(SEARCH("successful",A2)))</formula>
    </cfRule>
    <cfRule type="containsText" dxfId="10" priority="16" operator="containsText" text="canceled">
      <formula>NOT(ISERROR(SEARCH("canceled",A2)))</formula>
    </cfRule>
    <cfRule type="containsText" dxfId="9" priority="15" operator="containsText" text="live">
      <formula>NOT(ISERROR(SEARCH("live",A2)))</formula>
    </cfRule>
  </conditionalFormatting>
  <conditionalFormatting sqref="A102:A110">
    <cfRule type="colorScale" priority="13">
      <colorScale>
        <cfvo type="min"/>
        <cfvo type="max"/>
        <color rgb="FFFCFCFF"/>
        <color rgb="FF63BE7B"/>
      </colorScale>
    </cfRule>
  </conditionalFormatting>
  <conditionalFormatting sqref="A345:A34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:C4">
    <cfRule type="containsText" dxfId="8" priority="14" operator="containsText" text="canceled">
      <formula>NOT(ISERROR(SEARCH("canceled",B4)))</formula>
    </cfRule>
  </conditionalFormatting>
  <conditionalFormatting sqref="D2:D363">
    <cfRule type="containsText" dxfId="7" priority="9" operator="containsText" text="successful">
      <formula>NOT(ISERROR(SEARCH("successful",D2)))</formula>
    </cfRule>
    <cfRule type="containsText" dxfId="6" priority="10" operator="containsText" text="failed">
      <formula>NOT(ISERROR(SEARCH("failed",D2)))</formula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5" priority="8" operator="containsText" text="canceled">
      <formula>NOT(ISERROR(SEARCH("canceled",D2)))</formula>
    </cfRule>
    <cfRule type="containsText" dxfId="4" priority="7" operator="containsText" text="live">
      <formula>NOT(ISERROR(SEARCH("live",D2)))</formula>
    </cfRule>
  </conditionalFormatting>
  <conditionalFormatting sqref="D53:D58">
    <cfRule type="colorScale" priority="6">
      <colorScale>
        <cfvo type="min"/>
        <cfvo type="max"/>
        <color rgb="FFFCFCFF"/>
        <color rgb="FF63BE7B"/>
      </colorScale>
    </cfRule>
  </conditionalFormatting>
  <conditionalFormatting sqref="D364:D36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3" priority="4" operator="containsText" text="failed">
      <formula>NOT(ISERROR(SEARCH("failed",D364)))</formula>
    </cfRule>
    <cfRule type="containsText" dxfId="2" priority="3" operator="containsText" text="successful">
      <formula>NOT(ISERROR(SEARCH("successful",D364)))</formula>
    </cfRule>
    <cfRule type="containsText" dxfId="1" priority="2" operator="containsText" text="canceled">
      <formula>NOT(ISERROR(SEARCH("canceled",D364)))</formula>
    </cfRule>
    <cfRule type="containsText" dxfId="0" priority="1" operator="containsText" text="live">
      <formula>NOT(ISERROR(SEARCH("live",D364)))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 category_pivot</vt:lpstr>
      <vt:lpstr>sub-category_pivot</vt:lpstr>
      <vt:lpstr>Date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Ashlin George</cp:lastModifiedBy>
  <dcterms:created xsi:type="dcterms:W3CDTF">2021-09-29T18:52:28Z</dcterms:created>
  <dcterms:modified xsi:type="dcterms:W3CDTF">2023-10-04T12:34:51Z</dcterms:modified>
</cp:coreProperties>
</file>