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epler\Google Drive\Michael Kepler\College\ECE\ECE 492(3) Senior Design Project\Electrical Design\"/>
    </mc:Choice>
  </mc:AlternateContent>
  <bookViews>
    <workbookView xWindow="0" yWindow="0" windowWidth="19200" windowHeight="11535"/>
  </bookViews>
  <sheets>
    <sheet name="BOM" sheetId="1" r:id="rId1"/>
    <sheet name="Inductor-Resistor Calculations" sheetId="3" r:id="rId2"/>
    <sheet name="Current(A) Calcula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5" i="1" l="1"/>
  <c r="F30" i="1"/>
  <c r="G54" i="1" l="1"/>
  <c r="I54" i="1" s="1"/>
  <c r="G48" i="1"/>
  <c r="I48" i="1" s="1"/>
  <c r="G62" i="1" l="1"/>
  <c r="I62" i="1" s="1"/>
  <c r="G58" i="1"/>
  <c r="I58" i="1" s="1"/>
  <c r="G59" i="1"/>
  <c r="I59" i="1" s="1"/>
  <c r="G60" i="1"/>
  <c r="I60" i="1" s="1"/>
  <c r="G61" i="1"/>
  <c r="I61" i="1" s="1"/>
  <c r="G63" i="1"/>
  <c r="I63" i="1" s="1"/>
  <c r="G64" i="1"/>
  <c r="I64" i="1" s="1"/>
  <c r="G57" i="1"/>
  <c r="I57" i="1" s="1"/>
  <c r="G56" i="1"/>
  <c r="I56" i="1" s="1"/>
  <c r="G47" i="1"/>
  <c r="I47" i="1" s="1"/>
  <c r="G49" i="1"/>
  <c r="I49" i="1" s="1"/>
  <c r="G50" i="1"/>
  <c r="I50" i="1" s="1"/>
  <c r="G51" i="1"/>
  <c r="I51" i="1" s="1"/>
  <c r="G52" i="1"/>
  <c r="I52" i="1" s="1"/>
  <c r="G53" i="1"/>
  <c r="I53" i="1" s="1"/>
  <c r="G55" i="1"/>
  <c r="I55" i="1" s="1"/>
  <c r="G46" i="1"/>
  <c r="I46" i="1" s="1"/>
  <c r="G45" i="1"/>
  <c r="I45" i="1" s="1"/>
  <c r="G40" i="1"/>
  <c r="I40" i="1" s="1"/>
  <c r="G41" i="1"/>
  <c r="I41" i="1" s="1"/>
  <c r="G42" i="1"/>
  <c r="I42" i="1" s="1"/>
  <c r="G43" i="1"/>
  <c r="I43" i="1" s="1"/>
  <c r="G44" i="1"/>
  <c r="I44" i="1" s="1"/>
  <c r="G39" i="1"/>
  <c r="I39" i="1" s="1"/>
  <c r="G38" i="1"/>
  <c r="I38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21" i="1"/>
  <c r="I21" i="1" s="1"/>
  <c r="G20" i="1"/>
  <c r="I20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3" i="1"/>
  <c r="I3" i="1" s="1"/>
  <c r="G2" i="1"/>
  <c r="I2" i="1" s="1"/>
  <c r="H16" i="3"/>
  <c r="H17" i="3" l="1"/>
  <c r="H18" i="3"/>
  <c r="H19" i="3"/>
  <c r="H20" i="3"/>
  <c r="H21" i="3"/>
  <c r="H22" i="3"/>
  <c r="G30" i="1" l="1"/>
  <c r="I30" i="1" s="1"/>
  <c r="J8" i="3"/>
  <c r="J9" i="3"/>
  <c r="J10" i="3"/>
  <c r="J11" i="3"/>
  <c r="J7" i="3"/>
  <c r="F8" i="3"/>
  <c r="F9" i="3"/>
  <c r="F10" i="3"/>
  <c r="F11" i="3"/>
  <c r="F7" i="3"/>
  <c r="N8" i="3"/>
  <c r="N9" i="3"/>
  <c r="N10" i="3"/>
  <c r="N11" i="3"/>
  <c r="N7" i="3"/>
  <c r="B7" i="3"/>
  <c r="B8" i="3"/>
  <c r="B9" i="3"/>
  <c r="B10" i="3"/>
  <c r="B6" i="3"/>
  <c r="E6" i="2" l="1"/>
  <c r="E5" i="2"/>
  <c r="E4" i="2"/>
  <c r="E3" i="2"/>
  <c r="B10" i="2" s="1"/>
  <c r="C10" i="2" s="1"/>
  <c r="E2" i="2"/>
  <c r="B9" i="2" l="1"/>
  <c r="C9" i="2" s="1"/>
  <c r="E7" i="2"/>
  <c r="B11" i="2"/>
  <c r="C11" i="2" s="1"/>
  <c r="I65" i="1"/>
</calcChain>
</file>

<file path=xl/sharedStrings.xml><?xml version="1.0" encoding="utf-8"?>
<sst xmlns="http://schemas.openxmlformats.org/spreadsheetml/2006/main" count="231" uniqueCount="212">
  <si>
    <t>Function</t>
  </si>
  <si>
    <t>Name</t>
  </si>
  <si>
    <t>Unit Price</t>
  </si>
  <si>
    <t>Quantity per PCB</t>
  </si>
  <si>
    <t>Total Cost</t>
  </si>
  <si>
    <t>IRF7821PBFCT-ND</t>
  </si>
  <si>
    <t>IRF7821</t>
  </si>
  <si>
    <t>N-Ch MOSFET</t>
  </si>
  <si>
    <t>47 uF Capacitor</t>
  </si>
  <si>
    <t xml:space="preserve">311-2054-1-ND </t>
  </si>
  <si>
    <t>Reservoir Capacitors</t>
  </si>
  <si>
    <t>22 uF Capacitor</t>
  </si>
  <si>
    <t>1 uF Capcaitor</t>
  </si>
  <si>
    <t>3.3 V Feedback Resistor (R1)</t>
  </si>
  <si>
    <t>3.3 V Feedback Resistor (R2)</t>
  </si>
  <si>
    <t>5 V Feedback Resistor (R1)</t>
  </si>
  <si>
    <t>11.1 V Feedback Resistor (R1)</t>
  </si>
  <si>
    <t>16k Resistor</t>
  </si>
  <si>
    <t>9.1k Resistor</t>
  </si>
  <si>
    <t>82k Resistor</t>
  </si>
  <si>
    <t>EN Resistor Network (R1)</t>
  </si>
  <si>
    <t>EN Resistor Network (R2)</t>
  </si>
  <si>
    <t>Input Filter Capacitor</t>
  </si>
  <si>
    <t xml:space="preserve">445-11739-1-ND </t>
  </si>
  <si>
    <t>486-1258-ND</t>
  </si>
  <si>
    <t xml:space="preserve">F2392-ND </t>
  </si>
  <si>
    <t xml:space="preserve">Fuse Holder </t>
  </si>
  <si>
    <t>1A Fuse</t>
  </si>
  <si>
    <t>F2393-ND</t>
  </si>
  <si>
    <t>2A Fuse</t>
  </si>
  <si>
    <t>F2682-ND</t>
  </si>
  <si>
    <t>3A Fuse</t>
  </si>
  <si>
    <t>5V &amp; 3V rails</t>
  </si>
  <si>
    <t>12V Rails</t>
  </si>
  <si>
    <t>Motor</t>
  </si>
  <si>
    <t>Rec. Voltage (V)</t>
  </si>
  <si>
    <t>Max Current Draw (A)</t>
  </si>
  <si>
    <t>Quantity</t>
  </si>
  <si>
    <t>Total Current Draw (A)</t>
  </si>
  <si>
    <t>XL-320</t>
  </si>
  <si>
    <t>AX-12</t>
  </si>
  <si>
    <t>MX-28</t>
  </si>
  <si>
    <t>MX-64</t>
  </si>
  <si>
    <t>MX-106</t>
  </si>
  <si>
    <t>Voltage</t>
  </si>
  <si>
    <t>Total Current Draw</t>
  </si>
  <si>
    <t># of 8A Voltage Regulators</t>
  </si>
  <si>
    <t>Inductance Calculation</t>
  </si>
  <si>
    <t>Vout</t>
  </si>
  <si>
    <t>Vin Max (V)</t>
  </si>
  <si>
    <t>I Max (A)</t>
  </si>
  <si>
    <t>Frequency (kHz)</t>
  </si>
  <si>
    <t>R1 Calculation</t>
  </si>
  <si>
    <t>R2 Calculation</t>
  </si>
  <si>
    <t>Vout Calculation</t>
  </si>
  <si>
    <t>Feedback Resistor Network Calculations</t>
  </si>
  <si>
    <r>
      <t>R1 (k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</si>
  <si>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R2 (kΩ)</t>
  </si>
  <si>
    <t>R1 (kΩ)</t>
  </si>
  <si>
    <t>5 V Feedback Resistor (R2)</t>
  </si>
  <si>
    <t>7.4 V Feedback Resistor (R1)</t>
  </si>
  <si>
    <t>7.4 V Feedback Resistor (R2)</t>
  </si>
  <si>
    <t>11.1 V Feedback Resistor (R2)</t>
  </si>
  <si>
    <t>12.0 V Feedback Resistor (R1)</t>
  </si>
  <si>
    <t>12.0 V Feedback Resistor (R2)</t>
  </si>
  <si>
    <t>Final Values</t>
  </si>
  <si>
    <t xml:space="preserve"> 1028-1214-1-ND </t>
  </si>
  <si>
    <t>RT7258</t>
  </si>
  <si>
    <t>60.4k  Resistor</t>
  </si>
  <si>
    <t>19.6k Resistor</t>
  </si>
  <si>
    <t>133k Resistor</t>
  </si>
  <si>
    <t>16.2k Resistor</t>
  </si>
  <si>
    <t>9.53k Resistor</t>
  </si>
  <si>
    <t>121k Resistor</t>
  </si>
  <si>
    <t>127k Resistor</t>
  </si>
  <si>
    <t>10 uH Inductor</t>
  </si>
  <si>
    <t xml:space="preserve"> RHM60.4KCJCT-ND </t>
  </si>
  <si>
    <t xml:space="preserve"> RHM19.6KCJCT-ND  </t>
  </si>
  <si>
    <t xml:space="preserve"> RHM82.0KCJCT-ND </t>
  </si>
  <si>
    <t xml:space="preserve"> RHM16.0KCJCT-ND </t>
  </si>
  <si>
    <t xml:space="preserve"> RHM133KCJCT-ND </t>
  </si>
  <si>
    <t xml:space="preserve"> RHM16.2KCJCT-ND </t>
  </si>
  <si>
    <t xml:space="preserve"> RHM121KCJCT-ND </t>
  </si>
  <si>
    <t xml:space="preserve"> RHM9.53KCJCT-ND </t>
  </si>
  <si>
    <t xml:space="preserve"> RHM127KCJCT-ND </t>
  </si>
  <si>
    <t xml:space="preserve"> RHM9.10KCJCT-ND </t>
  </si>
  <si>
    <t xml:space="preserve"> RHM390CJCT-ND </t>
  </si>
  <si>
    <t xml:space="preserve"> RHM100CJCT-ND </t>
  </si>
  <si>
    <t>Min. Inductance (uH)</t>
  </si>
  <si>
    <t>11.1 V Pin Headers</t>
  </si>
  <si>
    <t>7.4V Pin Headers</t>
  </si>
  <si>
    <t xml:space="preserve"> 732-9776-1-ND </t>
  </si>
  <si>
    <t xml:space="preserve"> 732-9774-1-ND </t>
  </si>
  <si>
    <t>11.1V Rail Clamping Protection</t>
  </si>
  <si>
    <t>12V Rail Clamping Protection</t>
  </si>
  <si>
    <t>732-9764-1-ND</t>
  </si>
  <si>
    <t>5 V Rail Clamping Protection</t>
  </si>
  <si>
    <t xml:space="preserve"> SMBJ3V3-E3/52GICT-ND </t>
  </si>
  <si>
    <t>3.3V Rail Clamping Protection</t>
  </si>
  <si>
    <t xml:space="preserve"> 732-9734-1-ND </t>
  </si>
  <si>
    <t>7.4 V Rail Clamping Protection</t>
  </si>
  <si>
    <t>Status Led Resistor Calculation</t>
  </si>
  <si>
    <t>I diode (mA)</t>
  </si>
  <si>
    <t>Vdiode (V)</t>
  </si>
  <si>
    <t>Vcc</t>
  </si>
  <si>
    <t>Resistor ()</t>
  </si>
  <si>
    <t>Status LED's</t>
  </si>
  <si>
    <t>Power Status LED Resistor</t>
  </si>
  <si>
    <t>12V Rail Status LED Resistor</t>
  </si>
  <si>
    <t>11.1V Rail Status LED Resistor</t>
  </si>
  <si>
    <t>7.4 V Rail Status LED Resistor</t>
  </si>
  <si>
    <t>5V Rail Status LED Resistor</t>
  </si>
  <si>
    <t>3.3V Rail Status LED Resistor</t>
  </si>
  <si>
    <t>750 Resistor</t>
  </si>
  <si>
    <t>499 Resistor</t>
  </si>
  <si>
    <t>453 Resistor</t>
  </si>
  <si>
    <t>267 Resistor</t>
  </si>
  <si>
    <t>147 Resistor</t>
  </si>
  <si>
    <t xml:space="preserve">59 Resistor  </t>
  </si>
  <si>
    <t xml:space="preserve"> 404-1037-1-ND </t>
  </si>
  <si>
    <t xml:space="preserve"> RHM750CJCT-ND </t>
  </si>
  <si>
    <t xml:space="preserve"> RHM499CJCT-ND </t>
  </si>
  <si>
    <t xml:space="preserve"> RHM453CJCT-ND </t>
  </si>
  <si>
    <t xml:space="preserve"> RHM267CJCT-ND </t>
  </si>
  <si>
    <t xml:space="preserve"> RHM147CJCT-ND </t>
  </si>
  <si>
    <t xml:space="preserve"> IPD068P03L3 GCT-ND </t>
  </si>
  <si>
    <t>P-CH Mosfet</t>
  </si>
  <si>
    <t xml:space="preserve"> Reverse Current Protection</t>
  </si>
  <si>
    <t>Circuit Protection</t>
  </si>
  <si>
    <t>Voltage Regulators</t>
  </si>
  <si>
    <t xml:space="preserve"> RHM59CJCT-ND </t>
  </si>
  <si>
    <t>MSP432</t>
  </si>
  <si>
    <t>Micro-controller</t>
  </si>
  <si>
    <t xml:space="preserve"> 296-1232-1-ND </t>
  </si>
  <si>
    <t>Transceivever</t>
  </si>
  <si>
    <t>Tri-state Buffer</t>
  </si>
  <si>
    <t xml:space="preserve"> A122116-ND </t>
  </si>
  <si>
    <t>Power Relay</t>
  </si>
  <si>
    <t xml:space="preserve"> A121979-ND </t>
  </si>
  <si>
    <t>Power Relay Wire Seal</t>
  </si>
  <si>
    <t xml:space="preserve"> A106529-ND </t>
  </si>
  <si>
    <t xml:space="preserve"> A105220CT-ND </t>
  </si>
  <si>
    <t>Connector Socket for Relay</t>
  </si>
  <si>
    <t>Connector Plug for Relay</t>
  </si>
  <si>
    <t>9 V Battery Casing</t>
  </si>
  <si>
    <t>Battery Holder</t>
  </si>
  <si>
    <t>Crimp</t>
  </si>
  <si>
    <t>Plug</t>
  </si>
  <si>
    <t>Seal</t>
  </si>
  <si>
    <t>Relay</t>
  </si>
  <si>
    <t>BH9VW-ND</t>
  </si>
  <si>
    <t xml:space="preserve"> 432-1086-ND </t>
  </si>
  <si>
    <t>Switch</t>
  </si>
  <si>
    <t>On/Off Switch for Relay</t>
  </si>
  <si>
    <t>Power Relay Switch</t>
  </si>
  <si>
    <t>O-Ring Load Connector</t>
  </si>
  <si>
    <t xml:space="preserve"> A100746CT-ND </t>
  </si>
  <si>
    <t>4.7 uH Inductor</t>
  </si>
  <si>
    <t>4.7 uF Capacitor</t>
  </si>
  <si>
    <t>100 nF Capacitor</t>
  </si>
  <si>
    <t>Ceramic</t>
  </si>
  <si>
    <r>
      <t xml:space="preserve">200 </t>
    </r>
    <r>
      <rPr>
        <sz val="11"/>
        <color theme="1"/>
        <rFont val="Calibri"/>
        <family val="2"/>
      </rPr>
      <t>Ω Resistor</t>
    </r>
  </si>
  <si>
    <t xml:space="preserve">10K Ω Resistor  </t>
  </si>
  <si>
    <t>PCB Pin Socket</t>
  </si>
  <si>
    <t>RHM10.0KCJCT-ND</t>
  </si>
  <si>
    <t xml:space="preserve">RHM200CJCT-ND </t>
  </si>
  <si>
    <t xml:space="preserve"> 399-1249-1-ND </t>
  </si>
  <si>
    <t xml:space="preserve"> 587-1624-1-ND </t>
  </si>
  <si>
    <t>Signal Circuit</t>
  </si>
  <si>
    <t xml:space="preserve"> WM19010-ND </t>
  </si>
  <si>
    <t>WM19005-ND</t>
  </si>
  <si>
    <t>PCB Header</t>
  </si>
  <si>
    <t>Wire Housing</t>
  </si>
  <si>
    <t xml:space="preserve">XL-320 Cable </t>
  </si>
  <si>
    <t xml:space="preserve"> WM4561CT-ND </t>
  </si>
  <si>
    <t xml:space="preserve"> WM18874-ND </t>
  </si>
  <si>
    <t xml:space="preserve"> WM18887-ND </t>
  </si>
  <si>
    <t xml:space="preserve">MX/AX Cable </t>
  </si>
  <si>
    <t xml:space="preserve"> WM18889CT-ND </t>
  </si>
  <si>
    <t>Relay to Voltage Regulator Input Connection</t>
  </si>
  <si>
    <t xml:space="preserve"> 311-0.0ERCT-ND </t>
  </si>
  <si>
    <t>0 Ω Resistor</t>
  </si>
  <si>
    <t>PCB Track Jumpers</t>
  </si>
  <si>
    <t>Connectors</t>
  </si>
  <si>
    <t>8A Switching Regulator</t>
  </si>
  <si>
    <t xml:space="preserve"> 595-1400-1-ND </t>
  </si>
  <si>
    <t xml:space="preserve"> 486-1791-ND </t>
  </si>
  <si>
    <t>10A Fuse</t>
  </si>
  <si>
    <t>3xQuantity Per PCB</t>
  </si>
  <si>
    <t>14V vwm TVS Diode</t>
  </si>
  <si>
    <t>12V vwm TVS Diode</t>
  </si>
  <si>
    <t>8V vwm TVS Diode</t>
  </si>
  <si>
    <t>5V vwm TVS Diode</t>
  </si>
  <si>
    <t>3.3V vwm TVS Diode</t>
  </si>
  <si>
    <t>Digikey Item Number</t>
  </si>
  <si>
    <t xml:space="preserve"> 277-6699-ND </t>
  </si>
  <si>
    <t>1-Pos Terminal Block</t>
  </si>
  <si>
    <t>PCB Ground Connection</t>
  </si>
  <si>
    <t>1 uF Capacitor</t>
  </si>
  <si>
    <t>490-11607-1-ND</t>
  </si>
  <si>
    <t xml:space="preserve">490-1805-1-ND </t>
  </si>
  <si>
    <t>10uF Capacitor</t>
  </si>
  <si>
    <t>1276-1148-1-ND</t>
  </si>
  <si>
    <t xml:space="preserve">490-11607-1-ND </t>
  </si>
  <si>
    <t>Vcc Decoupling &amp; Boot Capacitors</t>
  </si>
  <si>
    <t>8 POS</t>
  </si>
  <si>
    <t>277-1860-ND</t>
  </si>
  <si>
    <t>4-Pos (3.5) Terminal Block</t>
  </si>
  <si>
    <t>2863S-08-ND</t>
  </si>
  <si>
    <t>S5901-03-ND</t>
  </si>
  <si>
    <t>3 POS</t>
  </si>
  <si>
    <t xml:space="preserve">Can only get from TI (http://www.ti.com/product/msp432p401r/samplebuy)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</si>
</sst>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2" fontId="0" fillId="13" borderId="2" xfId="0" applyNumberFormat="1" applyFill="1" applyBorder="1" applyAlignment="1">
      <alignment horizontal="center" vertical="center"/>
    </xf>
    <xf numFmtId="2" fontId="0" fillId="13" borderId="3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  <xf numFmtId="0" fontId="0" fillId="0" borderId="14" xfId="0" applyFill="1" applyBorder="1"/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0" fontId="0" fillId="15" borderId="3" xfId="0" applyFill="1" applyBorder="1" applyAlignment="1">
      <alignment horizontal="right" vertical="center"/>
    </xf>
    <xf numFmtId="0" fontId="0" fillId="15" borderId="4" xfId="0" applyFill="1" applyBorder="1" applyAlignment="1">
      <alignment horizontal="right" vertical="center"/>
    </xf>
    <xf numFmtId="0" fontId="0" fillId="0" borderId="3" xfId="0" applyBorder="1"/>
    <xf numFmtId="0" fontId="0" fillId="0" borderId="4" xfId="0" applyBorder="1"/>
    <xf numFmtId="0" fontId="0" fillId="5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17" borderId="2" xfId="0" applyFill="1" applyBorder="1" applyAlignment="1">
      <alignment horizontal="right"/>
    </xf>
    <xf numFmtId="0" fontId="0" fillId="17" borderId="3" xfId="0" applyFill="1" applyBorder="1" applyAlignment="1">
      <alignment horizontal="right"/>
    </xf>
    <xf numFmtId="0" fontId="0" fillId="17" borderId="4" xfId="0" applyFill="1" applyBorder="1" applyAlignment="1">
      <alignment horizontal="right"/>
    </xf>
    <xf numFmtId="0" fontId="0" fillId="15" borderId="2" xfId="0" applyFill="1" applyBorder="1" applyAlignment="1">
      <alignment horizontal="left" vertical="center"/>
    </xf>
    <xf numFmtId="0" fontId="0" fillId="15" borderId="2" xfId="0" applyFill="1" applyBorder="1" applyAlignment="1">
      <alignment horizontal="right" vertical="center"/>
    </xf>
    <xf numFmtId="0" fontId="0" fillId="15" borderId="7" xfId="0" applyFill="1" applyBorder="1" applyAlignment="1">
      <alignment horizontal="right" vertical="center"/>
    </xf>
    <xf numFmtId="0" fontId="0" fillId="15" borderId="4" xfId="0" applyFill="1" applyBorder="1" applyAlignment="1">
      <alignment horizontal="left" vertical="center"/>
    </xf>
    <xf numFmtId="0" fontId="0" fillId="18" borderId="2" xfId="0" applyFill="1" applyBorder="1" applyAlignment="1">
      <alignment horizontal="right"/>
    </xf>
    <xf numFmtId="0" fontId="0" fillId="18" borderId="3" xfId="0" applyFill="1" applyBorder="1" applyAlignment="1">
      <alignment horizontal="right"/>
    </xf>
    <xf numFmtId="0" fontId="0" fillId="18" borderId="3" xfId="0" applyFill="1" applyBorder="1" applyAlignment="1">
      <alignment horizontal="left" vertical="center"/>
    </xf>
    <xf numFmtId="0" fontId="0" fillId="18" borderId="3" xfId="0" applyFill="1" applyBorder="1" applyAlignment="1">
      <alignment horizontal="right" vertical="center"/>
    </xf>
    <xf numFmtId="0" fontId="0" fillId="18" borderId="4" xfId="0" applyFill="1" applyBorder="1" applyAlignment="1">
      <alignment horizontal="right" vertical="center"/>
    </xf>
    <xf numFmtId="0" fontId="0" fillId="18" borderId="4" xfId="0" applyFill="1" applyBorder="1" applyAlignment="1">
      <alignment horizontal="right"/>
    </xf>
    <xf numFmtId="0" fontId="0" fillId="13" borderId="2" xfId="0" applyFill="1" applyBorder="1" applyAlignment="1">
      <alignment horizontal="right" vertical="center"/>
    </xf>
    <xf numFmtId="0" fontId="0" fillId="13" borderId="2" xfId="0" applyFill="1" applyBorder="1" applyAlignment="1">
      <alignment horizontal="right"/>
    </xf>
    <xf numFmtId="0" fontId="0" fillId="13" borderId="3" xfId="0" applyFill="1" applyBorder="1" applyAlignment="1">
      <alignment horizontal="right"/>
    </xf>
    <xf numFmtId="0" fontId="0" fillId="13" borderId="3" xfId="0" applyFill="1" applyBorder="1" applyAlignment="1">
      <alignment horizontal="right" vertical="center"/>
    </xf>
    <xf numFmtId="0" fontId="0" fillId="13" borderId="4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17" borderId="2" xfId="0" applyFill="1" applyBorder="1" applyAlignment="1">
      <alignment horizontal="left"/>
    </xf>
    <xf numFmtId="0" fontId="0" fillId="17" borderId="3" xfId="0" applyFill="1" applyBorder="1" applyAlignment="1">
      <alignment horizontal="left"/>
    </xf>
    <xf numFmtId="0" fontId="0" fillId="17" borderId="4" xfId="0" applyFill="1" applyBorder="1" applyAlignment="1">
      <alignment horizontal="left"/>
    </xf>
    <xf numFmtId="0" fontId="0" fillId="18" borderId="2" xfId="0" applyFill="1" applyBorder="1" applyAlignment="1">
      <alignment horizontal="left"/>
    </xf>
    <xf numFmtId="0" fontId="0" fillId="18" borderId="3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4" fontId="0" fillId="5" borderId="2" xfId="0" applyNumberFormat="1" applyFill="1" applyBorder="1" applyAlignment="1">
      <alignment horizontal="right"/>
    </xf>
    <xf numFmtId="164" fontId="0" fillId="5" borderId="3" xfId="0" applyNumberFormat="1" applyFill="1" applyBorder="1" applyAlignment="1">
      <alignment horizontal="right"/>
    </xf>
    <xf numFmtId="164" fontId="0" fillId="5" borderId="4" xfId="0" applyNumberFormat="1" applyFill="1" applyBorder="1" applyAlignment="1">
      <alignment horizontal="right"/>
    </xf>
    <xf numFmtId="164" fontId="0" fillId="17" borderId="2" xfId="0" applyNumberFormat="1" applyFill="1" applyBorder="1" applyAlignment="1">
      <alignment horizontal="right"/>
    </xf>
    <xf numFmtId="164" fontId="0" fillId="17" borderId="3" xfId="0" applyNumberFormat="1" applyFill="1" applyBorder="1" applyAlignment="1">
      <alignment horizontal="right"/>
    </xf>
    <xf numFmtId="164" fontId="0" fillId="17" borderId="4" xfId="0" applyNumberFormat="1" applyFill="1" applyBorder="1" applyAlignment="1">
      <alignment horizontal="right"/>
    </xf>
    <xf numFmtId="164" fontId="0" fillId="15" borderId="2" xfId="0" applyNumberFormat="1" applyFill="1" applyBorder="1" applyAlignment="1">
      <alignment horizontal="right" vertical="center"/>
    </xf>
    <xf numFmtId="164" fontId="0" fillId="15" borderId="3" xfId="0" applyNumberFormat="1" applyFill="1" applyBorder="1" applyAlignment="1">
      <alignment horizontal="right" vertical="center"/>
    </xf>
    <xf numFmtId="164" fontId="0" fillId="15" borderId="4" xfId="0" applyNumberFormat="1" applyFill="1" applyBorder="1" applyAlignment="1">
      <alignment horizontal="right" vertical="center"/>
    </xf>
    <xf numFmtId="164" fontId="0" fillId="18" borderId="2" xfId="0" applyNumberFormat="1" applyFill="1" applyBorder="1" applyAlignment="1">
      <alignment horizontal="right"/>
    </xf>
    <xf numFmtId="164" fontId="0" fillId="18" borderId="3" xfId="0" applyNumberFormat="1" applyFill="1" applyBorder="1" applyAlignment="1">
      <alignment horizontal="right"/>
    </xf>
    <xf numFmtId="164" fontId="0" fillId="18" borderId="4" xfId="0" applyNumberFormat="1" applyFill="1" applyBorder="1" applyAlignment="1">
      <alignment horizontal="right"/>
    </xf>
    <xf numFmtId="164" fontId="0" fillId="13" borderId="2" xfId="0" applyNumberFormat="1" applyFill="1" applyBorder="1" applyAlignment="1">
      <alignment horizontal="right"/>
    </xf>
    <xf numFmtId="164" fontId="0" fillId="13" borderId="3" xfId="0" applyNumberFormat="1" applyFill="1" applyBorder="1" applyAlignment="1">
      <alignment horizontal="right"/>
    </xf>
    <xf numFmtId="164" fontId="0" fillId="13" borderId="4" xfId="0" applyNumberFormat="1" applyFill="1" applyBorder="1" applyAlignment="1">
      <alignment horizontal="right"/>
    </xf>
    <xf numFmtId="164" fontId="0" fillId="18" borderId="3" xfId="0" applyNumberFormat="1" applyFill="1" applyBorder="1" applyAlignment="1">
      <alignment horizontal="right" vertical="center"/>
    </xf>
    <xf numFmtId="164" fontId="0" fillId="7" borderId="0" xfId="0" applyNumberFormat="1" applyFill="1"/>
    <xf numFmtId="0" fontId="0" fillId="16" borderId="1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2" borderId="12" xfId="0" applyFill="1" applyBorder="1"/>
    <xf numFmtId="0" fontId="0" fillId="12" borderId="11" xfId="0" applyFill="1" applyBorder="1"/>
    <xf numFmtId="0" fontId="0" fillId="12" borderId="1" xfId="0" applyFill="1" applyBorder="1"/>
    <xf numFmtId="0" fontId="0" fillId="0" borderId="2" xfId="0" applyBorder="1"/>
    <xf numFmtId="164" fontId="0" fillId="0" borderId="0" xfId="0" applyNumberForma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19" zoomScaleNormal="100" workbookViewId="0">
      <selection activeCell="C37" sqref="C37"/>
    </sheetView>
  </sheetViews>
  <sheetFormatPr defaultRowHeight="15" x14ac:dyDescent="0.25"/>
  <cols>
    <col min="1" max="1" width="9.85546875" customWidth="1"/>
    <col min="2" max="2" width="8.140625" customWidth="1"/>
    <col min="3" max="3" width="27.28515625" bestFit="1" customWidth="1"/>
    <col min="4" max="4" width="24.5703125" bestFit="1" customWidth="1"/>
    <col min="5" max="5" width="41.140625" bestFit="1" customWidth="1"/>
    <col min="6" max="6" width="16.140625" bestFit="1" customWidth="1"/>
    <col min="7" max="7" width="18.28515625" bestFit="1" customWidth="1"/>
    <col min="8" max="8" width="13.7109375" bestFit="1" customWidth="1"/>
    <col min="9" max="9" width="9.7109375" bestFit="1" customWidth="1"/>
  </cols>
  <sheetData>
    <row r="1" spans="1:11" x14ac:dyDescent="0.25">
      <c r="C1" s="80" t="s">
        <v>194</v>
      </c>
      <c r="D1" s="79" t="s">
        <v>1</v>
      </c>
      <c r="E1" s="79" t="s">
        <v>0</v>
      </c>
      <c r="F1" s="79" t="s">
        <v>3</v>
      </c>
      <c r="G1" s="79" t="s">
        <v>188</v>
      </c>
      <c r="H1" s="79" t="s">
        <v>2</v>
      </c>
      <c r="I1" s="79" t="s">
        <v>4</v>
      </c>
    </row>
    <row r="2" spans="1:11" x14ac:dyDescent="0.25">
      <c r="A2" s="126" t="s">
        <v>129</v>
      </c>
      <c r="B2" s="126"/>
      <c r="C2" s="51" t="s">
        <v>66</v>
      </c>
      <c r="D2" s="58" t="s">
        <v>67</v>
      </c>
      <c r="E2" s="58" t="s">
        <v>184</v>
      </c>
      <c r="F2" s="58">
        <v>13</v>
      </c>
      <c r="G2" s="58">
        <f>F2*3</f>
        <v>39</v>
      </c>
      <c r="H2" s="94">
        <v>0.96960000000000002</v>
      </c>
      <c r="I2" s="94">
        <f>H2*G2</f>
        <v>37.814399999999999</v>
      </c>
      <c r="J2" s="92"/>
      <c r="K2" s="93"/>
    </row>
    <row r="3" spans="1:11" x14ac:dyDescent="0.25">
      <c r="A3" s="126"/>
      <c r="B3" s="126"/>
      <c r="C3" s="52" t="s">
        <v>5</v>
      </c>
      <c r="D3" s="59" t="s">
        <v>6</v>
      </c>
      <c r="E3" s="59" t="s">
        <v>7</v>
      </c>
      <c r="F3" s="59">
        <v>13</v>
      </c>
      <c r="G3" s="59">
        <f>F3*3</f>
        <v>39</v>
      </c>
      <c r="H3" s="95">
        <v>0.91500000000000004</v>
      </c>
      <c r="I3" s="95">
        <f>H3*G3</f>
        <v>35.685000000000002</v>
      </c>
      <c r="J3" s="92"/>
      <c r="K3" s="93"/>
    </row>
    <row r="4" spans="1:11" x14ac:dyDescent="0.25">
      <c r="A4" s="126"/>
      <c r="B4" s="126"/>
      <c r="C4" s="52" t="s">
        <v>9</v>
      </c>
      <c r="D4" s="59" t="s">
        <v>8</v>
      </c>
      <c r="E4" s="59" t="s">
        <v>10</v>
      </c>
      <c r="F4" s="59">
        <v>38</v>
      </c>
      <c r="G4" s="59">
        <f t="shared" ref="G4:G19" si="0">F4*3</f>
        <v>114</v>
      </c>
      <c r="H4" s="95">
        <v>0.46360000000000001</v>
      </c>
      <c r="I4" s="95">
        <f t="shared" ref="I4:I19" si="1">H4*G4</f>
        <v>52.8504</v>
      </c>
      <c r="J4" s="92"/>
      <c r="K4" s="93"/>
    </row>
    <row r="5" spans="1:11" x14ac:dyDescent="0.25">
      <c r="A5" s="126"/>
      <c r="B5" s="126"/>
      <c r="C5" s="52" t="s">
        <v>23</v>
      </c>
      <c r="D5" s="59" t="s">
        <v>11</v>
      </c>
      <c r="E5" s="59" t="s">
        <v>22</v>
      </c>
      <c r="F5" s="59">
        <v>13</v>
      </c>
      <c r="G5" s="59">
        <f t="shared" si="0"/>
        <v>39</v>
      </c>
      <c r="H5" s="95">
        <v>0.5</v>
      </c>
      <c r="I5" s="95">
        <f t="shared" si="1"/>
        <v>19.5</v>
      </c>
      <c r="J5" s="92"/>
      <c r="K5" s="93"/>
    </row>
    <row r="6" spans="1:11" x14ac:dyDescent="0.25">
      <c r="A6" s="126"/>
      <c r="B6" s="126"/>
      <c r="C6" s="52" t="s">
        <v>203</v>
      </c>
      <c r="D6" s="59" t="s">
        <v>12</v>
      </c>
      <c r="E6" s="59" t="s">
        <v>204</v>
      </c>
      <c r="F6" s="59">
        <v>26</v>
      </c>
      <c r="G6" s="59">
        <f t="shared" si="0"/>
        <v>78</v>
      </c>
      <c r="H6" s="95">
        <v>0.222</v>
      </c>
      <c r="I6" s="95">
        <f t="shared" si="1"/>
        <v>17.315999999999999</v>
      </c>
      <c r="J6" s="92"/>
      <c r="K6" s="93"/>
    </row>
    <row r="7" spans="1:11" x14ac:dyDescent="0.25">
      <c r="A7" s="126"/>
      <c r="B7" s="126"/>
      <c r="C7" s="52" t="s">
        <v>185</v>
      </c>
      <c r="D7" s="59" t="s">
        <v>75</v>
      </c>
      <c r="E7" s="59"/>
      <c r="F7" s="59">
        <v>13</v>
      </c>
      <c r="G7" s="59">
        <f t="shared" si="0"/>
        <v>39</v>
      </c>
      <c r="H7" s="95">
        <v>0.74399999999999999</v>
      </c>
      <c r="I7" s="95">
        <f t="shared" si="1"/>
        <v>29.015999999999998</v>
      </c>
      <c r="J7" s="92"/>
      <c r="K7" s="93"/>
    </row>
    <row r="8" spans="1:11" x14ac:dyDescent="0.25">
      <c r="A8" s="126"/>
      <c r="B8" s="126"/>
      <c r="C8" s="52" t="s">
        <v>76</v>
      </c>
      <c r="D8" s="59" t="s">
        <v>68</v>
      </c>
      <c r="E8" s="59" t="s">
        <v>13</v>
      </c>
      <c r="F8" s="59">
        <v>1</v>
      </c>
      <c r="G8" s="59">
        <f t="shared" si="0"/>
        <v>3</v>
      </c>
      <c r="H8" s="95">
        <v>0.1</v>
      </c>
      <c r="I8" s="95">
        <f t="shared" si="1"/>
        <v>0.30000000000000004</v>
      </c>
      <c r="J8" s="92"/>
      <c r="K8" s="93"/>
    </row>
    <row r="9" spans="1:11" x14ac:dyDescent="0.25">
      <c r="A9" s="126"/>
      <c r="B9" s="126"/>
      <c r="C9" s="52" t="s">
        <v>77</v>
      </c>
      <c r="D9" s="59" t="s">
        <v>69</v>
      </c>
      <c r="E9" s="59" t="s">
        <v>14</v>
      </c>
      <c r="F9" s="59">
        <v>1</v>
      </c>
      <c r="G9" s="59">
        <f t="shared" si="0"/>
        <v>3</v>
      </c>
      <c r="H9" s="95">
        <v>0.1</v>
      </c>
      <c r="I9" s="95">
        <f t="shared" si="1"/>
        <v>0.30000000000000004</v>
      </c>
      <c r="J9" s="92"/>
      <c r="K9" s="93"/>
    </row>
    <row r="10" spans="1:11" x14ac:dyDescent="0.25">
      <c r="A10" s="126"/>
      <c r="B10" s="126"/>
      <c r="C10" s="52" t="s">
        <v>78</v>
      </c>
      <c r="D10" s="59" t="s">
        <v>19</v>
      </c>
      <c r="E10" s="59" t="s">
        <v>15</v>
      </c>
      <c r="F10" s="59">
        <v>1</v>
      </c>
      <c r="G10" s="59">
        <f t="shared" si="0"/>
        <v>3</v>
      </c>
      <c r="H10" s="95">
        <v>0.1</v>
      </c>
      <c r="I10" s="95">
        <f t="shared" si="1"/>
        <v>0.30000000000000004</v>
      </c>
      <c r="J10" s="92"/>
      <c r="K10" s="93"/>
    </row>
    <row r="11" spans="1:11" x14ac:dyDescent="0.25">
      <c r="A11" s="126"/>
      <c r="B11" s="126"/>
      <c r="C11" s="52" t="s">
        <v>79</v>
      </c>
      <c r="D11" s="59" t="s">
        <v>17</v>
      </c>
      <c r="E11" s="59" t="s">
        <v>59</v>
      </c>
      <c r="F11" s="59">
        <v>1</v>
      </c>
      <c r="G11" s="59">
        <f t="shared" si="0"/>
        <v>3</v>
      </c>
      <c r="H11" s="95">
        <v>0.1</v>
      </c>
      <c r="I11" s="95">
        <f t="shared" si="1"/>
        <v>0.30000000000000004</v>
      </c>
      <c r="J11" s="92"/>
      <c r="K11" s="93"/>
    </row>
    <row r="12" spans="1:11" x14ac:dyDescent="0.25">
      <c r="A12" s="126"/>
      <c r="B12" s="126"/>
      <c r="C12" s="52" t="s">
        <v>80</v>
      </c>
      <c r="D12" s="59" t="s">
        <v>70</v>
      </c>
      <c r="E12" s="59" t="s">
        <v>60</v>
      </c>
      <c r="F12" s="59">
        <v>2</v>
      </c>
      <c r="G12" s="59">
        <f t="shared" si="0"/>
        <v>6</v>
      </c>
      <c r="H12" s="95">
        <v>0.1</v>
      </c>
      <c r="I12" s="95">
        <f t="shared" si="1"/>
        <v>0.60000000000000009</v>
      </c>
      <c r="J12" s="92"/>
      <c r="K12" s="93"/>
    </row>
    <row r="13" spans="1:11" x14ac:dyDescent="0.25">
      <c r="A13" s="126"/>
      <c r="B13" s="126"/>
      <c r="C13" s="81" t="s">
        <v>81</v>
      </c>
      <c r="D13" s="59" t="s">
        <v>71</v>
      </c>
      <c r="E13" s="59" t="s">
        <v>61</v>
      </c>
      <c r="F13" s="59">
        <v>2</v>
      </c>
      <c r="G13" s="59">
        <f t="shared" si="0"/>
        <v>6</v>
      </c>
      <c r="H13" s="95">
        <v>0.1</v>
      </c>
      <c r="I13" s="95">
        <f t="shared" si="1"/>
        <v>0.60000000000000009</v>
      </c>
      <c r="J13" s="92"/>
      <c r="K13" s="93"/>
    </row>
    <row r="14" spans="1:11" x14ac:dyDescent="0.25">
      <c r="A14" s="126"/>
      <c r="B14" s="126"/>
      <c r="C14" s="81" t="s">
        <v>82</v>
      </c>
      <c r="D14" s="59" t="s">
        <v>73</v>
      </c>
      <c r="E14" s="59" t="s">
        <v>16</v>
      </c>
      <c r="F14" s="59">
        <v>1</v>
      </c>
      <c r="G14" s="59">
        <f t="shared" si="0"/>
        <v>3</v>
      </c>
      <c r="H14" s="95">
        <v>0.1</v>
      </c>
      <c r="I14" s="95">
        <f t="shared" si="1"/>
        <v>0.30000000000000004</v>
      </c>
      <c r="J14" s="92"/>
      <c r="K14" s="93"/>
    </row>
    <row r="15" spans="1:11" x14ac:dyDescent="0.25">
      <c r="A15" s="126"/>
      <c r="B15" s="126"/>
      <c r="C15" s="52" t="s">
        <v>83</v>
      </c>
      <c r="D15" s="59" t="s">
        <v>72</v>
      </c>
      <c r="E15" s="59" t="s">
        <v>62</v>
      </c>
      <c r="F15" s="59">
        <v>1</v>
      </c>
      <c r="G15" s="59">
        <f t="shared" si="0"/>
        <v>3</v>
      </c>
      <c r="H15" s="95">
        <v>0.1</v>
      </c>
      <c r="I15" s="95">
        <f t="shared" si="1"/>
        <v>0.30000000000000004</v>
      </c>
      <c r="J15" s="92"/>
      <c r="K15" s="93"/>
    </row>
    <row r="16" spans="1:11" x14ac:dyDescent="0.25">
      <c r="A16" s="126"/>
      <c r="B16" s="126"/>
      <c r="C16" s="52" t="s">
        <v>84</v>
      </c>
      <c r="D16" s="59" t="s">
        <v>74</v>
      </c>
      <c r="E16" s="59" t="s">
        <v>63</v>
      </c>
      <c r="F16" s="59">
        <v>8</v>
      </c>
      <c r="G16" s="59">
        <f t="shared" si="0"/>
        <v>24</v>
      </c>
      <c r="H16" s="95">
        <v>0.1</v>
      </c>
      <c r="I16" s="95">
        <f t="shared" si="1"/>
        <v>2.4000000000000004</v>
      </c>
      <c r="J16" s="92"/>
      <c r="K16" s="93"/>
    </row>
    <row r="17" spans="1:11" x14ac:dyDescent="0.25">
      <c r="A17" s="126"/>
      <c r="B17" s="126"/>
      <c r="C17" s="81" t="s">
        <v>85</v>
      </c>
      <c r="D17" s="59" t="s">
        <v>18</v>
      </c>
      <c r="E17" s="59" t="s">
        <v>64</v>
      </c>
      <c r="F17" s="59">
        <v>8</v>
      </c>
      <c r="G17" s="59">
        <f t="shared" si="0"/>
        <v>24</v>
      </c>
      <c r="H17" s="95">
        <v>0.1</v>
      </c>
      <c r="I17" s="95">
        <f t="shared" si="1"/>
        <v>2.4000000000000004</v>
      </c>
      <c r="J17" s="92"/>
      <c r="K17" s="93"/>
    </row>
    <row r="18" spans="1:11" x14ac:dyDescent="0.25">
      <c r="A18" s="126"/>
      <c r="B18" s="126"/>
      <c r="C18" s="81" t="s">
        <v>86</v>
      </c>
      <c r="D18" s="59">
        <v>390</v>
      </c>
      <c r="E18" s="59" t="s">
        <v>20</v>
      </c>
      <c r="F18" s="59">
        <v>1</v>
      </c>
      <c r="G18" s="59">
        <f t="shared" si="0"/>
        <v>3</v>
      </c>
      <c r="H18" s="95">
        <v>0.1</v>
      </c>
      <c r="I18" s="95">
        <f t="shared" si="1"/>
        <v>0.30000000000000004</v>
      </c>
      <c r="J18" s="92"/>
      <c r="K18" s="93"/>
    </row>
    <row r="19" spans="1:11" x14ac:dyDescent="0.25">
      <c r="A19" s="126"/>
      <c r="B19" s="126"/>
      <c r="C19" s="82" t="s">
        <v>87</v>
      </c>
      <c r="D19" s="60">
        <v>100</v>
      </c>
      <c r="E19" s="60" t="s">
        <v>21</v>
      </c>
      <c r="F19" s="60">
        <v>1</v>
      </c>
      <c r="G19" s="59">
        <f t="shared" si="0"/>
        <v>3</v>
      </c>
      <c r="H19" s="96">
        <v>0.1</v>
      </c>
      <c r="I19" s="95">
        <f t="shared" si="1"/>
        <v>0.30000000000000004</v>
      </c>
      <c r="J19" s="92"/>
      <c r="K19" s="93"/>
    </row>
    <row r="20" spans="1:11" x14ac:dyDescent="0.25">
      <c r="A20" s="127" t="s">
        <v>128</v>
      </c>
      <c r="B20" s="127"/>
      <c r="C20" s="83" t="s">
        <v>24</v>
      </c>
      <c r="D20" s="61" t="s">
        <v>26</v>
      </c>
      <c r="E20" s="61"/>
      <c r="F20" s="61">
        <v>18</v>
      </c>
      <c r="G20" s="61">
        <f>F20*3</f>
        <v>54</v>
      </c>
      <c r="H20" s="97">
        <v>0.64</v>
      </c>
      <c r="I20" s="97">
        <f>H20*G20</f>
        <v>34.56</v>
      </c>
      <c r="J20" s="92"/>
      <c r="K20" s="93"/>
    </row>
    <row r="21" spans="1:11" x14ac:dyDescent="0.25">
      <c r="A21" s="128"/>
      <c r="B21" s="128"/>
      <c r="C21" s="84" t="s">
        <v>25</v>
      </c>
      <c r="D21" s="62" t="s">
        <v>27</v>
      </c>
      <c r="E21" s="62" t="s">
        <v>32</v>
      </c>
      <c r="F21" s="62">
        <v>2</v>
      </c>
      <c r="G21" s="62">
        <f>F21*3</f>
        <v>6</v>
      </c>
      <c r="H21" s="98">
        <v>0.36</v>
      </c>
      <c r="I21" s="98">
        <f>H21*G21</f>
        <v>2.16</v>
      </c>
      <c r="J21" s="92"/>
      <c r="K21" s="93"/>
    </row>
    <row r="22" spans="1:11" x14ac:dyDescent="0.25">
      <c r="A22" s="128"/>
      <c r="B22" s="128"/>
      <c r="C22" s="84" t="s">
        <v>28</v>
      </c>
      <c r="D22" s="62" t="s">
        <v>29</v>
      </c>
      <c r="E22" s="62" t="s">
        <v>89</v>
      </c>
      <c r="F22" s="62">
        <v>2</v>
      </c>
      <c r="G22" s="62">
        <f t="shared" ref="G22:G37" si="2">F22*3</f>
        <v>6</v>
      </c>
      <c r="H22" s="98">
        <v>0.36</v>
      </c>
      <c r="I22" s="98">
        <f t="shared" ref="I22:I37" si="3">H22*G22</f>
        <v>2.16</v>
      </c>
      <c r="J22" s="92"/>
      <c r="K22" s="93"/>
    </row>
    <row r="23" spans="1:11" x14ac:dyDescent="0.25">
      <c r="A23" s="128"/>
      <c r="B23" s="128"/>
      <c r="C23" s="84" t="s">
        <v>30</v>
      </c>
      <c r="D23" s="62" t="s">
        <v>31</v>
      </c>
      <c r="E23" s="62" t="s">
        <v>90</v>
      </c>
      <c r="F23" s="62">
        <v>6</v>
      </c>
      <c r="G23" s="62">
        <f t="shared" si="2"/>
        <v>18</v>
      </c>
      <c r="H23" s="98">
        <v>0.39700000000000002</v>
      </c>
      <c r="I23" s="98">
        <f t="shared" si="3"/>
        <v>7.1460000000000008</v>
      </c>
      <c r="J23" s="92"/>
      <c r="K23" s="93"/>
    </row>
    <row r="24" spans="1:11" x14ac:dyDescent="0.25">
      <c r="A24" s="128"/>
      <c r="B24" s="128"/>
      <c r="C24" s="84" t="s">
        <v>186</v>
      </c>
      <c r="D24" s="62" t="s">
        <v>187</v>
      </c>
      <c r="E24" s="62" t="s">
        <v>33</v>
      </c>
      <c r="F24" s="62">
        <v>8</v>
      </c>
      <c r="G24" s="62">
        <f t="shared" si="2"/>
        <v>24</v>
      </c>
      <c r="H24" s="98">
        <v>1.1140000000000001</v>
      </c>
      <c r="I24" s="98">
        <f t="shared" si="3"/>
        <v>26.736000000000004</v>
      </c>
      <c r="J24" s="92"/>
      <c r="K24" s="93"/>
    </row>
    <row r="25" spans="1:11" x14ac:dyDescent="0.25">
      <c r="A25" s="128"/>
      <c r="B25" s="128"/>
      <c r="C25" s="84" t="s">
        <v>91</v>
      </c>
      <c r="D25" s="62" t="s">
        <v>189</v>
      </c>
      <c r="E25" s="62" t="s">
        <v>94</v>
      </c>
      <c r="F25" s="62">
        <v>8</v>
      </c>
      <c r="G25" s="62">
        <f t="shared" si="2"/>
        <v>24</v>
      </c>
      <c r="H25" s="98">
        <v>0.3</v>
      </c>
      <c r="I25" s="98">
        <f t="shared" si="3"/>
        <v>7.1999999999999993</v>
      </c>
      <c r="J25" s="92"/>
      <c r="K25" s="93"/>
    </row>
    <row r="26" spans="1:11" x14ac:dyDescent="0.25">
      <c r="A26" s="128"/>
      <c r="B26" s="128"/>
      <c r="C26" s="84" t="s">
        <v>92</v>
      </c>
      <c r="D26" s="62" t="s">
        <v>190</v>
      </c>
      <c r="E26" s="62" t="s">
        <v>93</v>
      </c>
      <c r="F26" s="62">
        <v>1</v>
      </c>
      <c r="G26" s="62">
        <f t="shared" si="2"/>
        <v>3</v>
      </c>
      <c r="H26" s="98">
        <v>0.33</v>
      </c>
      <c r="I26" s="98">
        <f t="shared" si="3"/>
        <v>0.99</v>
      </c>
      <c r="J26" s="92"/>
      <c r="K26" s="93"/>
    </row>
    <row r="27" spans="1:11" x14ac:dyDescent="0.25">
      <c r="A27" s="128"/>
      <c r="B27" s="128"/>
      <c r="C27" s="84" t="s">
        <v>99</v>
      </c>
      <c r="D27" s="62" t="s">
        <v>191</v>
      </c>
      <c r="E27" s="62" t="s">
        <v>100</v>
      </c>
      <c r="F27" s="62">
        <v>2</v>
      </c>
      <c r="G27" s="62">
        <f t="shared" si="2"/>
        <v>6</v>
      </c>
      <c r="H27" s="98">
        <v>0.33</v>
      </c>
      <c r="I27" s="98">
        <f t="shared" si="3"/>
        <v>1.98</v>
      </c>
      <c r="J27" s="92"/>
      <c r="K27" s="93"/>
    </row>
    <row r="28" spans="1:11" x14ac:dyDescent="0.25">
      <c r="A28" s="128"/>
      <c r="B28" s="128"/>
      <c r="C28" s="84" t="s">
        <v>95</v>
      </c>
      <c r="D28" s="62" t="s">
        <v>192</v>
      </c>
      <c r="E28" s="62" t="s">
        <v>96</v>
      </c>
      <c r="F28" s="62">
        <v>1</v>
      </c>
      <c r="G28" s="62">
        <f t="shared" si="2"/>
        <v>3</v>
      </c>
      <c r="H28" s="98">
        <v>0.33</v>
      </c>
      <c r="I28" s="98">
        <f t="shared" si="3"/>
        <v>0.99</v>
      </c>
      <c r="J28" s="92"/>
      <c r="K28" s="93"/>
    </row>
    <row r="29" spans="1:11" x14ac:dyDescent="0.25">
      <c r="A29" s="128"/>
      <c r="B29" s="128"/>
      <c r="C29" s="84" t="s">
        <v>97</v>
      </c>
      <c r="D29" s="62" t="s">
        <v>193</v>
      </c>
      <c r="E29" s="62" t="s">
        <v>98</v>
      </c>
      <c r="F29" s="62">
        <v>1</v>
      </c>
      <c r="G29" s="62">
        <f t="shared" si="2"/>
        <v>3</v>
      </c>
      <c r="H29" s="98">
        <v>0.41</v>
      </c>
      <c r="I29" s="98">
        <f t="shared" si="3"/>
        <v>1.23</v>
      </c>
      <c r="J29" s="92"/>
      <c r="K29" s="93"/>
    </row>
    <row r="30" spans="1:11" x14ac:dyDescent="0.25">
      <c r="A30" s="128"/>
      <c r="B30" s="128"/>
      <c r="C30" s="84" t="s">
        <v>119</v>
      </c>
      <c r="D30" s="62"/>
      <c r="E30" s="62" t="s">
        <v>106</v>
      </c>
      <c r="F30" s="62">
        <f>31</f>
        <v>31</v>
      </c>
      <c r="G30" s="62">
        <f t="shared" si="2"/>
        <v>93</v>
      </c>
      <c r="H30" s="98">
        <v>0.2656</v>
      </c>
      <c r="I30" s="98">
        <f t="shared" si="3"/>
        <v>24.700800000000001</v>
      </c>
      <c r="J30" s="92"/>
      <c r="K30" s="93"/>
    </row>
    <row r="31" spans="1:11" x14ac:dyDescent="0.25">
      <c r="A31" s="128"/>
      <c r="B31" s="128"/>
      <c r="C31" s="84" t="s">
        <v>120</v>
      </c>
      <c r="D31" s="62" t="s">
        <v>113</v>
      </c>
      <c r="E31" s="62" t="s">
        <v>107</v>
      </c>
      <c r="F31" s="62">
        <v>13</v>
      </c>
      <c r="G31" s="62">
        <f t="shared" si="2"/>
        <v>39</v>
      </c>
      <c r="H31" s="98">
        <v>0.1</v>
      </c>
      <c r="I31" s="98">
        <f t="shared" si="3"/>
        <v>3.9000000000000004</v>
      </c>
      <c r="J31" s="92"/>
      <c r="K31" s="93"/>
    </row>
    <row r="32" spans="1:11" x14ac:dyDescent="0.25">
      <c r="A32" s="128"/>
      <c r="B32" s="128"/>
      <c r="C32" s="84" t="s">
        <v>121</v>
      </c>
      <c r="D32" s="62" t="s">
        <v>114</v>
      </c>
      <c r="E32" s="62" t="s">
        <v>108</v>
      </c>
      <c r="F32" s="62">
        <v>8</v>
      </c>
      <c r="G32" s="62">
        <f t="shared" si="2"/>
        <v>24</v>
      </c>
      <c r="H32" s="98">
        <v>5.3999999999999999E-2</v>
      </c>
      <c r="I32" s="98">
        <f t="shared" si="3"/>
        <v>1.296</v>
      </c>
      <c r="J32" s="92"/>
      <c r="K32" s="93"/>
    </row>
    <row r="33" spans="1:11" x14ac:dyDescent="0.25">
      <c r="A33" s="128"/>
      <c r="B33" s="128"/>
      <c r="C33" s="84" t="s">
        <v>122</v>
      </c>
      <c r="D33" s="62" t="s">
        <v>115</v>
      </c>
      <c r="E33" s="62" t="s">
        <v>109</v>
      </c>
      <c r="F33" s="62">
        <v>2</v>
      </c>
      <c r="G33" s="62">
        <f t="shared" si="2"/>
        <v>6</v>
      </c>
      <c r="H33" s="98">
        <v>0.1</v>
      </c>
      <c r="I33" s="98">
        <f t="shared" si="3"/>
        <v>0.60000000000000009</v>
      </c>
      <c r="J33" s="92"/>
      <c r="K33" s="93"/>
    </row>
    <row r="34" spans="1:11" x14ac:dyDescent="0.25">
      <c r="A34" s="128"/>
      <c r="B34" s="128"/>
      <c r="C34" s="84" t="s">
        <v>123</v>
      </c>
      <c r="D34" s="62" t="s">
        <v>116</v>
      </c>
      <c r="E34" s="62" t="s">
        <v>110</v>
      </c>
      <c r="F34" s="62">
        <v>6</v>
      </c>
      <c r="G34" s="62">
        <f t="shared" si="2"/>
        <v>18</v>
      </c>
      <c r="H34" s="98">
        <v>0.1</v>
      </c>
      <c r="I34" s="98">
        <f t="shared" si="3"/>
        <v>1.8</v>
      </c>
      <c r="J34" s="92"/>
      <c r="K34" s="93"/>
    </row>
    <row r="35" spans="1:11" x14ac:dyDescent="0.25">
      <c r="A35" s="128"/>
      <c r="B35" s="128"/>
      <c r="C35" s="84" t="s">
        <v>124</v>
      </c>
      <c r="D35" s="62" t="s">
        <v>117</v>
      </c>
      <c r="E35" s="62" t="s">
        <v>111</v>
      </c>
      <c r="F35" s="62">
        <v>1</v>
      </c>
      <c r="G35" s="62">
        <f t="shared" si="2"/>
        <v>3</v>
      </c>
      <c r="H35" s="98">
        <v>0.1</v>
      </c>
      <c r="I35" s="98">
        <f t="shared" si="3"/>
        <v>0.30000000000000004</v>
      </c>
      <c r="J35" s="92"/>
      <c r="K35" s="93"/>
    </row>
    <row r="36" spans="1:11" x14ac:dyDescent="0.25">
      <c r="A36" s="128"/>
      <c r="B36" s="128"/>
      <c r="C36" s="84" t="s">
        <v>130</v>
      </c>
      <c r="D36" s="62" t="s">
        <v>118</v>
      </c>
      <c r="E36" s="62" t="s">
        <v>112</v>
      </c>
      <c r="F36" s="62">
        <v>1</v>
      </c>
      <c r="G36" s="62">
        <f t="shared" si="2"/>
        <v>3</v>
      </c>
      <c r="H36" s="98">
        <v>0.1</v>
      </c>
      <c r="I36" s="98">
        <f t="shared" si="3"/>
        <v>0.30000000000000004</v>
      </c>
      <c r="J36" s="92"/>
      <c r="K36" s="93"/>
    </row>
    <row r="37" spans="1:11" x14ac:dyDescent="0.25">
      <c r="A37" s="129"/>
      <c r="B37" s="129"/>
      <c r="C37" s="85" t="s">
        <v>125</v>
      </c>
      <c r="D37" s="63" t="s">
        <v>126</v>
      </c>
      <c r="E37" s="63" t="s">
        <v>127</v>
      </c>
      <c r="F37" s="63">
        <v>5</v>
      </c>
      <c r="G37" s="62">
        <f t="shared" si="2"/>
        <v>15</v>
      </c>
      <c r="H37" s="99">
        <v>0.76</v>
      </c>
      <c r="I37" s="98">
        <f t="shared" si="3"/>
        <v>11.4</v>
      </c>
      <c r="J37" s="92"/>
      <c r="K37" s="93"/>
    </row>
    <row r="38" spans="1:11" x14ac:dyDescent="0.25">
      <c r="A38" s="130" t="s">
        <v>154</v>
      </c>
      <c r="B38" s="131"/>
      <c r="C38" s="64" t="s">
        <v>136</v>
      </c>
      <c r="D38" s="65" t="s">
        <v>149</v>
      </c>
      <c r="E38" s="65" t="s">
        <v>137</v>
      </c>
      <c r="F38" s="65">
        <v>1</v>
      </c>
      <c r="G38" s="66">
        <f t="shared" ref="G38:G46" si="4">F38*3</f>
        <v>3</v>
      </c>
      <c r="H38" s="100">
        <v>43.04</v>
      </c>
      <c r="I38" s="100">
        <f t="shared" ref="I38:I46" si="5">H38*G38</f>
        <v>129.12</v>
      </c>
      <c r="J38" s="92"/>
      <c r="K38" s="93"/>
    </row>
    <row r="39" spans="1:11" x14ac:dyDescent="0.25">
      <c r="A39" s="132"/>
      <c r="B39" s="133"/>
      <c r="C39" s="53" t="s">
        <v>138</v>
      </c>
      <c r="D39" s="54" t="s">
        <v>148</v>
      </c>
      <c r="E39" s="54" t="s">
        <v>139</v>
      </c>
      <c r="F39" s="54">
        <v>4</v>
      </c>
      <c r="G39" s="54">
        <f t="shared" si="4"/>
        <v>12</v>
      </c>
      <c r="H39" s="101">
        <v>0.2</v>
      </c>
      <c r="I39" s="101">
        <f t="shared" si="5"/>
        <v>2.4000000000000004</v>
      </c>
      <c r="J39" s="92"/>
      <c r="K39" s="93"/>
    </row>
    <row r="40" spans="1:11" x14ac:dyDescent="0.25">
      <c r="A40" s="132"/>
      <c r="B40" s="133"/>
      <c r="C40" s="53" t="s">
        <v>140</v>
      </c>
      <c r="D40" s="54" t="s">
        <v>147</v>
      </c>
      <c r="E40" s="54" t="s">
        <v>143</v>
      </c>
      <c r="F40" s="54">
        <v>1</v>
      </c>
      <c r="G40" s="54">
        <f t="shared" si="4"/>
        <v>3</v>
      </c>
      <c r="H40" s="101">
        <v>1.85</v>
      </c>
      <c r="I40" s="101">
        <f t="shared" si="5"/>
        <v>5.5500000000000007</v>
      </c>
      <c r="J40" s="92"/>
      <c r="K40" s="93"/>
    </row>
    <row r="41" spans="1:11" x14ac:dyDescent="0.25">
      <c r="A41" s="132"/>
      <c r="B41" s="133"/>
      <c r="C41" s="53" t="s">
        <v>141</v>
      </c>
      <c r="D41" s="54" t="s">
        <v>146</v>
      </c>
      <c r="E41" s="54" t="s">
        <v>142</v>
      </c>
      <c r="F41" s="54">
        <v>4</v>
      </c>
      <c r="G41" s="54">
        <f t="shared" si="4"/>
        <v>12</v>
      </c>
      <c r="H41" s="101">
        <v>0.34</v>
      </c>
      <c r="I41" s="101">
        <f t="shared" si="5"/>
        <v>4.08</v>
      </c>
      <c r="J41" s="92"/>
      <c r="K41" s="93"/>
    </row>
    <row r="42" spans="1:11" x14ac:dyDescent="0.25">
      <c r="A42" s="132"/>
      <c r="B42" s="133"/>
      <c r="C42" s="53" t="s">
        <v>150</v>
      </c>
      <c r="D42" s="54" t="s">
        <v>145</v>
      </c>
      <c r="E42" s="54" t="s">
        <v>144</v>
      </c>
      <c r="F42" s="54">
        <v>1</v>
      </c>
      <c r="G42" s="54">
        <f t="shared" si="4"/>
        <v>3</v>
      </c>
      <c r="H42" s="101">
        <v>1.43</v>
      </c>
      <c r="I42" s="101">
        <f t="shared" si="5"/>
        <v>4.29</v>
      </c>
      <c r="J42" s="92"/>
      <c r="K42" s="93"/>
    </row>
    <row r="43" spans="1:11" x14ac:dyDescent="0.25">
      <c r="A43" s="132"/>
      <c r="B43" s="133"/>
      <c r="C43" s="53" t="s">
        <v>151</v>
      </c>
      <c r="D43" s="54" t="s">
        <v>152</v>
      </c>
      <c r="E43" s="54" t="s">
        <v>153</v>
      </c>
      <c r="F43" s="54">
        <v>1</v>
      </c>
      <c r="G43" s="54">
        <f t="shared" si="4"/>
        <v>3</v>
      </c>
      <c r="H43" s="101">
        <v>4.68</v>
      </c>
      <c r="I43" s="101">
        <f t="shared" si="5"/>
        <v>14.04</v>
      </c>
      <c r="J43" s="92"/>
      <c r="K43" s="93"/>
    </row>
    <row r="44" spans="1:11" x14ac:dyDescent="0.25">
      <c r="A44" s="134"/>
      <c r="B44" s="135"/>
      <c r="C44" s="67" t="s">
        <v>156</v>
      </c>
      <c r="D44" s="55" t="s">
        <v>146</v>
      </c>
      <c r="E44" s="55" t="s">
        <v>155</v>
      </c>
      <c r="F44" s="55">
        <v>3</v>
      </c>
      <c r="G44" s="54">
        <f t="shared" si="4"/>
        <v>9</v>
      </c>
      <c r="H44" s="102">
        <v>0.56999999999999995</v>
      </c>
      <c r="I44" s="101">
        <f t="shared" si="5"/>
        <v>5.13</v>
      </c>
      <c r="J44" s="92"/>
      <c r="K44" s="93"/>
    </row>
    <row r="45" spans="1:11" x14ac:dyDescent="0.25">
      <c r="A45" s="120" t="s">
        <v>168</v>
      </c>
      <c r="B45" s="121"/>
      <c r="C45" s="86" t="s">
        <v>211</v>
      </c>
      <c r="D45" s="68" t="s">
        <v>131</v>
      </c>
      <c r="E45" s="68" t="s">
        <v>132</v>
      </c>
      <c r="F45" s="68">
        <v>2</v>
      </c>
      <c r="G45" s="68">
        <f t="shared" si="4"/>
        <v>6</v>
      </c>
      <c r="H45" s="103">
        <v>7.6</v>
      </c>
      <c r="I45" s="103">
        <f t="shared" si="5"/>
        <v>45.599999999999994</v>
      </c>
      <c r="J45" s="92"/>
      <c r="K45" s="93"/>
    </row>
    <row r="46" spans="1:11" x14ac:dyDescent="0.25">
      <c r="A46" s="122"/>
      <c r="B46" s="123"/>
      <c r="C46" s="87" t="s">
        <v>133</v>
      </c>
      <c r="D46" s="69" t="s">
        <v>134</v>
      </c>
      <c r="E46" s="69" t="s">
        <v>135</v>
      </c>
      <c r="F46" s="69">
        <v>2</v>
      </c>
      <c r="G46" s="69">
        <f t="shared" si="4"/>
        <v>6</v>
      </c>
      <c r="H46" s="104">
        <v>0.5</v>
      </c>
      <c r="I46" s="104">
        <f t="shared" si="5"/>
        <v>3</v>
      </c>
      <c r="J46" s="92"/>
      <c r="K46" s="93"/>
    </row>
    <row r="47" spans="1:11" x14ac:dyDescent="0.25">
      <c r="A47" s="122"/>
      <c r="B47" s="123"/>
      <c r="C47" s="70" t="s">
        <v>167</v>
      </c>
      <c r="D47" s="71" t="s">
        <v>157</v>
      </c>
      <c r="E47" s="69"/>
      <c r="F47" s="71">
        <v>2</v>
      </c>
      <c r="G47" s="69">
        <f t="shared" ref="G47:G55" si="6">F47*3</f>
        <v>6</v>
      </c>
      <c r="H47" s="109">
        <v>0.27</v>
      </c>
      <c r="I47" s="104">
        <f t="shared" ref="I47:I55" si="7">H47*G47</f>
        <v>1.62</v>
      </c>
      <c r="J47" s="92"/>
      <c r="K47" s="93"/>
    </row>
    <row r="48" spans="1:11" x14ac:dyDescent="0.25">
      <c r="A48" s="122"/>
      <c r="B48" s="123"/>
      <c r="C48" s="70" t="s">
        <v>202</v>
      </c>
      <c r="D48" s="71" t="s">
        <v>201</v>
      </c>
      <c r="E48" s="69" t="s">
        <v>160</v>
      </c>
      <c r="F48" s="71">
        <v>2</v>
      </c>
      <c r="G48" s="69">
        <f>3*F48</f>
        <v>6</v>
      </c>
      <c r="H48" s="109">
        <v>0.23</v>
      </c>
      <c r="I48" s="104">
        <f>H48*G48</f>
        <v>1.3800000000000001</v>
      </c>
      <c r="J48" s="92"/>
      <c r="K48" s="93"/>
    </row>
    <row r="49" spans="1:11" x14ac:dyDescent="0.25">
      <c r="A49" s="122"/>
      <c r="B49" s="123"/>
      <c r="C49" s="87" t="s">
        <v>200</v>
      </c>
      <c r="D49" s="71" t="s">
        <v>158</v>
      </c>
      <c r="E49" s="69" t="s">
        <v>160</v>
      </c>
      <c r="F49" s="71">
        <v>2</v>
      </c>
      <c r="G49" s="69">
        <f t="shared" si="6"/>
        <v>6</v>
      </c>
      <c r="H49" s="104">
        <v>0.25</v>
      </c>
      <c r="I49" s="104">
        <f t="shared" si="7"/>
        <v>1.5</v>
      </c>
      <c r="J49" s="92"/>
      <c r="K49" s="93"/>
    </row>
    <row r="50" spans="1:11" x14ac:dyDescent="0.25">
      <c r="A50" s="122"/>
      <c r="B50" s="123"/>
      <c r="C50" s="87" t="s">
        <v>199</v>
      </c>
      <c r="D50" s="71" t="s">
        <v>198</v>
      </c>
      <c r="E50" s="69" t="s">
        <v>160</v>
      </c>
      <c r="F50" s="71">
        <v>4</v>
      </c>
      <c r="G50" s="69">
        <f t="shared" si="6"/>
        <v>12</v>
      </c>
      <c r="H50" s="104">
        <v>0.3</v>
      </c>
      <c r="I50" s="104">
        <f t="shared" si="7"/>
        <v>3.5999999999999996</v>
      </c>
      <c r="J50" s="92"/>
      <c r="K50" s="93"/>
    </row>
    <row r="51" spans="1:11" x14ac:dyDescent="0.25">
      <c r="A51" s="122"/>
      <c r="B51" s="123"/>
      <c r="C51" s="87" t="s">
        <v>166</v>
      </c>
      <c r="D51" s="71" t="s">
        <v>159</v>
      </c>
      <c r="E51" s="69" t="s">
        <v>160</v>
      </c>
      <c r="F51" s="71">
        <v>10</v>
      </c>
      <c r="G51" s="69">
        <f t="shared" si="6"/>
        <v>30</v>
      </c>
      <c r="H51" s="104">
        <v>7.1999999999999995E-2</v>
      </c>
      <c r="I51" s="104">
        <f t="shared" si="7"/>
        <v>2.1599999999999997</v>
      </c>
      <c r="J51" s="92"/>
      <c r="K51" s="93"/>
    </row>
    <row r="52" spans="1:11" x14ac:dyDescent="0.25">
      <c r="A52" s="122"/>
      <c r="B52" s="123"/>
      <c r="C52" s="87" t="s">
        <v>165</v>
      </c>
      <c r="D52" s="71" t="s">
        <v>161</v>
      </c>
      <c r="E52" s="69"/>
      <c r="F52" s="71">
        <v>1</v>
      </c>
      <c r="G52" s="69">
        <f t="shared" si="6"/>
        <v>3</v>
      </c>
      <c r="H52" s="104">
        <v>0.1</v>
      </c>
      <c r="I52" s="104">
        <f t="shared" si="7"/>
        <v>0.30000000000000004</v>
      </c>
      <c r="J52" s="92"/>
      <c r="K52" s="93"/>
    </row>
    <row r="53" spans="1:11" x14ac:dyDescent="0.25">
      <c r="A53" s="122"/>
      <c r="B53" s="123"/>
      <c r="C53" s="87" t="s">
        <v>164</v>
      </c>
      <c r="D53" s="71" t="s">
        <v>162</v>
      </c>
      <c r="E53" s="69"/>
      <c r="F53" s="71">
        <v>1</v>
      </c>
      <c r="G53" s="69">
        <f t="shared" si="6"/>
        <v>3</v>
      </c>
      <c r="H53" s="104">
        <v>0.1</v>
      </c>
      <c r="I53" s="104">
        <f t="shared" si="7"/>
        <v>0.30000000000000004</v>
      </c>
      <c r="J53" s="92"/>
      <c r="K53" s="93"/>
    </row>
    <row r="54" spans="1:11" x14ac:dyDescent="0.25">
      <c r="A54" s="122"/>
      <c r="B54" s="123"/>
      <c r="C54" s="87" t="s">
        <v>208</v>
      </c>
      <c r="D54" s="71" t="s">
        <v>205</v>
      </c>
      <c r="E54" s="69" t="s">
        <v>163</v>
      </c>
      <c r="F54" s="71">
        <v>2</v>
      </c>
      <c r="G54" s="69">
        <f t="shared" si="6"/>
        <v>6</v>
      </c>
      <c r="H54" s="104">
        <v>1.39</v>
      </c>
      <c r="I54" s="104">
        <f t="shared" si="7"/>
        <v>8.34</v>
      </c>
      <c r="J54" s="92"/>
      <c r="K54" s="93"/>
    </row>
    <row r="55" spans="1:11" x14ac:dyDescent="0.25">
      <c r="A55" s="124"/>
      <c r="B55" s="125"/>
      <c r="C55" s="88" t="s">
        <v>209</v>
      </c>
      <c r="D55" s="72" t="s">
        <v>210</v>
      </c>
      <c r="E55" s="73" t="s">
        <v>163</v>
      </c>
      <c r="F55" s="72">
        <v>1</v>
      </c>
      <c r="G55" s="69">
        <f t="shared" si="6"/>
        <v>3</v>
      </c>
      <c r="H55" s="105">
        <v>8.4</v>
      </c>
      <c r="I55" s="104">
        <f t="shared" si="7"/>
        <v>25.200000000000003</v>
      </c>
      <c r="J55" s="92"/>
      <c r="K55" s="93"/>
    </row>
    <row r="56" spans="1:11" x14ac:dyDescent="0.25">
      <c r="A56" s="136" t="s">
        <v>183</v>
      </c>
      <c r="B56" s="137"/>
      <c r="C56" s="89" t="s">
        <v>169</v>
      </c>
      <c r="D56" s="74" t="s">
        <v>172</v>
      </c>
      <c r="E56" s="75" t="s">
        <v>173</v>
      </c>
      <c r="F56" s="74">
        <v>12</v>
      </c>
      <c r="G56" s="75">
        <f>F56*3</f>
        <v>36</v>
      </c>
      <c r="H56" s="106">
        <v>0.114</v>
      </c>
      <c r="I56" s="106">
        <f>H56*G56</f>
        <v>4.1040000000000001</v>
      </c>
      <c r="J56" s="92"/>
      <c r="K56" s="93"/>
    </row>
    <row r="57" spans="1:11" x14ac:dyDescent="0.25">
      <c r="A57" s="138"/>
      <c r="B57" s="139"/>
      <c r="C57" s="90" t="s">
        <v>170</v>
      </c>
      <c r="D57" s="76" t="s">
        <v>171</v>
      </c>
      <c r="E57" s="76" t="s">
        <v>173</v>
      </c>
      <c r="F57" s="76">
        <v>6</v>
      </c>
      <c r="G57" s="76">
        <f>F57*3</f>
        <v>18</v>
      </c>
      <c r="H57" s="107">
        <v>0.17599999999999999</v>
      </c>
      <c r="I57" s="107">
        <f>H57*G57</f>
        <v>3.1679999999999997</v>
      </c>
      <c r="J57" s="92"/>
      <c r="K57" s="93"/>
    </row>
    <row r="58" spans="1:11" x14ac:dyDescent="0.25">
      <c r="A58" s="138"/>
      <c r="B58" s="139"/>
      <c r="C58" s="90" t="s">
        <v>174</v>
      </c>
      <c r="D58" s="76" t="s">
        <v>146</v>
      </c>
      <c r="E58" s="76" t="s">
        <v>173</v>
      </c>
      <c r="F58" s="76">
        <v>36</v>
      </c>
      <c r="G58" s="76">
        <f t="shared" ref="G58:G64" si="8">F58*3</f>
        <v>108</v>
      </c>
      <c r="H58" s="107">
        <v>3.9600000000000003E-2</v>
      </c>
      <c r="I58" s="107">
        <f t="shared" ref="I58:I64" si="9">H58*G58</f>
        <v>4.2768000000000006</v>
      </c>
      <c r="J58" s="92"/>
      <c r="K58" s="93"/>
    </row>
    <row r="59" spans="1:11" x14ac:dyDescent="0.25">
      <c r="A59" s="138"/>
      <c r="B59" s="139"/>
      <c r="C59" s="90" t="s">
        <v>175</v>
      </c>
      <c r="D59" s="77" t="s">
        <v>172</v>
      </c>
      <c r="E59" s="76" t="s">
        <v>177</v>
      </c>
      <c r="F59" s="77">
        <v>32</v>
      </c>
      <c r="G59" s="76">
        <f t="shared" si="8"/>
        <v>96</v>
      </c>
      <c r="H59" s="107">
        <v>0.23380000000000001</v>
      </c>
      <c r="I59" s="107">
        <f t="shared" si="9"/>
        <v>22.444800000000001</v>
      </c>
      <c r="J59" s="92"/>
      <c r="K59" s="93"/>
    </row>
    <row r="60" spans="1:11" x14ac:dyDescent="0.25">
      <c r="A60" s="138"/>
      <c r="B60" s="139"/>
      <c r="C60" s="90" t="s">
        <v>176</v>
      </c>
      <c r="D60" s="76" t="s">
        <v>171</v>
      </c>
      <c r="E60" s="76" t="s">
        <v>177</v>
      </c>
      <c r="F60" s="76">
        <v>4</v>
      </c>
      <c r="G60" s="76">
        <f t="shared" si="8"/>
        <v>12</v>
      </c>
      <c r="H60" s="107">
        <v>0.47299999999999998</v>
      </c>
      <c r="I60" s="107">
        <f t="shared" si="9"/>
        <v>5.6760000000000002</v>
      </c>
      <c r="J60" s="92"/>
      <c r="K60" s="93"/>
    </row>
    <row r="61" spans="1:11" x14ac:dyDescent="0.25">
      <c r="A61" s="138"/>
      <c r="B61" s="139"/>
      <c r="C61" s="90" t="s">
        <v>178</v>
      </c>
      <c r="D61" s="76" t="s">
        <v>146</v>
      </c>
      <c r="E61" s="76" t="s">
        <v>177</v>
      </c>
      <c r="F61" s="76">
        <v>96</v>
      </c>
      <c r="G61" s="76">
        <f t="shared" si="8"/>
        <v>288</v>
      </c>
      <c r="H61" s="107">
        <v>5.6640000000000003E-2</v>
      </c>
      <c r="I61" s="107">
        <f t="shared" si="9"/>
        <v>16.31232</v>
      </c>
      <c r="J61" s="92"/>
      <c r="K61" s="93"/>
    </row>
    <row r="62" spans="1:11" x14ac:dyDescent="0.25">
      <c r="A62" s="138"/>
      <c r="B62" s="139"/>
      <c r="C62" s="90" t="s">
        <v>206</v>
      </c>
      <c r="D62" s="76" t="s">
        <v>207</v>
      </c>
      <c r="E62" s="76" t="s">
        <v>179</v>
      </c>
      <c r="F62" s="76">
        <v>3</v>
      </c>
      <c r="G62" s="76">
        <f t="shared" si="8"/>
        <v>9</v>
      </c>
      <c r="H62" s="107">
        <v>0.75</v>
      </c>
      <c r="I62" s="107">
        <f>H62*G62</f>
        <v>6.75</v>
      </c>
    </row>
    <row r="63" spans="1:11" x14ac:dyDescent="0.25">
      <c r="A63" s="138"/>
      <c r="B63" s="139"/>
      <c r="C63" s="90" t="s">
        <v>195</v>
      </c>
      <c r="D63" s="76" t="s">
        <v>196</v>
      </c>
      <c r="E63" s="76" t="s">
        <v>197</v>
      </c>
      <c r="F63" s="76">
        <v>1</v>
      </c>
      <c r="G63" s="76">
        <f t="shared" si="8"/>
        <v>3</v>
      </c>
      <c r="H63" s="107">
        <v>3.8</v>
      </c>
      <c r="I63" s="107">
        <f t="shared" si="9"/>
        <v>11.399999999999999</v>
      </c>
    </row>
    <row r="64" spans="1:11" x14ac:dyDescent="0.25">
      <c r="A64" s="138"/>
      <c r="B64" s="139"/>
      <c r="C64" s="91" t="s">
        <v>180</v>
      </c>
      <c r="D64" s="78" t="s">
        <v>181</v>
      </c>
      <c r="E64" s="78" t="s">
        <v>182</v>
      </c>
      <c r="F64" s="78">
        <v>16</v>
      </c>
      <c r="G64" s="78">
        <f t="shared" si="8"/>
        <v>48</v>
      </c>
      <c r="H64" s="108">
        <v>1.7600000000000001E-2</v>
      </c>
      <c r="I64" s="107">
        <f t="shared" si="9"/>
        <v>0.8448</v>
      </c>
    </row>
    <row r="65" spans="1:9" x14ac:dyDescent="0.25">
      <c r="A65" s="93"/>
      <c r="B65" s="93"/>
      <c r="E65" s="50"/>
      <c r="G65" s="49"/>
      <c r="H65" s="119">
        <f>I65/3</f>
        <v>220.87244000000007</v>
      </c>
      <c r="I65" s="110">
        <f>SUM(I2:I64)</f>
        <v>662.61732000000018</v>
      </c>
    </row>
    <row r="66" spans="1:9" x14ac:dyDescent="0.25">
      <c r="A66" s="93"/>
      <c r="B66" s="93"/>
      <c r="E66" s="48"/>
      <c r="G66" s="49"/>
    </row>
    <row r="67" spans="1:9" x14ac:dyDescent="0.25">
      <c r="A67" s="93"/>
      <c r="B67" s="93"/>
      <c r="E67" s="48"/>
      <c r="G67" s="49"/>
    </row>
    <row r="68" spans="1:9" x14ac:dyDescent="0.25">
      <c r="A68" s="93"/>
      <c r="B68" s="93"/>
      <c r="E68" s="48"/>
      <c r="G68" s="49"/>
    </row>
    <row r="69" spans="1:9" x14ac:dyDescent="0.25">
      <c r="A69" s="93"/>
      <c r="B69" s="93"/>
      <c r="E69" s="48"/>
      <c r="G69" s="49"/>
    </row>
    <row r="70" spans="1:9" x14ac:dyDescent="0.25">
      <c r="A70" s="93"/>
      <c r="B70" s="93"/>
      <c r="E70" s="48"/>
      <c r="G70" s="49"/>
    </row>
    <row r="71" spans="1:9" x14ac:dyDescent="0.25">
      <c r="A71" s="93"/>
      <c r="B71" s="93"/>
      <c r="E71" s="48"/>
      <c r="G71" s="49"/>
    </row>
    <row r="72" spans="1:9" x14ac:dyDescent="0.25">
      <c r="A72" s="93"/>
      <c r="B72" s="93"/>
    </row>
    <row r="73" spans="1:9" x14ac:dyDescent="0.25">
      <c r="A73" s="93"/>
      <c r="B73" s="93"/>
    </row>
    <row r="74" spans="1:9" x14ac:dyDescent="0.25">
      <c r="A74" s="93"/>
      <c r="B74" s="93"/>
    </row>
    <row r="75" spans="1:9" x14ac:dyDescent="0.25">
      <c r="A75" s="93"/>
      <c r="B75" s="93"/>
    </row>
    <row r="76" spans="1:9" x14ac:dyDescent="0.25">
      <c r="A76" s="93"/>
      <c r="B76" s="93"/>
    </row>
    <row r="77" spans="1:9" x14ac:dyDescent="0.25">
      <c r="A77" s="93"/>
      <c r="B77" s="93"/>
    </row>
    <row r="78" spans="1:9" x14ac:dyDescent="0.25">
      <c r="A78" s="93"/>
      <c r="B78" s="93"/>
    </row>
    <row r="79" spans="1:9" x14ac:dyDescent="0.25">
      <c r="A79" s="93"/>
      <c r="B79" s="93"/>
    </row>
    <row r="80" spans="1:9" x14ac:dyDescent="0.25">
      <c r="A80" s="93"/>
      <c r="B80" s="93"/>
    </row>
    <row r="81" spans="1:2" x14ac:dyDescent="0.25">
      <c r="A81" s="93"/>
      <c r="B81" s="93"/>
    </row>
    <row r="82" spans="1:2" x14ac:dyDescent="0.25">
      <c r="A82" s="93"/>
      <c r="B82" s="93"/>
    </row>
    <row r="83" spans="1:2" x14ac:dyDescent="0.25">
      <c r="A83" s="93"/>
      <c r="B83" s="93"/>
    </row>
    <row r="84" spans="1:2" x14ac:dyDescent="0.25">
      <c r="A84" s="93"/>
      <c r="B84" s="93"/>
    </row>
    <row r="85" spans="1:2" x14ac:dyDescent="0.25">
      <c r="A85" s="93"/>
      <c r="B85" s="93"/>
    </row>
    <row r="86" spans="1:2" x14ac:dyDescent="0.25">
      <c r="A86" s="93"/>
      <c r="B86" s="93"/>
    </row>
    <row r="87" spans="1:2" x14ac:dyDescent="0.25">
      <c r="A87" s="93"/>
      <c r="B87" s="93"/>
    </row>
    <row r="88" spans="1:2" x14ac:dyDescent="0.25">
      <c r="A88" s="93"/>
      <c r="B88" s="93"/>
    </row>
    <row r="89" spans="1:2" x14ac:dyDescent="0.25">
      <c r="A89" s="93"/>
      <c r="B89" s="93"/>
    </row>
    <row r="90" spans="1:2" x14ac:dyDescent="0.25">
      <c r="A90" s="93"/>
      <c r="B90" s="93"/>
    </row>
    <row r="91" spans="1:2" x14ac:dyDescent="0.25">
      <c r="A91" s="93"/>
      <c r="B91" s="93"/>
    </row>
    <row r="92" spans="1:2" x14ac:dyDescent="0.25">
      <c r="A92" s="93"/>
      <c r="B92" s="93"/>
    </row>
    <row r="93" spans="1:2" x14ac:dyDescent="0.25">
      <c r="A93" s="93"/>
      <c r="B93" s="93"/>
    </row>
    <row r="94" spans="1:2" x14ac:dyDescent="0.25">
      <c r="A94" s="93"/>
      <c r="B94" s="93"/>
    </row>
    <row r="95" spans="1:2" x14ac:dyDescent="0.25">
      <c r="A95" s="93"/>
      <c r="B95" s="93"/>
    </row>
    <row r="96" spans="1:2" x14ac:dyDescent="0.25">
      <c r="A96" s="93"/>
      <c r="B96" s="93"/>
    </row>
    <row r="97" spans="1:2" x14ac:dyDescent="0.25">
      <c r="A97" s="93"/>
      <c r="B97" s="93"/>
    </row>
    <row r="98" spans="1:2" x14ac:dyDescent="0.25">
      <c r="A98" s="93"/>
      <c r="B98" s="93"/>
    </row>
    <row r="99" spans="1:2" x14ac:dyDescent="0.25">
      <c r="A99" s="93"/>
      <c r="B99" s="93"/>
    </row>
    <row r="100" spans="1:2" x14ac:dyDescent="0.25">
      <c r="A100" s="93"/>
      <c r="B100" s="93"/>
    </row>
    <row r="101" spans="1:2" x14ac:dyDescent="0.25">
      <c r="A101" s="93"/>
      <c r="B101" s="93"/>
    </row>
    <row r="102" spans="1:2" x14ac:dyDescent="0.25">
      <c r="A102" s="93"/>
      <c r="B102" s="93"/>
    </row>
    <row r="103" spans="1:2" x14ac:dyDescent="0.25">
      <c r="A103" s="93"/>
      <c r="B103" s="93"/>
    </row>
    <row r="104" spans="1:2" x14ac:dyDescent="0.25">
      <c r="A104" s="93"/>
      <c r="B104" s="93"/>
    </row>
    <row r="105" spans="1:2" x14ac:dyDescent="0.25">
      <c r="A105" s="93"/>
      <c r="B105" s="93"/>
    </row>
    <row r="106" spans="1:2" x14ac:dyDescent="0.25">
      <c r="A106" s="93"/>
      <c r="B106" s="93"/>
    </row>
    <row r="107" spans="1:2" x14ac:dyDescent="0.25">
      <c r="A107" s="93"/>
      <c r="B107" s="93"/>
    </row>
    <row r="108" spans="1:2" x14ac:dyDescent="0.25">
      <c r="A108" s="93"/>
      <c r="B108" s="93"/>
    </row>
    <row r="109" spans="1:2" x14ac:dyDescent="0.25">
      <c r="A109" s="93"/>
      <c r="B109" s="93"/>
    </row>
    <row r="110" spans="1:2" x14ac:dyDescent="0.25">
      <c r="A110" s="93"/>
      <c r="B110" s="93"/>
    </row>
    <row r="111" spans="1:2" x14ac:dyDescent="0.25">
      <c r="A111" s="93"/>
      <c r="B111" s="93"/>
    </row>
    <row r="112" spans="1:2" x14ac:dyDescent="0.25">
      <c r="A112" s="93"/>
      <c r="B112" s="93"/>
    </row>
    <row r="113" spans="1:2" x14ac:dyDescent="0.25">
      <c r="A113" s="93"/>
      <c r="B113" s="93"/>
    </row>
    <row r="114" spans="1:2" x14ac:dyDescent="0.25">
      <c r="A114" s="93"/>
      <c r="B114" s="93"/>
    </row>
    <row r="115" spans="1:2" x14ac:dyDescent="0.25">
      <c r="A115" s="93"/>
      <c r="B115" s="93"/>
    </row>
    <row r="116" spans="1:2" x14ac:dyDescent="0.25">
      <c r="A116" s="93"/>
      <c r="B116" s="93"/>
    </row>
    <row r="117" spans="1:2" x14ac:dyDescent="0.25">
      <c r="A117" s="93"/>
      <c r="B117" s="93"/>
    </row>
    <row r="118" spans="1:2" x14ac:dyDescent="0.25">
      <c r="A118" s="93"/>
      <c r="B118" s="93"/>
    </row>
    <row r="119" spans="1:2" x14ac:dyDescent="0.25">
      <c r="A119" s="93"/>
      <c r="B119" s="93"/>
    </row>
    <row r="120" spans="1:2" x14ac:dyDescent="0.25">
      <c r="A120" s="93"/>
      <c r="B120" s="93"/>
    </row>
    <row r="121" spans="1:2" x14ac:dyDescent="0.25">
      <c r="A121" s="93"/>
      <c r="B121" s="93"/>
    </row>
    <row r="122" spans="1:2" x14ac:dyDescent="0.25">
      <c r="A122" s="93"/>
      <c r="B122" s="93"/>
    </row>
    <row r="123" spans="1:2" x14ac:dyDescent="0.25">
      <c r="A123" s="93"/>
      <c r="B123" s="93"/>
    </row>
    <row r="124" spans="1:2" x14ac:dyDescent="0.25">
      <c r="A124" s="93"/>
      <c r="B124" s="93"/>
    </row>
  </sheetData>
  <mergeCells count="5">
    <mergeCell ref="A45:B55"/>
    <mergeCell ref="A2:B19"/>
    <mergeCell ref="A20:B37"/>
    <mergeCell ref="A38:B44"/>
    <mergeCell ref="A56:B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80" zoomScaleNormal="80" workbookViewId="0">
      <selection activeCell="H16" sqref="H16"/>
    </sheetView>
  </sheetViews>
  <sheetFormatPr defaultRowHeight="15" x14ac:dyDescent="0.25"/>
  <cols>
    <col min="1" max="1" width="11.28515625" bestFit="1" customWidth="1"/>
    <col min="2" max="2" width="21.7109375" bestFit="1" customWidth="1"/>
    <col min="3" max="3" width="15.42578125" bestFit="1" customWidth="1"/>
    <col min="4" max="4" width="11.42578125" bestFit="1" customWidth="1"/>
    <col min="5" max="5" width="13.140625" bestFit="1" customWidth="1"/>
    <col min="8" max="8" width="11.28515625" bestFit="1" customWidth="1"/>
  </cols>
  <sheetData>
    <row r="1" spans="1:14" x14ac:dyDescent="0.25">
      <c r="A1" s="18" t="s">
        <v>49</v>
      </c>
      <c r="B1" s="18" t="s">
        <v>50</v>
      </c>
      <c r="C1" s="18" t="s">
        <v>51</v>
      </c>
    </row>
    <row r="2" spans="1:14" x14ac:dyDescent="0.25">
      <c r="A2" s="10">
        <v>24</v>
      </c>
      <c r="B2" s="10">
        <v>8</v>
      </c>
      <c r="C2" s="10">
        <v>600</v>
      </c>
    </row>
    <row r="4" spans="1:14" x14ac:dyDescent="0.25">
      <c r="A4" s="146" t="s">
        <v>47</v>
      </c>
      <c r="B4" s="146"/>
      <c r="D4" s="146" t="s">
        <v>55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</row>
    <row r="5" spans="1:14" x14ac:dyDescent="0.25">
      <c r="A5" s="14" t="s">
        <v>48</v>
      </c>
      <c r="B5" s="19" t="s">
        <v>88</v>
      </c>
      <c r="D5" s="147" t="s">
        <v>52</v>
      </c>
      <c r="E5" s="147"/>
      <c r="F5" s="147"/>
      <c r="G5" s="9"/>
      <c r="H5" s="148" t="s">
        <v>53</v>
      </c>
      <c r="I5" s="148"/>
      <c r="J5" s="148"/>
      <c r="K5" s="9"/>
      <c r="L5" s="149" t="s">
        <v>54</v>
      </c>
      <c r="M5" s="149"/>
      <c r="N5" s="149"/>
    </row>
    <row r="6" spans="1:14" x14ac:dyDescent="0.25">
      <c r="A6" s="15">
        <v>3.3</v>
      </c>
      <c r="B6" s="20">
        <f>(A6/($C$2*1000*0.24*$B$2))*(1-A6/$A$2)*1000000</f>
        <v>2.470703125</v>
      </c>
      <c r="D6" s="39" t="s">
        <v>57</v>
      </c>
      <c r="E6" s="38" t="s">
        <v>48</v>
      </c>
      <c r="F6" s="24" t="s">
        <v>58</v>
      </c>
      <c r="G6" s="9"/>
      <c r="H6" s="37" t="s">
        <v>58</v>
      </c>
      <c r="I6" s="38" t="s">
        <v>48</v>
      </c>
      <c r="J6" s="23" t="s">
        <v>57</v>
      </c>
      <c r="K6" s="9"/>
      <c r="L6" s="44" t="s">
        <v>56</v>
      </c>
      <c r="M6" s="40" t="s">
        <v>57</v>
      </c>
      <c r="N6" s="111" t="s">
        <v>48</v>
      </c>
    </row>
    <row r="7" spans="1:14" x14ac:dyDescent="0.25">
      <c r="A7" s="16">
        <v>5</v>
      </c>
      <c r="B7" s="21">
        <f>(A7/($C$2*1000*0.24*$B$2))*(1-A7/$A$2)*1000000</f>
        <v>3.4360532407407409</v>
      </c>
      <c r="D7" s="25">
        <v>20</v>
      </c>
      <c r="E7" s="11">
        <v>3.3</v>
      </c>
      <c r="F7" s="26">
        <f>(E7/0.808-1)*D7</f>
        <v>61.683168316831676</v>
      </c>
      <c r="G7" s="9"/>
      <c r="H7" s="27">
        <v>62</v>
      </c>
      <c r="I7" s="13">
        <v>3.3</v>
      </c>
      <c r="J7" s="28">
        <f>H7/(I7/0.808-1)</f>
        <v>20.102728731942218</v>
      </c>
      <c r="K7" s="9"/>
      <c r="L7" s="45">
        <v>60.4</v>
      </c>
      <c r="M7" s="41">
        <v>19.600000000000001</v>
      </c>
      <c r="N7" s="112">
        <f>0.808*(1+L7/M7)</f>
        <v>3.297959183673469</v>
      </c>
    </row>
    <row r="8" spans="1:14" x14ac:dyDescent="0.25">
      <c r="A8" s="16">
        <v>7.4</v>
      </c>
      <c r="B8" s="21">
        <f>(A8/($C$2*1000*0.24*$B$2))*(1-A8/$A$2)*1000000</f>
        <v>4.442997685185186</v>
      </c>
      <c r="D8" s="29">
        <v>16</v>
      </c>
      <c r="E8" s="11">
        <v>5</v>
      </c>
      <c r="F8" s="30">
        <f>(E8/0.808-1)*D8</f>
        <v>83.009900990098998</v>
      </c>
      <c r="G8" s="9"/>
      <c r="H8" s="31">
        <v>93</v>
      </c>
      <c r="I8" s="11">
        <v>5</v>
      </c>
      <c r="J8" s="32">
        <f>H8/(I8/0.808-1)</f>
        <v>17.925572519083971</v>
      </c>
      <c r="K8" s="9"/>
      <c r="L8" s="46">
        <v>82</v>
      </c>
      <c r="M8" s="42">
        <v>16</v>
      </c>
      <c r="N8" s="113">
        <f>0.808*(1+L8/M8)</f>
        <v>4.9490000000000007</v>
      </c>
    </row>
    <row r="9" spans="1:14" x14ac:dyDescent="0.25">
      <c r="A9" s="16">
        <v>11.1</v>
      </c>
      <c r="B9" s="21">
        <f>(A9/($C$2*1000*0.24*$B$2))*(1-A9/$A$2)*1000000</f>
        <v>5.1790364583333339</v>
      </c>
      <c r="D9" s="29">
        <v>16</v>
      </c>
      <c r="E9" s="11">
        <v>7.4</v>
      </c>
      <c r="F9" s="30">
        <f>(E9/0.808-1)*D9</f>
        <v>130.53465346534654</v>
      </c>
      <c r="G9" s="9"/>
      <c r="H9" s="31">
        <v>133</v>
      </c>
      <c r="I9" s="11">
        <v>7.4</v>
      </c>
      <c r="J9" s="32">
        <f>H9/(I9/0.808-1)</f>
        <v>16.302184466019416</v>
      </c>
      <c r="K9" s="9"/>
      <c r="L9" s="46">
        <v>133</v>
      </c>
      <c r="M9" s="42">
        <v>16.2</v>
      </c>
      <c r="N9" s="113">
        <f>0.808*(1+L9/M9)</f>
        <v>7.4415802469135803</v>
      </c>
    </row>
    <row r="10" spans="1:14" x14ac:dyDescent="0.25">
      <c r="A10" s="17">
        <v>12</v>
      </c>
      <c r="B10" s="22">
        <f>(A10/($C$2*1000*0.24*$B$2))*(1-A10/$A$2)*1000000</f>
        <v>5.208333333333333</v>
      </c>
      <c r="D10" s="29">
        <v>9.1</v>
      </c>
      <c r="E10" s="11">
        <v>11.1</v>
      </c>
      <c r="F10" s="30">
        <f>(E10/0.808-1)*D10</f>
        <v>115.91237623762375</v>
      </c>
      <c r="G10" s="9"/>
      <c r="H10" s="31">
        <v>121</v>
      </c>
      <c r="I10" s="11">
        <v>11.1</v>
      </c>
      <c r="J10" s="32">
        <f>H10/(I10/0.808-1)</f>
        <v>9.499417022930432</v>
      </c>
      <c r="K10" s="9"/>
      <c r="L10" s="46">
        <v>121</v>
      </c>
      <c r="M10" s="42">
        <v>9.5299999999999994</v>
      </c>
      <c r="N10" s="113">
        <f>0.808*(1+L10/M10)</f>
        <v>11.066971668415531</v>
      </c>
    </row>
    <row r="11" spans="1:14" x14ac:dyDescent="0.25">
      <c r="D11" s="33">
        <v>9.1</v>
      </c>
      <c r="E11" s="12">
        <v>12</v>
      </c>
      <c r="F11" s="34">
        <f>(E11/0.808-1)*D11</f>
        <v>126.04851485148514</v>
      </c>
      <c r="G11" s="9"/>
      <c r="H11" s="35"/>
      <c r="I11" s="12">
        <v>12</v>
      </c>
      <c r="J11" s="36">
        <f>H11/(I11/0.808-1)</f>
        <v>0</v>
      </c>
      <c r="K11" s="9"/>
      <c r="L11" s="47">
        <v>127</v>
      </c>
      <c r="M11" s="43">
        <v>9.1</v>
      </c>
      <c r="N11" s="114">
        <f>0.808*(1+L11/M11)</f>
        <v>12.084483516483518</v>
      </c>
    </row>
    <row r="12" spans="1:14" x14ac:dyDescent="0.25">
      <c r="L12" s="140" t="s">
        <v>65</v>
      </c>
      <c r="M12" s="141"/>
      <c r="N12" s="142"/>
    </row>
    <row r="14" spans="1:14" x14ac:dyDescent="0.25">
      <c r="D14" s="143" t="s">
        <v>101</v>
      </c>
      <c r="E14" s="144"/>
      <c r="F14" s="144"/>
      <c r="G14" s="144"/>
      <c r="H14" s="144"/>
      <c r="I14" s="144"/>
      <c r="J14" s="144"/>
      <c r="K14" s="144"/>
      <c r="L14" s="144"/>
      <c r="M14" s="144"/>
      <c r="N14" s="145"/>
    </row>
    <row r="15" spans="1:14" x14ac:dyDescent="0.25">
      <c r="D15" s="115" t="s">
        <v>103</v>
      </c>
      <c r="E15" s="116" t="s">
        <v>102</v>
      </c>
      <c r="G15" s="117" t="s">
        <v>104</v>
      </c>
      <c r="H15" s="117" t="s">
        <v>105</v>
      </c>
    </row>
    <row r="16" spans="1:14" x14ac:dyDescent="0.25">
      <c r="D16">
        <v>2.1</v>
      </c>
      <c r="E16">
        <v>20</v>
      </c>
      <c r="G16" s="118">
        <v>24</v>
      </c>
      <c r="H16" s="118">
        <f>(G16-$D$16)/($E$16)*1000</f>
        <v>1095</v>
      </c>
    </row>
    <row r="17" spans="7:8" x14ac:dyDescent="0.25">
      <c r="G17" s="56">
        <v>15</v>
      </c>
      <c r="H17" s="56">
        <f t="shared" ref="H17:H22" si="0">(G17-$D$16)/($E$16)*1000</f>
        <v>645</v>
      </c>
    </row>
    <row r="18" spans="7:8" x14ac:dyDescent="0.25">
      <c r="G18" s="56">
        <v>12</v>
      </c>
      <c r="H18" s="56">
        <f t="shared" si="0"/>
        <v>495</v>
      </c>
    </row>
    <row r="19" spans="7:8" x14ac:dyDescent="0.25">
      <c r="G19" s="56">
        <v>11.1</v>
      </c>
      <c r="H19" s="56">
        <f t="shared" si="0"/>
        <v>450</v>
      </c>
    </row>
    <row r="20" spans="7:8" x14ac:dyDescent="0.25">
      <c r="G20" s="56">
        <v>7.4</v>
      </c>
      <c r="H20" s="56">
        <f t="shared" si="0"/>
        <v>265</v>
      </c>
    </row>
    <row r="21" spans="7:8" x14ac:dyDescent="0.25">
      <c r="G21" s="56">
        <v>5</v>
      </c>
      <c r="H21" s="56">
        <f t="shared" si="0"/>
        <v>145</v>
      </c>
    </row>
    <row r="22" spans="7:8" x14ac:dyDescent="0.25">
      <c r="G22" s="57">
        <v>3.3</v>
      </c>
      <c r="H22" s="57">
        <f t="shared" si="0"/>
        <v>59.999999999999986</v>
      </c>
    </row>
  </sheetData>
  <mergeCells count="7">
    <mergeCell ref="L12:N12"/>
    <mergeCell ref="D14:N14"/>
    <mergeCell ref="A4:B4"/>
    <mergeCell ref="D5:F5"/>
    <mergeCell ref="H5:J5"/>
    <mergeCell ref="L5:N5"/>
    <mergeCell ref="D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8" sqref="E8"/>
    </sheetView>
  </sheetViews>
  <sheetFormatPr defaultRowHeight="15" x14ac:dyDescent="0.25"/>
  <cols>
    <col min="1" max="1" width="7.85546875" bestFit="1" customWidth="1"/>
    <col min="2" max="2" width="17.85546875" bestFit="1" customWidth="1"/>
    <col min="3" max="3" width="24.5703125" bestFit="1" customWidth="1"/>
    <col min="4" max="4" width="8.7109375" bestFit="1" customWidth="1"/>
    <col min="5" max="5" width="21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 s="2" t="s">
        <v>39</v>
      </c>
      <c r="B2" s="2">
        <v>7.4</v>
      </c>
      <c r="C2" s="2">
        <v>0.6</v>
      </c>
      <c r="D2" s="2">
        <v>22</v>
      </c>
      <c r="E2" s="2">
        <f>D2*C2</f>
        <v>13.2</v>
      </c>
    </row>
    <row r="3" spans="1:5" x14ac:dyDescent="0.25">
      <c r="A3" s="3" t="s">
        <v>40</v>
      </c>
      <c r="B3" s="3">
        <v>11.1</v>
      </c>
      <c r="C3" s="3">
        <v>1.5</v>
      </c>
      <c r="D3" s="3">
        <v>2</v>
      </c>
      <c r="E3" s="3">
        <f>D3*C3</f>
        <v>3</v>
      </c>
    </row>
    <row r="4" spans="1:5" x14ac:dyDescent="0.25">
      <c r="A4" s="4" t="s">
        <v>41</v>
      </c>
      <c r="B4" s="4">
        <v>12</v>
      </c>
      <c r="C4" s="4">
        <v>1.4</v>
      </c>
      <c r="D4" s="4">
        <v>2</v>
      </c>
      <c r="E4" s="4">
        <f>D4*C4</f>
        <v>2.8</v>
      </c>
    </row>
    <row r="5" spans="1:5" x14ac:dyDescent="0.25">
      <c r="A5" s="4" t="s">
        <v>42</v>
      </c>
      <c r="B5" s="4">
        <v>12</v>
      </c>
      <c r="C5" s="4">
        <v>4.0999999999999996</v>
      </c>
      <c r="D5" s="4">
        <v>2</v>
      </c>
      <c r="E5" s="4">
        <f>D5*C5</f>
        <v>8.1999999999999993</v>
      </c>
    </row>
    <row r="6" spans="1:5" x14ac:dyDescent="0.25">
      <c r="A6" s="5" t="s">
        <v>43</v>
      </c>
      <c r="B6" s="5">
        <v>12</v>
      </c>
      <c r="C6" s="5">
        <v>5.2</v>
      </c>
      <c r="D6" s="5">
        <v>10</v>
      </c>
      <c r="E6" s="5">
        <f>D6*C6</f>
        <v>52</v>
      </c>
    </row>
    <row r="7" spans="1:5" x14ac:dyDescent="0.25">
      <c r="E7" s="4">
        <f>SUM(E2:E6)</f>
        <v>79.2</v>
      </c>
    </row>
    <row r="8" spans="1:5" x14ac:dyDescent="0.25">
      <c r="A8" s="1" t="s">
        <v>44</v>
      </c>
      <c r="B8" s="1" t="s">
        <v>45</v>
      </c>
      <c r="C8" s="1" t="s">
        <v>46</v>
      </c>
    </row>
    <row r="9" spans="1:5" x14ac:dyDescent="0.25">
      <c r="A9" s="2">
        <v>7.4</v>
      </c>
      <c r="B9" s="2">
        <f>E2</f>
        <v>13.2</v>
      </c>
      <c r="C9" s="6">
        <f>_xlfn.CEILING.MATH(B9/8)</f>
        <v>2</v>
      </c>
    </row>
    <row r="10" spans="1:5" x14ac:dyDescent="0.25">
      <c r="A10" s="3">
        <v>11.1</v>
      </c>
      <c r="B10" s="3">
        <f>E3</f>
        <v>3</v>
      </c>
      <c r="C10" s="7">
        <f>_xlfn.CEILING.MATH(B10/8)</f>
        <v>1</v>
      </c>
    </row>
    <row r="11" spans="1:5" x14ac:dyDescent="0.25">
      <c r="A11" s="5">
        <v>12</v>
      </c>
      <c r="B11" s="5">
        <f>E4+E5+E6</f>
        <v>63</v>
      </c>
      <c r="C11" s="8">
        <f>_xlfn.CEILING.MATH(B11/8)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Inductor-Resistor Calculations</vt:lpstr>
      <vt:lpstr>Current(A) Calculations</vt:lpstr>
    </vt:vector>
  </TitlesOfParts>
  <Company>George Mason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ljenkins</dc:creator>
  <cp:lastModifiedBy>mkepler</cp:lastModifiedBy>
  <dcterms:created xsi:type="dcterms:W3CDTF">2016-04-08T16:44:01Z</dcterms:created>
  <dcterms:modified xsi:type="dcterms:W3CDTF">2016-04-28T03:43:51Z</dcterms:modified>
</cp:coreProperties>
</file>