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Postdocs\Projects\NETs\Model\EI-CE\Python\Data\"/>
    </mc:Choice>
  </mc:AlternateContent>
  <xr:revisionPtr revIDLastSave="0" documentId="13_ncr:1_{C78E950A-1FCC-4887-9998-FF6A1828AFC6}" xr6:coauthVersionLast="47" xr6:coauthVersionMax="47" xr10:uidLastSave="{00000000-0000-0000-0000-000000000000}"/>
  <bookViews>
    <workbookView xWindow="3300" yWindow="765" windowWidth="22515" windowHeight="13890" xr2:uid="{34EC84D2-FCB9-4DA5-92D9-B09F548D01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E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B42" i="1"/>
  <c r="C41" i="1"/>
  <c r="D41" i="1"/>
  <c r="C36" i="1"/>
  <c r="D36" i="1" s="1"/>
  <c r="C25" i="1"/>
  <c r="D25" i="1" s="1"/>
  <c r="C21" i="1"/>
  <c r="D21" i="1"/>
  <c r="M6" i="1"/>
  <c r="M9" i="1"/>
  <c r="M13" i="1"/>
  <c r="M14" i="1"/>
  <c r="M17" i="1"/>
  <c r="M22" i="1"/>
  <c r="M25" i="1"/>
  <c r="M29" i="1"/>
  <c r="M30" i="1"/>
  <c r="M31" i="1"/>
  <c r="M38" i="1"/>
  <c r="M41" i="1"/>
  <c r="K41" i="1"/>
  <c r="K36" i="1"/>
  <c r="M36" i="1" s="1"/>
  <c r="K25" i="1"/>
  <c r="K21" i="1"/>
  <c r="M21" i="1" s="1"/>
  <c r="I44" i="1"/>
  <c r="K40" i="1"/>
  <c r="M40" i="1" s="1"/>
  <c r="K39" i="1"/>
  <c r="M39" i="1" s="1"/>
  <c r="K38" i="1"/>
  <c r="K37" i="1"/>
  <c r="M37" i="1" s="1"/>
  <c r="K35" i="1"/>
  <c r="M35" i="1" s="1"/>
  <c r="K34" i="1"/>
  <c r="M34" i="1" s="1"/>
  <c r="K33" i="1"/>
  <c r="M33" i="1" s="1"/>
  <c r="K32" i="1"/>
  <c r="M32" i="1" s="1"/>
  <c r="K31" i="1"/>
  <c r="K30" i="1"/>
  <c r="K29" i="1"/>
  <c r="K28" i="1"/>
  <c r="M28" i="1" s="1"/>
  <c r="K27" i="1"/>
  <c r="M27" i="1" s="1"/>
  <c r="K26" i="1"/>
  <c r="M26" i="1" s="1"/>
  <c r="K24" i="1"/>
  <c r="M24" i="1" s="1"/>
  <c r="K23" i="1"/>
  <c r="M23" i="1" s="1"/>
  <c r="K22" i="1"/>
  <c r="K20" i="1"/>
  <c r="M20" i="1" s="1"/>
  <c r="K19" i="1"/>
  <c r="M19" i="1" s="1"/>
  <c r="K18" i="1"/>
  <c r="M18" i="1" s="1"/>
  <c r="K17" i="1"/>
  <c r="K16" i="1"/>
  <c r="M16" i="1" s="1"/>
  <c r="K15" i="1"/>
  <c r="M15" i="1" s="1"/>
  <c r="K14" i="1"/>
  <c r="K13" i="1"/>
  <c r="K12" i="1"/>
  <c r="M12" i="1" s="1"/>
  <c r="K11" i="1"/>
  <c r="M11" i="1" s="1"/>
  <c r="K10" i="1"/>
  <c r="M10" i="1" s="1"/>
  <c r="K9" i="1"/>
  <c r="K8" i="1"/>
  <c r="M8" i="1" s="1"/>
  <c r="K7" i="1"/>
  <c r="M7" i="1" s="1"/>
  <c r="K6" i="1"/>
  <c r="K5" i="1"/>
  <c r="M5" i="1" s="1"/>
  <c r="K4" i="1"/>
  <c r="M4" i="1" s="1"/>
  <c r="K3" i="1"/>
  <c r="M3" i="1" s="1"/>
  <c r="K2" i="1"/>
  <c r="M2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2" i="1"/>
  <c r="G42" i="1"/>
  <c r="H4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2" i="1"/>
  <c r="D22" i="1" s="1"/>
  <c r="C23" i="1"/>
  <c r="D23" i="1" s="1"/>
  <c r="C24" i="1"/>
  <c r="D24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7" i="1"/>
  <c r="D37" i="1" s="1"/>
  <c r="C38" i="1"/>
  <c r="D38" i="1" s="1"/>
  <c r="C39" i="1"/>
  <c r="D39" i="1" s="1"/>
  <c r="C40" i="1"/>
  <c r="D40" i="1" s="1"/>
  <c r="C2" i="1"/>
  <c r="D2" i="1" s="1"/>
  <c r="M42" i="1" l="1"/>
  <c r="C42" i="1"/>
  <c r="K42" i="1"/>
  <c r="I42" i="1"/>
</calcChain>
</file>

<file path=xl/sharedStrings.xml><?xml version="1.0" encoding="utf-8"?>
<sst xmlns="http://schemas.openxmlformats.org/spreadsheetml/2006/main" count="51" uniqueCount="51">
  <si>
    <t>North Dakota</t>
  </si>
  <si>
    <t>Minnesota</t>
  </si>
  <si>
    <t>Wisconsin</t>
  </si>
  <si>
    <t>Michigan</t>
  </si>
  <si>
    <t>South Dakota</t>
  </si>
  <si>
    <t>Nebraska</t>
  </si>
  <si>
    <t>Kansas</t>
  </si>
  <si>
    <t>Oklahoma</t>
  </si>
  <si>
    <t>Iowa</t>
  </si>
  <si>
    <t>Missouri</t>
  </si>
  <si>
    <t>Arkansas</t>
  </si>
  <si>
    <t>Louisiana</t>
  </si>
  <si>
    <t>Indiana</t>
  </si>
  <si>
    <t>Kentucky</t>
  </si>
  <si>
    <t>Tennessee</t>
  </si>
  <si>
    <t>Mississippi</t>
  </si>
  <si>
    <t>Illinois</t>
  </si>
  <si>
    <t>Ohio</t>
  </si>
  <si>
    <t>New York</t>
  </si>
  <si>
    <t>Pennsylvania</t>
  </si>
  <si>
    <t>West Virginia</t>
  </si>
  <si>
    <t>Virginia</t>
  </si>
  <si>
    <t>North Carolina</t>
  </si>
  <si>
    <t>South Carolina</t>
  </si>
  <si>
    <t>Georgia</t>
  </si>
  <si>
    <t>Flordia</t>
  </si>
  <si>
    <t>Maine</t>
  </si>
  <si>
    <t>New Hampshire</t>
  </si>
  <si>
    <t>Vermont</t>
  </si>
  <si>
    <t>Massachusetts</t>
  </si>
  <si>
    <t>Rhode Island</t>
  </si>
  <si>
    <t>Connecticut</t>
  </si>
  <si>
    <t>New Jersey</t>
  </si>
  <si>
    <t>Delaware</t>
  </si>
  <si>
    <t>Maryland</t>
  </si>
  <si>
    <t>States</t>
  </si>
  <si>
    <t>2005 Emission</t>
  </si>
  <si>
    <t>Total EI</t>
  </si>
  <si>
    <t>convert to ton (from metric ton)</t>
  </si>
  <si>
    <t>2010 emission</t>
  </si>
  <si>
    <t>Alabama</t>
  </si>
  <si>
    <t>IPCC target 2030</t>
  </si>
  <si>
    <t>IPCC target 2020</t>
  </si>
  <si>
    <t>Actual 2020 data</t>
  </si>
  <si>
    <t>ratio of pop in EI</t>
  </si>
  <si>
    <t>Montana</t>
  </si>
  <si>
    <t>New Mexico</t>
  </si>
  <si>
    <t>Wyoming</t>
  </si>
  <si>
    <t>Texas</t>
  </si>
  <si>
    <t>pop weighted 2020 data</t>
  </si>
  <si>
    <t>pop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</si>
</sst>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66EE-4496-4869-B64F-FD9A836F0682}">
  <dimension ref="A1:M44"/>
  <sheetViews>
    <sheetView tabSelected="1" topLeftCell="A19" workbookViewId="0">
      <selection activeCell="F47" sqref="F47"/>
    </sheetView>
  </sheetViews>
  <sheetFormatPr defaultRowHeight="15" x14ac:dyDescent="0.25"/>
  <cols>
    <col min="1" max="1" width="15.28515625" bestFit="1" customWidth="1"/>
    <col min="2" max="2" width="13.42578125" bestFit="1" customWidth="1"/>
    <col min="3" max="3" width="8" bestFit="1" customWidth="1"/>
    <col min="4" max="4" width="29.85546875" bestFit="1" customWidth="1"/>
    <col min="5" max="5" width="13.42578125" bestFit="1" customWidth="1"/>
    <col min="7" max="7" width="13.5703125" bestFit="1" customWidth="1"/>
    <col min="8" max="9" width="15.28515625" bestFit="1" customWidth="1"/>
    <col min="11" max="11" width="16.85546875" style="2" bestFit="1" customWidth="1"/>
    <col min="12" max="12" width="15.5703125" bestFit="1" customWidth="1"/>
    <col min="13" max="13" width="22.42578125" bestFit="1" customWidth="1"/>
  </cols>
  <sheetData>
    <row r="1" spans="1:13" x14ac:dyDescent="0.25">
      <c r="A1" t="s">
        <v>35</v>
      </c>
      <c r="B1" t="s">
        <v>36</v>
      </c>
      <c r="C1" s="1">
        <v>0.15</v>
      </c>
      <c r="D1" t="s">
        <v>38</v>
      </c>
      <c r="E1" t="s">
        <v>50</v>
      </c>
      <c r="G1" t="s">
        <v>39</v>
      </c>
      <c r="H1" t="s">
        <v>41</v>
      </c>
      <c r="I1" t="s">
        <v>42</v>
      </c>
      <c r="K1" s="2" t="s">
        <v>43</v>
      </c>
      <c r="L1" t="s">
        <v>44</v>
      </c>
      <c r="M1" t="s">
        <v>49</v>
      </c>
    </row>
    <row r="2" spans="1:13" x14ac:dyDescent="0.25">
      <c r="A2" t="s">
        <v>40</v>
      </c>
      <c r="B2">
        <v>143.30000000000001</v>
      </c>
      <c r="C2">
        <f>B2*0.15</f>
        <v>21.495000000000001</v>
      </c>
      <c r="D2">
        <f>C2*1.1</f>
        <v>23.644500000000004</v>
      </c>
      <c r="E2">
        <f>D2*L2</f>
        <v>23.644500000000004</v>
      </c>
      <c r="G2">
        <v>132.80000000000001</v>
      </c>
      <c r="H2">
        <f>G2*0.55</f>
        <v>73.040000000000006</v>
      </c>
      <c r="I2">
        <f>G2-G2*0.0225*10</f>
        <v>102.92000000000002</v>
      </c>
      <c r="K2" s="2">
        <f>44.803*1.1</f>
        <v>49.283300000000004</v>
      </c>
      <c r="L2">
        <v>1</v>
      </c>
      <c r="M2" s="3">
        <f>K2*L2</f>
        <v>49.283300000000004</v>
      </c>
    </row>
    <row r="3" spans="1:13" x14ac:dyDescent="0.25">
      <c r="A3" t="s">
        <v>10</v>
      </c>
      <c r="B3">
        <v>60.1</v>
      </c>
      <c r="C3">
        <f t="shared" ref="C3:C41" si="0">B3*0.15</f>
        <v>9.0150000000000006</v>
      </c>
      <c r="D3">
        <f t="shared" ref="D3:D41" si="1">C3*1.1</f>
        <v>9.916500000000001</v>
      </c>
      <c r="E3">
        <f t="shared" ref="E3:E41" si="2">D3*L3</f>
        <v>9.916500000000001</v>
      </c>
      <c r="G3">
        <v>65.8</v>
      </c>
      <c r="H3">
        <f t="shared" ref="H3:H42" si="3">G3*0.55</f>
        <v>36.190000000000005</v>
      </c>
      <c r="I3">
        <f t="shared" ref="I3:I42" si="4">G3-G3*0.0225*10</f>
        <v>50.994999999999997</v>
      </c>
      <c r="K3" s="2">
        <f>23.469*1.1</f>
        <v>25.815900000000003</v>
      </c>
      <c r="L3">
        <v>1</v>
      </c>
      <c r="M3" s="3">
        <f t="shared" ref="M3:M41" si="5">K3*L3</f>
        <v>25.815900000000003</v>
      </c>
    </row>
    <row r="4" spans="1:13" x14ac:dyDescent="0.25">
      <c r="A4" t="s">
        <v>31</v>
      </c>
      <c r="B4">
        <v>44.1</v>
      </c>
      <c r="C4">
        <f t="shared" si="0"/>
        <v>6.6150000000000002</v>
      </c>
      <c r="D4">
        <f t="shared" si="1"/>
        <v>7.2765000000000004</v>
      </c>
      <c r="E4">
        <f t="shared" si="2"/>
        <v>7.2765000000000004</v>
      </c>
      <c r="G4">
        <v>36.299999999999997</v>
      </c>
      <c r="H4">
        <f t="shared" si="3"/>
        <v>19.965</v>
      </c>
      <c r="I4">
        <f t="shared" si="4"/>
        <v>28.1325</v>
      </c>
      <c r="K4" s="2">
        <f>10.186*1.1</f>
        <v>11.204600000000001</v>
      </c>
      <c r="L4">
        <v>1</v>
      </c>
      <c r="M4" s="3">
        <f t="shared" si="5"/>
        <v>11.204600000000001</v>
      </c>
    </row>
    <row r="5" spans="1:13" x14ac:dyDescent="0.25">
      <c r="A5" t="s">
        <v>33</v>
      </c>
      <c r="B5">
        <v>16.8</v>
      </c>
      <c r="C5">
        <f t="shared" si="0"/>
        <v>2.52</v>
      </c>
      <c r="D5">
        <f t="shared" si="1"/>
        <v>2.7720000000000002</v>
      </c>
      <c r="E5">
        <f t="shared" si="2"/>
        <v>2.7720000000000002</v>
      </c>
      <c r="G5">
        <v>11.3</v>
      </c>
      <c r="H5">
        <f t="shared" si="3"/>
        <v>6.2150000000000007</v>
      </c>
      <c r="I5">
        <f t="shared" si="4"/>
        <v>8.7575000000000003</v>
      </c>
      <c r="K5" s="2">
        <f>2.667*1.1</f>
        <v>2.9337</v>
      </c>
      <c r="L5">
        <v>1</v>
      </c>
      <c r="M5" s="3">
        <f t="shared" si="5"/>
        <v>2.9337</v>
      </c>
    </row>
    <row r="6" spans="1:13" x14ac:dyDescent="0.25">
      <c r="A6" t="s">
        <v>25</v>
      </c>
      <c r="B6">
        <v>260.7</v>
      </c>
      <c r="C6">
        <f t="shared" si="0"/>
        <v>39.104999999999997</v>
      </c>
      <c r="D6">
        <f t="shared" si="1"/>
        <v>43.015500000000003</v>
      </c>
      <c r="E6">
        <f t="shared" si="2"/>
        <v>43.015500000000003</v>
      </c>
      <c r="G6">
        <v>242.3</v>
      </c>
      <c r="H6">
        <f t="shared" si="3"/>
        <v>133.26500000000001</v>
      </c>
      <c r="I6">
        <f t="shared" si="4"/>
        <v>187.78250000000003</v>
      </c>
      <c r="K6" s="2">
        <f>96.717*1.1</f>
        <v>106.38870000000001</v>
      </c>
      <c r="L6">
        <v>1</v>
      </c>
      <c r="M6" s="3">
        <f t="shared" si="5"/>
        <v>106.38870000000001</v>
      </c>
    </row>
    <row r="7" spans="1:13" x14ac:dyDescent="0.25">
      <c r="A7" t="s">
        <v>24</v>
      </c>
      <c r="B7">
        <v>184.3</v>
      </c>
      <c r="C7">
        <f t="shared" si="0"/>
        <v>27.645</v>
      </c>
      <c r="D7">
        <f t="shared" si="1"/>
        <v>30.409500000000001</v>
      </c>
      <c r="E7">
        <f t="shared" si="2"/>
        <v>30.409500000000001</v>
      </c>
      <c r="G7">
        <v>171.6</v>
      </c>
      <c r="H7">
        <f t="shared" si="3"/>
        <v>94.38000000000001</v>
      </c>
      <c r="I7">
        <f t="shared" si="4"/>
        <v>132.99</v>
      </c>
      <c r="K7" s="2">
        <f>39.865*1.1</f>
        <v>43.851500000000009</v>
      </c>
      <c r="L7">
        <v>1</v>
      </c>
      <c r="M7" s="3">
        <f t="shared" si="5"/>
        <v>43.851500000000009</v>
      </c>
    </row>
    <row r="8" spans="1:13" x14ac:dyDescent="0.25">
      <c r="A8" t="s">
        <v>16</v>
      </c>
      <c r="B8">
        <v>242</v>
      </c>
      <c r="C8">
        <f t="shared" si="0"/>
        <v>36.299999999999997</v>
      </c>
      <c r="D8">
        <f t="shared" si="1"/>
        <v>39.93</v>
      </c>
      <c r="E8">
        <f t="shared" si="2"/>
        <v>39.93</v>
      </c>
      <c r="G8">
        <v>229.9</v>
      </c>
      <c r="H8">
        <f t="shared" si="3"/>
        <v>126.44500000000001</v>
      </c>
      <c r="I8">
        <f t="shared" si="4"/>
        <v>178.17250000000001</v>
      </c>
      <c r="K8" s="2">
        <f>47.512*1.1</f>
        <v>52.263200000000005</v>
      </c>
      <c r="L8">
        <v>1</v>
      </c>
      <c r="M8" s="3">
        <f t="shared" si="5"/>
        <v>52.263200000000005</v>
      </c>
    </row>
    <row r="9" spans="1:13" x14ac:dyDescent="0.25">
      <c r="A9" t="s">
        <v>12</v>
      </c>
      <c r="B9">
        <v>233.5</v>
      </c>
      <c r="C9">
        <f t="shared" si="0"/>
        <v>35.024999999999999</v>
      </c>
      <c r="D9">
        <f t="shared" si="1"/>
        <v>38.527500000000003</v>
      </c>
      <c r="E9">
        <f t="shared" si="2"/>
        <v>38.527500000000003</v>
      </c>
      <c r="G9">
        <v>216.3</v>
      </c>
      <c r="H9">
        <f t="shared" si="3"/>
        <v>118.96500000000002</v>
      </c>
      <c r="I9">
        <f t="shared" si="4"/>
        <v>167.63250000000002</v>
      </c>
      <c r="K9" s="2">
        <f>64.775*1.1</f>
        <v>71.252500000000012</v>
      </c>
      <c r="L9">
        <v>1</v>
      </c>
      <c r="M9" s="3">
        <f t="shared" si="5"/>
        <v>71.252500000000012</v>
      </c>
    </row>
    <row r="10" spans="1:13" x14ac:dyDescent="0.25">
      <c r="A10" t="s">
        <v>8</v>
      </c>
      <c r="B10">
        <v>78.7</v>
      </c>
      <c r="C10">
        <f t="shared" si="0"/>
        <v>11.805</v>
      </c>
      <c r="D10">
        <f t="shared" si="1"/>
        <v>12.9855</v>
      </c>
      <c r="E10">
        <f t="shared" si="2"/>
        <v>12.9855</v>
      </c>
      <c r="G10">
        <v>88.4</v>
      </c>
      <c r="H10">
        <f t="shared" si="3"/>
        <v>48.620000000000005</v>
      </c>
      <c r="I10">
        <f t="shared" si="4"/>
        <v>68.510000000000005</v>
      </c>
      <c r="K10" s="2">
        <f>21.135*1.1</f>
        <v>23.248500000000003</v>
      </c>
      <c r="L10">
        <v>1</v>
      </c>
      <c r="M10" s="3">
        <f t="shared" si="5"/>
        <v>23.248500000000003</v>
      </c>
    </row>
    <row r="11" spans="1:13" x14ac:dyDescent="0.25">
      <c r="A11" t="s">
        <v>6</v>
      </c>
      <c r="B11">
        <v>71.599999999999994</v>
      </c>
      <c r="C11">
        <f t="shared" si="0"/>
        <v>10.739999999999998</v>
      </c>
      <c r="D11">
        <f t="shared" si="1"/>
        <v>11.814</v>
      </c>
      <c r="E11">
        <f t="shared" si="2"/>
        <v>11.814</v>
      </c>
      <c r="G11">
        <v>72.2</v>
      </c>
      <c r="H11">
        <f t="shared" si="3"/>
        <v>39.710000000000008</v>
      </c>
      <c r="I11">
        <f t="shared" si="4"/>
        <v>55.954999999999998</v>
      </c>
      <c r="K11" s="2">
        <f>20.346*1.1</f>
        <v>22.380600000000001</v>
      </c>
      <c r="L11">
        <v>1</v>
      </c>
      <c r="M11" s="3">
        <f t="shared" si="5"/>
        <v>22.380600000000001</v>
      </c>
    </row>
    <row r="12" spans="1:13" x14ac:dyDescent="0.25">
      <c r="A12" t="s">
        <v>13</v>
      </c>
      <c r="B12">
        <v>149.6</v>
      </c>
      <c r="C12">
        <f t="shared" si="0"/>
        <v>22.439999999999998</v>
      </c>
      <c r="D12">
        <f t="shared" si="1"/>
        <v>24.684000000000001</v>
      </c>
      <c r="E12">
        <f t="shared" si="2"/>
        <v>24.684000000000001</v>
      </c>
      <c r="G12">
        <v>149.1</v>
      </c>
      <c r="H12">
        <f t="shared" si="3"/>
        <v>82.00500000000001</v>
      </c>
      <c r="I12">
        <f t="shared" si="4"/>
        <v>115.55249999999999</v>
      </c>
      <c r="K12" s="2">
        <f>49.75*1.1</f>
        <v>54.725000000000001</v>
      </c>
      <c r="L12">
        <v>1</v>
      </c>
      <c r="M12" s="3">
        <f t="shared" si="5"/>
        <v>54.725000000000001</v>
      </c>
    </row>
    <row r="13" spans="1:13" x14ac:dyDescent="0.25">
      <c r="A13" t="s">
        <v>11</v>
      </c>
      <c r="B13">
        <v>205.4</v>
      </c>
      <c r="C13">
        <f t="shared" si="0"/>
        <v>30.81</v>
      </c>
      <c r="D13">
        <f t="shared" si="1"/>
        <v>33.890999999999998</v>
      </c>
      <c r="E13">
        <f t="shared" si="2"/>
        <v>33.890999999999998</v>
      </c>
      <c r="G13">
        <v>221.4</v>
      </c>
      <c r="H13">
        <f t="shared" si="3"/>
        <v>121.77000000000001</v>
      </c>
      <c r="I13">
        <f t="shared" si="4"/>
        <v>171.58500000000001</v>
      </c>
      <c r="K13" s="2">
        <f>44.417*1.1</f>
        <v>48.858700000000006</v>
      </c>
      <c r="L13">
        <v>1</v>
      </c>
      <c r="M13" s="3">
        <f t="shared" si="5"/>
        <v>48.858700000000006</v>
      </c>
    </row>
    <row r="14" spans="1:13" x14ac:dyDescent="0.25">
      <c r="A14" t="s">
        <v>26</v>
      </c>
      <c r="B14">
        <v>23.1</v>
      </c>
      <c r="C14">
        <f t="shared" si="0"/>
        <v>3.4650000000000003</v>
      </c>
      <c r="D14">
        <f t="shared" si="1"/>
        <v>3.8115000000000006</v>
      </c>
      <c r="E14">
        <f t="shared" si="2"/>
        <v>3.8115000000000006</v>
      </c>
      <c r="G14">
        <v>18.100000000000001</v>
      </c>
      <c r="H14">
        <f t="shared" si="3"/>
        <v>9.9550000000000018</v>
      </c>
      <c r="I14">
        <f t="shared" si="4"/>
        <v>14.027500000000002</v>
      </c>
      <c r="K14" s="2">
        <f>1.824*1.1</f>
        <v>2.0064000000000002</v>
      </c>
      <c r="L14">
        <v>1</v>
      </c>
      <c r="M14" s="3">
        <f t="shared" si="5"/>
        <v>2.0064000000000002</v>
      </c>
    </row>
    <row r="15" spans="1:13" x14ac:dyDescent="0.25">
      <c r="A15" t="s">
        <v>34</v>
      </c>
      <c r="B15">
        <v>82</v>
      </c>
      <c r="C15">
        <f t="shared" si="0"/>
        <v>12.299999999999999</v>
      </c>
      <c r="D15">
        <f t="shared" si="1"/>
        <v>13.53</v>
      </c>
      <c r="E15">
        <f t="shared" si="2"/>
        <v>13.53</v>
      </c>
      <c r="G15">
        <v>69.099999999999994</v>
      </c>
      <c r="H15">
        <f t="shared" si="3"/>
        <v>38.005000000000003</v>
      </c>
      <c r="I15">
        <f t="shared" si="4"/>
        <v>53.552499999999995</v>
      </c>
      <c r="K15" s="2">
        <f>10.219*1.1</f>
        <v>11.2409</v>
      </c>
      <c r="L15">
        <v>1</v>
      </c>
      <c r="M15" s="3">
        <f t="shared" si="5"/>
        <v>11.2409</v>
      </c>
    </row>
    <row r="16" spans="1:13" x14ac:dyDescent="0.25">
      <c r="A16" t="s">
        <v>29</v>
      </c>
      <c r="B16">
        <v>84.5</v>
      </c>
      <c r="C16">
        <f t="shared" si="0"/>
        <v>12.674999999999999</v>
      </c>
      <c r="D16">
        <f t="shared" si="1"/>
        <v>13.942500000000001</v>
      </c>
      <c r="E16">
        <f t="shared" si="2"/>
        <v>13.942500000000001</v>
      </c>
      <c r="G16">
        <v>71.8</v>
      </c>
      <c r="H16">
        <f t="shared" si="3"/>
        <v>39.49</v>
      </c>
      <c r="I16">
        <f t="shared" si="4"/>
        <v>55.644999999999996</v>
      </c>
      <c r="K16" s="2">
        <f>7.958*1.1</f>
        <v>8.7538</v>
      </c>
      <c r="L16">
        <v>1</v>
      </c>
      <c r="M16" s="3">
        <f t="shared" si="5"/>
        <v>8.7538</v>
      </c>
    </row>
    <row r="17" spans="1:13" x14ac:dyDescent="0.25">
      <c r="A17" t="s">
        <v>3</v>
      </c>
      <c r="B17">
        <v>190.5</v>
      </c>
      <c r="C17">
        <f t="shared" si="0"/>
        <v>28.574999999999999</v>
      </c>
      <c r="D17">
        <f t="shared" si="1"/>
        <v>31.432500000000001</v>
      </c>
      <c r="E17">
        <f t="shared" si="2"/>
        <v>31.432500000000001</v>
      </c>
      <c r="G17">
        <v>164.8</v>
      </c>
      <c r="H17">
        <f t="shared" si="3"/>
        <v>90.640000000000015</v>
      </c>
      <c r="I17">
        <f t="shared" si="4"/>
        <v>127.72000000000001</v>
      </c>
      <c r="K17" s="2">
        <f>53.183*1.1</f>
        <v>58.501300000000008</v>
      </c>
      <c r="L17">
        <v>1</v>
      </c>
      <c r="M17" s="3">
        <f t="shared" si="5"/>
        <v>58.501300000000008</v>
      </c>
    </row>
    <row r="18" spans="1:13" x14ac:dyDescent="0.25">
      <c r="A18" t="s">
        <v>1</v>
      </c>
      <c r="B18">
        <v>101.4</v>
      </c>
      <c r="C18">
        <f t="shared" si="0"/>
        <v>15.21</v>
      </c>
      <c r="D18">
        <f t="shared" si="1"/>
        <v>16.731000000000002</v>
      </c>
      <c r="E18">
        <f t="shared" si="2"/>
        <v>16.731000000000002</v>
      </c>
      <c r="G18">
        <v>91.9</v>
      </c>
      <c r="H18">
        <f t="shared" si="3"/>
        <v>50.545000000000009</v>
      </c>
      <c r="I18">
        <f t="shared" si="4"/>
        <v>71.222499999999997</v>
      </c>
      <c r="K18" s="2">
        <f>20.957*1.1</f>
        <v>23.052700000000002</v>
      </c>
      <c r="L18">
        <v>1</v>
      </c>
      <c r="M18" s="3">
        <f t="shared" si="5"/>
        <v>23.052700000000002</v>
      </c>
    </row>
    <row r="19" spans="1:13" x14ac:dyDescent="0.25">
      <c r="A19" t="s">
        <v>15</v>
      </c>
      <c r="B19">
        <v>63.9</v>
      </c>
      <c r="C19">
        <f t="shared" si="0"/>
        <v>9.5849999999999991</v>
      </c>
      <c r="D19">
        <f t="shared" si="1"/>
        <v>10.5435</v>
      </c>
      <c r="E19">
        <f t="shared" si="2"/>
        <v>10.5435</v>
      </c>
      <c r="G19">
        <v>65.3</v>
      </c>
      <c r="H19">
        <f t="shared" si="3"/>
        <v>35.914999999999999</v>
      </c>
      <c r="I19">
        <f t="shared" si="4"/>
        <v>50.607500000000002</v>
      </c>
      <c r="K19" s="2">
        <f>26.744*1.1</f>
        <v>29.418400000000002</v>
      </c>
      <c r="L19">
        <v>1</v>
      </c>
      <c r="M19" s="3">
        <f t="shared" si="5"/>
        <v>29.418400000000002</v>
      </c>
    </row>
    <row r="20" spans="1:13" x14ac:dyDescent="0.25">
      <c r="A20" t="s">
        <v>9</v>
      </c>
      <c r="B20">
        <v>141.19999999999999</v>
      </c>
      <c r="C20">
        <f t="shared" si="0"/>
        <v>21.179999999999996</v>
      </c>
      <c r="D20">
        <f t="shared" si="1"/>
        <v>23.297999999999998</v>
      </c>
      <c r="E20">
        <f t="shared" si="2"/>
        <v>23.297999999999998</v>
      </c>
      <c r="G20">
        <v>133.6</v>
      </c>
      <c r="H20">
        <f t="shared" si="3"/>
        <v>73.48</v>
      </c>
      <c r="I20">
        <f t="shared" si="4"/>
        <v>103.53999999999999</v>
      </c>
      <c r="K20" s="2">
        <f>54.133*1.1</f>
        <v>59.546300000000009</v>
      </c>
      <c r="L20">
        <v>1</v>
      </c>
      <c r="M20" s="3">
        <f t="shared" si="5"/>
        <v>59.546300000000009</v>
      </c>
    </row>
    <row r="21" spans="1:13" x14ac:dyDescent="0.25">
      <c r="A21" t="s">
        <v>45</v>
      </c>
      <c r="B21">
        <v>34.9</v>
      </c>
      <c r="C21">
        <f t="shared" si="0"/>
        <v>5.2349999999999994</v>
      </c>
      <c r="D21">
        <f t="shared" si="1"/>
        <v>5.7584999999999997</v>
      </c>
      <c r="E21">
        <f t="shared" si="2"/>
        <v>0.37915864304999997</v>
      </c>
      <c r="K21" s="2">
        <f>10.416*1.1</f>
        <v>11.457600000000001</v>
      </c>
      <c r="L21">
        <v>6.5843299999999993E-2</v>
      </c>
      <c r="M21" s="3">
        <f t="shared" si="5"/>
        <v>0.75440619407999998</v>
      </c>
    </row>
    <row r="22" spans="1:13" x14ac:dyDescent="0.25">
      <c r="A22" t="s">
        <v>5</v>
      </c>
      <c r="B22">
        <v>43.7</v>
      </c>
      <c r="C22">
        <f t="shared" si="0"/>
        <v>6.5550000000000006</v>
      </c>
      <c r="D22">
        <f t="shared" si="1"/>
        <v>7.2105000000000015</v>
      </c>
      <c r="E22">
        <f t="shared" si="2"/>
        <v>6.9588456184500016</v>
      </c>
      <c r="G22">
        <v>49.8</v>
      </c>
      <c r="H22">
        <f t="shared" si="3"/>
        <v>27.39</v>
      </c>
      <c r="I22">
        <f t="shared" si="4"/>
        <v>38.594999999999999</v>
      </c>
      <c r="K22" s="2">
        <f>20.95*1.1</f>
        <v>23.045000000000002</v>
      </c>
      <c r="L22">
        <v>0.96509889999999998</v>
      </c>
      <c r="M22" s="3">
        <f t="shared" si="5"/>
        <v>22.240704150500001</v>
      </c>
    </row>
    <row r="23" spans="1:13" x14ac:dyDescent="0.25">
      <c r="A23" t="s">
        <v>27</v>
      </c>
      <c r="B23">
        <v>21.3</v>
      </c>
      <c r="C23">
        <f t="shared" si="0"/>
        <v>3.1949999999999998</v>
      </c>
      <c r="D23">
        <f t="shared" si="1"/>
        <v>3.5145</v>
      </c>
      <c r="E23">
        <f t="shared" si="2"/>
        <v>3.5145</v>
      </c>
      <c r="G23">
        <v>16.600000000000001</v>
      </c>
      <c r="H23">
        <f t="shared" si="3"/>
        <v>9.1300000000000008</v>
      </c>
      <c r="I23">
        <f t="shared" si="4"/>
        <v>12.865000000000002</v>
      </c>
      <c r="K23" s="2">
        <f>1.728*1.1</f>
        <v>1.9008</v>
      </c>
      <c r="L23">
        <v>1</v>
      </c>
      <c r="M23" s="3">
        <f t="shared" si="5"/>
        <v>1.9008</v>
      </c>
    </row>
    <row r="24" spans="1:13" x14ac:dyDescent="0.25">
      <c r="A24" t="s">
        <v>32</v>
      </c>
      <c r="B24">
        <v>128.4</v>
      </c>
      <c r="C24">
        <f t="shared" si="0"/>
        <v>19.260000000000002</v>
      </c>
      <c r="D24">
        <f t="shared" si="1"/>
        <v>21.186000000000003</v>
      </c>
      <c r="E24">
        <f t="shared" si="2"/>
        <v>21.186000000000003</v>
      </c>
      <c r="G24">
        <v>113.9</v>
      </c>
      <c r="H24">
        <f t="shared" si="3"/>
        <v>62.64500000000001</v>
      </c>
      <c r="I24">
        <f t="shared" si="4"/>
        <v>88.272500000000008</v>
      </c>
      <c r="K24" s="2">
        <f>14.902*1.1</f>
        <v>16.392199999999999</v>
      </c>
      <c r="L24">
        <v>1</v>
      </c>
      <c r="M24" s="3">
        <f t="shared" si="5"/>
        <v>16.392199999999999</v>
      </c>
    </row>
    <row r="25" spans="1:13" x14ac:dyDescent="0.25">
      <c r="A25" t="s">
        <v>46</v>
      </c>
      <c r="B25">
        <v>59</v>
      </c>
      <c r="C25">
        <f t="shared" si="0"/>
        <v>8.85</v>
      </c>
      <c r="D25">
        <f t="shared" si="1"/>
        <v>9.7350000000000012</v>
      </c>
      <c r="E25">
        <f t="shared" si="2"/>
        <v>1.5033585270000001</v>
      </c>
      <c r="K25" s="2">
        <f>18.656*1.1</f>
        <v>20.521599999999999</v>
      </c>
      <c r="L25">
        <v>0.15442819999999999</v>
      </c>
      <c r="M25" s="3">
        <f t="shared" si="5"/>
        <v>3.1691137491199997</v>
      </c>
    </row>
    <row r="26" spans="1:13" x14ac:dyDescent="0.25">
      <c r="A26" t="s">
        <v>18</v>
      </c>
      <c r="B26">
        <v>209.4</v>
      </c>
      <c r="C26">
        <f t="shared" si="0"/>
        <v>31.41</v>
      </c>
      <c r="D26">
        <f t="shared" si="1"/>
        <v>34.551000000000002</v>
      </c>
      <c r="E26">
        <f t="shared" si="2"/>
        <v>34.551000000000002</v>
      </c>
      <c r="G26">
        <v>173.8</v>
      </c>
      <c r="H26">
        <f t="shared" si="3"/>
        <v>95.590000000000018</v>
      </c>
      <c r="I26">
        <f t="shared" si="4"/>
        <v>134.69499999999999</v>
      </c>
      <c r="K26" s="2">
        <f>26.772*1.1</f>
        <v>29.449200000000001</v>
      </c>
      <c r="L26">
        <v>1</v>
      </c>
      <c r="M26" s="3">
        <f t="shared" si="5"/>
        <v>29.449200000000001</v>
      </c>
    </row>
    <row r="27" spans="1:13" x14ac:dyDescent="0.25">
      <c r="A27" t="s">
        <v>22</v>
      </c>
      <c r="B27">
        <v>154</v>
      </c>
      <c r="C27">
        <f t="shared" si="0"/>
        <v>23.099999999999998</v>
      </c>
      <c r="D27">
        <f t="shared" si="1"/>
        <v>25.41</v>
      </c>
      <c r="E27">
        <f t="shared" si="2"/>
        <v>25.41</v>
      </c>
      <c r="G27">
        <v>143</v>
      </c>
      <c r="H27">
        <f t="shared" si="3"/>
        <v>78.650000000000006</v>
      </c>
      <c r="I27">
        <f t="shared" si="4"/>
        <v>110.825</v>
      </c>
      <c r="K27" s="2">
        <f>38.462*1.1</f>
        <v>42.308200000000006</v>
      </c>
      <c r="L27">
        <v>1</v>
      </c>
      <c r="M27" s="3">
        <f t="shared" si="5"/>
        <v>42.308200000000006</v>
      </c>
    </row>
    <row r="28" spans="1:13" x14ac:dyDescent="0.25">
      <c r="A28" t="s">
        <v>0</v>
      </c>
      <c r="B28">
        <v>52.3</v>
      </c>
      <c r="C28">
        <f t="shared" si="0"/>
        <v>7.8449999999999989</v>
      </c>
      <c r="D28">
        <f t="shared" si="1"/>
        <v>8.6295000000000002</v>
      </c>
      <c r="E28">
        <f t="shared" si="2"/>
        <v>8.6295000000000002</v>
      </c>
      <c r="G28">
        <v>52.1</v>
      </c>
      <c r="H28">
        <f t="shared" si="3"/>
        <v>28.655000000000005</v>
      </c>
      <c r="I28">
        <f t="shared" si="4"/>
        <v>40.377499999999998</v>
      </c>
      <c r="K28" s="2">
        <f>27.415*1.1</f>
        <v>30.156500000000001</v>
      </c>
      <c r="L28">
        <v>1</v>
      </c>
      <c r="M28" s="3">
        <f t="shared" si="5"/>
        <v>30.156500000000001</v>
      </c>
    </row>
    <row r="29" spans="1:13" x14ac:dyDescent="0.25">
      <c r="A29" t="s">
        <v>17</v>
      </c>
      <c r="B29">
        <v>270.7</v>
      </c>
      <c r="C29">
        <f t="shared" si="0"/>
        <v>40.604999999999997</v>
      </c>
      <c r="D29">
        <f t="shared" si="1"/>
        <v>44.665500000000002</v>
      </c>
      <c r="E29">
        <f t="shared" si="2"/>
        <v>44.665500000000002</v>
      </c>
      <c r="G29">
        <v>246.8</v>
      </c>
      <c r="H29">
        <f t="shared" si="3"/>
        <v>135.74</v>
      </c>
      <c r="I29">
        <f t="shared" si="4"/>
        <v>191.27</v>
      </c>
      <c r="K29" s="2">
        <f>67.225*1.1</f>
        <v>73.947500000000005</v>
      </c>
      <c r="L29">
        <v>1</v>
      </c>
      <c r="M29" s="3">
        <f t="shared" si="5"/>
        <v>73.947500000000005</v>
      </c>
    </row>
    <row r="30" spans="1:13" x14ac:dyDescent="0.25">
      <c r="A30" t="s">
        <v>7</v>
      </c>
      <c r="B30">
        <v>106.3</v>
      </c>
      <c r="C30">
        <f t="shared" si="0"/>
        <v>15.944999999999999</v>
      </c>
      <c r="D30">
        <f t="shared" si="1"/>
        <v>17.5395</v>
      </c>
      <c r="E30">
        <f t="shared" si="2"/>
        <v>16.810154971500001</v>
      </c>
      <c r="G30">
        <v>105.5</v>
      </c>
      <c r="H30">
        <f t="shared" si="3"/>
        <v>58.025000000000006</v>
      </c>
      <c r="I30">
        <f t="shared" si="4"/>
        <v>81.762500000000003</v>
      </c>
      <c r="K30" s="2">
        <f>25.817*1.1</f>
        <v>28.398700000000002</v>
      </c>
      <c r="L30">
        <v>0.95841699999999996</v>
      </c>
      <c r="M30" s="3">
        <f t="shared" si="5"/>
        <v>27.217796857900002</v>
      </c>
    </row>
    <row r="31" spans="1:13" x14ac:dyDescent="0.25">
      <c r="A31" t="s">
        <v>19</v>
      </c>
      <c r="B31">
        <v>278.7</v>
      </c>
      <c r="C31">
        <f t="shared" si="0"/>
        <v>41.805</v>
      </c>
      <c r="D31">
        <f t="shared" si="1"/>
        <v>45.985500000000002</v>
      </c>
      <c r="E31">
        <f t="shared" si="2"/>
        <v>45.985500000000002</v>
      </c>
      <c r="G31">
        <v>254.4</v>
      </c>
      <c r="H31">
        <f t="shared" si="3"/>
        <v>139.92000000000002</v>
      </c>
      <c r="I31">
        <f t="shared" si="4"/>
        <v>197.16</v>
      </c>
      <c r="K31" s="2">
        <f>72.284*1.1</f>
        <v>79.512400000000014</v>
      </c>
      <c r="L31">
        <v>1</v>
      </c>
      <c r="M31" s="3">
        <f t="shared" si="5"/>
        <v>79.512400000000014</v>
      </c>
    </row>
    <row r="32" spans="1:13" x14ac:dyDescent="0.25">
      <c r="A32" t="s">
        <v>30</v>
      </c>
      <c r="B32">
        <v>11.2</v>
      </c>
      <c r="C32">
        <f t="shared" si="0"/>
        <v>1.68</v>
      </c>
      <c r="D32">
        <f t="shared" si="1"/>
        <v>1.8480000000000001</v>
      </c>
      <c r="E32">
        <f t="shared" si="2"/>
        <v>1.8480000000000001</v>
      </c>
      <c r="G32">
        <v>11</v>
      </c>
      <c r="H32">
        <f t="shared" si="3"/>
        <v>6.0500000000000007</v>
      </c>
      <c r="I32">
        <f t="shared" si="4"/>
        <v>8.5250000000000004</v>
      </c>
      <c r="K32" s="2">
        <f>3.357*1.1</f>
        <v>3.6927000000000003</v>
      </c>
      <c r="L32">
        <v>1</v>
      </c>
      <c r="M32" s="3">
        <f t="shared" si="5"/>
        <v>3.6927000000000003</v>
      </c>
    </row>
    <row r="33" spans="1:13" x14ac:dyDescent="0.25">
      <c r="A33" t="s">
        <v>23</v>
      </c>
      <c r="B33">
        <v>86</v>
      </c>
      <c r="C33">
        <f t="shared" si="0"/>
        <v>12.9</v>
      </c>
      <c r="D33">
        <f t="shared" si="1"/>
        <v>14.190000000000001</v>
      </c>
      <c r="E33">
        <f t="shared" si="2"/>
        <v>14.190000000000001</v>
      </c>
      <c r="G33">
        <v>83.4</v>
      </c>
      <c r="H33">
        <f t="shared" si="3"/>
        <v>45.870000000000005</v>
      </c>
      <c r="I33">
        <f t="shared" si="4"/>
        <v>64.635000000000005</v>
      </c>
      <c r="K33" s="2">
        <f>23.081*1.1</f>
        <v>25.389100000000003</v>
      </c>
      <c r="L33">
        <v>1</v>
      </c>
      <c r="M33" s="3">
        <f t="shared" si="5"/>
        <v>25.389100000000003</v>
      </c>
    </row>
    <row r="34" spans="1:13" x14ac:dyDescent="0.25">
      <c r="A34" t="s">
        <v>4</v>
      </c>
      <c r="B34">
        <v>13.3</v>
      </c>
      <c r="C34">
        <f t="shared" si="0"/>
        <v>1.9950000000000001</v>
      </c>
      <c r="D34">
        <f t="shared" si="1"/>
        <v>2.1945000000000001</v>
      </c>
      <c r="E34">
        <f t="shared" si="2"/>
        <v>1.7661371112000002</v>
      </c>
      <c r="G34">
        <v>15.1</v>
      </c>
      <c r="H34">
        <f t="shared" si="3"/>
        <v>8.3049999999999997</v>
      </c>
      <c r="I34">
        <f t="shared" si="4"/>
        <v>11.702500000000001</v>
      </c>
      <c r="K34" s="2">
        <f>2.362*1.1</f>
        <v>2.5982000000000003</v>
      </c>
      <c r="L34">
        <v>0.80480160000000001</v>
      </c>
      <c r="M34" s="3">
        <f t="shared" si="5"/>
        <v>2.0910355171200004</v>
      </c>
    </row>
    <row r="35" spans="1:13" x14ac:dyDescent="0.25">
      <c r="A35" t="s">
        <v>14</v>
      </c>
      <c r="B35">
        <v>125.1</v>
      </c>
      <c r="C35">
        <f t="shared" si="0"/>
        <v>18.764999999999997</v>
      </c>
      <c r="D35">
        <f t="shared" si="1"/>
        <v>20.641499999999997</v>
      </c>
      <c r="E35">
        <f t="shared" si="2"/>
        <v>20.641499999999997</v>
      </c>
      <c r="G35">
        <v>109.6</v>
      </c>
      <c r="H35">
        <f t="shared" si="3"/>
        <v>60.28</v>
      </c>
      <c r="I35">
        <f t="shared" si="4"/>
        <v>84.94</v>
      </c>
      <c r="K35" s="2">
        <f>22.782*1.1</f>
        <v>25.060200000000002</v>
      </c>
      <c r="L35">
        <v>1</v>
      </c>
      <c r="M35" s="3">
        <f t="shared" si="5"/>
        <v>25.060200000000002</v>
      </c>
    </row>
    <row r="36" spans="1:13" x14ac:dyDescent="0.25">
      <c r="A36" t="s">
        <v>48</v>
      </c>
      <c r="B36">
        <v>601.6</v>
      </c>
      <c r="C36">
        <f t="shared" si="0"/>
        <v>90.24</v>
      </c>
      <c r="D36">
        <f t="shared" si="1"/>
        <v>99.263999999999996</v>
      </c>
      <c r="E36">
        <f t="shared" si="2"/>
        <v>23.5747830912</v>
      </c>
      <c r="K36" s="2">
        <f>202.445*1.1</f>
        <v>222.68950000000001</v>
      </c>
      <c r="L36">
        <v>0.23749580000000001</v>
      </c>
      <c r="M36" s="3">
        <f t="shared" si="5"/>
        <v>52.8878209541</v>
      </c>
    </row>
    <row r="37" spans="1:13" x14ac:dyDescent="0.25">
      <c r="A37" t="s">
        <v>28</v>
      </c>
      <c r="B37">
        <v>6.8</v>
      </c>
      <c r="C37">
        <f t="shared" si="0"/>
        <v>1.02</v>
      </c>
      <c r="D37">
        <f t="shared" si="1"/>
        <v>1.1220000000000001</v>
      </c>
      <c r="E37">
        <f t="shared" si="2"/>
        <v>1.1220000000000001</v>
      </c>
      <c r="G37">
        <v>5.9</v>
      </c>
      <c r="H37">
        <f t="shared" si="3"/>
        <v>3.2450000000000006</v>
      </c>
      <c r="I37">
        <f t="shared" si="4"/>
        <v>4.5724999999999998</v>
      </c>
      <c r="K37" s="2">
        <f>0.08*1.1</f>
        <v>8.8000000000000009E-2</v>
      </c>
      <c r="L37">
        <v>1</v>
      </c>
      <c r="M37" s="3">
        <f t="shared" si="5"/>
        <v>8.8000000000000009E-2</v>
      </c>
    </row>
    <row r="38" spans="1:13" x14ac:dyDescent="0.25">
      <c r="A38" t="s">
        <v>21</v>
      </c>
      <c r="B38">
        <v>128.9</v>
      </c>
      <c r="C38">
        <f t="shared" si="0"/>
        <v>19.335000000000001</v>
      </c>
      <c r="D38">
        <f t="shared" si="1"/>
        <v>21.268500000000003</v>
      </c>
      <c r="E38">
        <f t="shared" si="2"/>
        <v>21.268500000000003</v>
      </c>
      <c r="G38">
        <v>108.7</v>
      </c>
      <c r="H38">
        <f t="shared" si="3"/>
        <v>59.785000000000004</v>
      </c>
      <c r="I38">
        <f t="shared" si="4"/>
        <v>84.242500000000007</v>
      </c>
      <c r="K38" s="2">
        <f>31.807*1.1</f>
        <v>34.987700000000004</v>
      </c>
      <c r="L38">
        <v>1</v>
      </c>
      <c r="M38" s="3">
        <f t="shared" si="5"/>
        <v>34.987700000000004</v>
      </c>
    </row>
    <row r="39" spans="1:13" x14ac:dyDescent="0.25">
      <c r="A39" t="s">
        <v>20</v>
      </c>
      <c r="B39">
        <v>112</v>
      </c>
      <c r="C39">
        <f t="shared" si="0"/>
        <v>16.8</v>
      </c>
      <c r="D39">
        <f t="shared" si="1"/>
        <v>18.480000000000004</v>
      </c>
      <c r="E39">
        <f t="shared" si="2"/>
        <v>18.480000000000004</v>
      </c>
      <c r="G39">
        <v>100.4</v>
      </c>
      <c r="H39">
        <f t="shared" si="3"/>
        <v>55.220000000000006</v>
      </c>
      <c r="I39">
        <f t="shared" si="4"/>
        <v>77.81</v>
      </c>
      <c r="K39" s="2">
        <f>49.518*1.1</f>
        <v>54.469800000000006</v>
      </c>
      <c r="L39">
        <v>1</v>
      </c>
      <c r="M39" s="3">
        <f t="shared" si="5"/>
        <v>54.469800000000006</v>
      </c>
    </row>
    <row r="40" spans="1:13" x14ac:dyDescent="0.25">
      <c r="A40" t="s">
        <v>2</v>
      </c>
      <c r="B40">
        <v>110.5</v>
      </c>
      <c r="C40">
        <f t="shared" si="0"/>
        <v>16.574999999999999</v>
      </c>
      <c r="D40">
        <f t="shared" si="1"/>
        <v>18.232500000000002</v>
      </c>
      <c r="E40">
        <f t="shared" si="2"/>
        <v>18.232500000000002</v>
      </c>
      <c r="G40">
        <v>98.2</v>
      </c>
      <c r="H40">
        <f t="shared" si="3"/>
        <v>54.010000000000005</v>
      </c>
      <c r="I40">
        <f t="shared" si="4"/>
        <v>76.105000000000004</v>
      </c>
      <c r="K40" s="2">
        <f>33.174*1.1</f>
        <v>36.491400000000006</v>
      </c>
      <c r="L40">
        <v>1</v>
      </c>
      <c r="M40" s="3">
        <f t="shared" si="5"/>
        <v>36.491400000000006</v>
      </c>
    </row>
    <row r="41" spans="1:13" x14ac:dyDescent="0.25">
      <c r="A41" t="s">
        <v>47</v>
      </c>
      <c r="B41">
        <v>63</v>
      </c>
      <c r="C41">
        <f t="shared" si="0"/>
        <v>9.4499999999999993</v>
      </c>
      <c r="D41">
        <f t="shared" si="1"/>
        <v>10.395</v>
      </c>
      <c r="E41">
        <f t="shared" si="2"/>
        <v>1.7938266885</v>
      </c>
      <c r="K41" s="2">
        <f>37.556*1.1</f>
        <v>41.311599999999999</v>
      </c>
      <c r="L41">
        <v>0.17256630000000001</v>
      </c>
      <c r="M41" s="3">
        <f t="shared" si="5"/>
        <v>7.1289899590800001</v>
      </c>
    </row>
    <row r="42" spans="1:13" x14ac:dyDescent="0.25">
      <c r="A42" t="s">
        <v>37</v>
      </c>
      <c r="B42">
        <f>SUM(B2:B41)</f>
        <v>4993.8</v>
      </c>
      <c r="C42">
        <f>SUM(C2:C41)</f>
        <v>749.07</v>
      </c>
      <c r="D42">
        <f>SUM(D2:D41)</f>
        <v>823.97699999999986</v>
      </c>
      <c r="E42">
        <f>SUM(E2:E41)</f>
        <v>724.66626465089985</v>
      </c>
      <c r="G42">
        <f t="shared" ref="G42" si="6">SUM(G2:G40)</f>
        <v>3940.2000000000003</v>
      </c>
      <c r="H42">
        <f t="shared" si="3"/>
        <v>2167.11</v>
      </c>
      <c r="I42">
        <f t="shared" si="4"/>
        <v>3053.6550000000002</v>
      </c>
      <c r="K42" s="2">
        <f>SUM(K2:K40)</f>
        <v>1467.2823000000001</v>
      </c>
      <c r="M42" s="3">
        <f>SUM(M2:M41)</f>
        <v>1274.0615673819004</v>
      </c>
    </row>
    <row r="44" spans="1:13" x14ac:dyDescent="0.25">
      <c r="I44">
        <f>202.445*1.1</f>
        <v>222.68950000000001</v>
      </c>
    </row>
  </sheetData>
  <sortState xmlns:xlrd2="http://schemas.microsoft.com/office/spreadsheetml/2017/richdata2" ref="A2:A42">
    <sortCondition ref="A2:A42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2021-12-03T23:58:43Z</dcterms:created>
  <dcterms:modified xsi:type="dcterms:W3CDTF">2021-12-09T03:25:30Z</dcterms:modified>
</cp:coreProperties>
</file>