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EI-CE\Python\Results Summary\"/>
    </mc:Choice>
  </mc:AlternateContent>
  <xr:revisionPtr revIDLastSave="0" documentId="13_ncr:1_{6DB42DD8-6111-4E65-8293-9ED1CDF398D8}" xr6:coauthVersionLast="47" xr6:coauthVersionMax="47" xr10:uidLastSave="{00000000-0000-0000-0000-000000000000}"/>
  <bookViews>
    <workbookView xWindow="3015" yWindow="1590" windowWidth="24225" windowHeight="13890" activeTab="2" xr2:uid="{F4F53FB4-5CA6-4188-990D-E509F01E6C69}"/>
  </bookViews>
  <sheets>
    <sheet name="cost (2)" sheetId="6" r:id="rId1"/>
    <sheet name="cost" sheetId="1" r:id="rId2"/>
    <sheet name="emission" sheetId="2" r:id="rId3"/>
    <sheet name="emission cap" sheetId="3" r:id="rId4"/>
    <sheet name="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2" l="1"/>
  <c r="C63" i="2"/>
  <c r="D51" i="2"/>
  <c r="E51" i="2"/>
  <c r="F51" i="2"/>
  <c r="F56" i="2" s="1"/>
  <c r="D52" i="2"/>
  <c r="E52" i="2"/>
  <c r="F52" i="2"/>
  <c r="D53" i="2"/>
  <c r="E53" i="2"/>
  <c r="F53" i="2"/>
  <c r="C53" i="2"/>
  <c r="C58" i="2" s="1"/>
  <c r="C52" i="2"/>
  <c r="C51" i="2"/>
  <c r="F57" i="2"/>
  <c r="E57" i="2"/>
  <c r="D58" i="2"/>
  <c r="F58" i="2"/>
  <c r="E58" i="2"/>
  <c r="F46" i="2"/>
  <c r="F47" i="2"/>
  <c r="F45" i="2"/>
  <c r="E47" i="2"/>
  <c r="E46" i="2"/>
  <c r="E45" i="2"/>
  <c r="D46" i="2"/>
  <c r="D47" i="2"/>
  <c r="D45" i="2"/>
  <c r="C47" i="2"/>
  <c r="C46" i="2"/>
  <c r="C45" i="2"/>
  <c r="D63" i="2"/>
  <c r="E63" i="2"/>
  <c r="F63" i="2"/>
  <c r="F62" i="2"/>
  <c r="E62" i="2"/>
  <c r="D62" i="2"/>
  <c r="C62" i="2"/>
  <c r="F61" i="2"/>
  <c r="E61" i="2"/>
  <c r="D61" i="2"/>
  <c r="B6" i="6"/>
  <c r="F6" i="6"/>
  <c r="E6" i="6"/>
  <c r="D6" i="6"/>
  <c r="C6" i="6"/>
  <c r="E9" i="2"/>
  <c r="D9" i="2"/>
  <c r="C9" i="2"/>
  <c r="B10" i="2"/>
  <c r="B11" i="2" s="1"/>
  <c r="F11" i="2"/>
  <c r="E10" i="2"/>
  <c r="E11" i="2" s="1"/>
  <c r="C11" i="2"/>
  <c r="D11" i="2"/>
  <c r="C10" i="2"/>
  <c r="D10" i="2"/>
  <c r="F10" i="2"/>
  <c r="B9" i="2"/>
  <c r="A8" i="2"/>
  <c r="C49" i="2" l="1"/>
  <c r="C6" i="1"/>
  <c r="C5" i="6"/>
  <c r="D5" i="6"/>
  <c r="E5" i="6"/>
  <c r="F5" i="6"/>
  <c r="B5" i="6"/>
  <c r="F12" i="6"/>
  <c r="E12" i="6"/>
  <c r="D12" i="6"/>
  <c r="C12" i="6"/>
  <c r="B12" i="6"/>
  <c r="E8" i="6"/>
  <c r="D8" i="6"/>
  <c r="B8" i="6"/>
  <c r="E9" i="6" s="1"/>
  <c r="F7" i="6"/>
  <c r="E7" i="6"/>
  <c r="D7" i="6"/>
  <c r="C7" i="6"/>
  <c r="B7" i="6"/>
  <c r="F8" i="6"/>
  <c r="B7" i="2"/>
  <c r="B13" i="2" s="1"/>
  <c r="C17" i="2" s="1"/>
  <c r="B5" i="1"/>
  <c r="B8" i="1" s="1"/>
  <c r="F5" i="2"/>
  <c r="F9" i="2" s="1"/>
  <c r="E5" i="2"/>
  <c r="D5" i="2"/>
  <c r="C27" i="2" s="1"/>
  <c r="D4" i="2"/>
  <c r="C4" i="2"/>
  <c r="B26" i="2" s="1"/>
  <c r="E3" i="2"/>
  <c r="D3" i="2"/>
  <c r="C25" i="2" s="1"/>
  <c r="C2" i="2"/>
  <c r="F8" i="1"/>
  <c r="E8" i="1"/>
  <c r="E5" i="1"/>
  <c r="F12" i="1"/>
  <c r="E12" i="1"/>
  <c r="D12" i="1"/>
  <c r="C12" i="1"/>
  <c r="B12" i="1"/>
  <c r="C8" i="1"/>
  <c r="F20" i="5"/>
  <c r="E20" i="5"/>
  <c r="D20" i="5"/>
  <c r="C20" i="5"/>
  <c r="B20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31" i="3"/>
  <c r="C3" i="3"/>
  <c r="A38" i="3"/>
  <c r="A37" i="3"/>
  <c r="A36" i="3"/>
  <c r="D35" i="3"/>
  <c r="E31" i="3"/>
  <c r="D31" i="3"/>
  <c r="C31" i="3"/>
  <c r="E30" i="3"/>
  <c r="D30" i="3"/>
  <c r="C30" i="3"/>
  <c r="B30" i="3"/>
  <c r="E29" i="3"/>
  <c r="D29" i="3"/>
  <c r="C29" i="3"/>
  <c r="B29" i="3"/>
  <c r="E28" i="3"/>
  <c r="E35" i="3" s="1"/>
  <c r="D28" i="3"/>
  <c r="C28" i="3"/>
  <c r="C35" i="3" s="1"/>
  <c r="B28" i="3"/>
  <c r="B35" i="3" s="1"/>
  <c r="E24" i="3"/>
  <c r="D24" i="3"/>
  <c r="C24" i="3"/>
  <c r="A24" i="3"/>
  <c r="E23" i="3"/>
  <c r="D23" i="3"/>
  <c r="C23" i="3"/>
  <c r="A23" i="3"/>
  <c r="E22" i="3"/>
  <c r="D22" i="3"/>
  <c r="C22" i="3"/>
  <c r="B22" i="3"/>
  <c r="A22" i="3"/>
  <c r="E21" i="3"/>
  <c r="D21" i="3"/>
  <c r="C21" i="3"/>
  <c r="B21" i="3"/>
  <c r="C11" i="3"/>
  <c r="F7" i="3"/>
  <c r="E7" i="3"/>
  <c r="D7" i="3"/>
  <c r="B7" i="3"/>
  <c r="B10" i="3" s="1"/>
  <c r="C6" i="3"/>
  <c r="B24" i="3" s="1"/>
  <c r="C4" i="3"/>
  <c r="B23" i="3" s="1"/>
  <c r="B27" i="2"/>
  <c r="B33" i="2"/>
  <c r="B34" i="2"/>
  <c r="C5" i="1"/>
  <c r="B32" i="2"/>
  <c r="C3" i="2"/>
  <c r="B25" i="2" s="1"/>
  <c r="C7" i="1"/>
  <c r="C31" i="2"/>
  <c r="C38" i="2" s="1"/>
  <c r="D31" i="2"/>
  <c r="D38" i="2" s="1"/>
  <c r="E31" i="2"/>
  <c r="E38" i="2" s="1"/>
  <c r="B31" i="2"/>
  <c r="B38" i="2" s="1"/>
  <c r="C24" i="2"/>
  <c r="D24" i="2"/>
  <c r="E24" i="2"/>
  <c r="B24" i="2"/>
  <c r="C14" i="2"/>
  <c r="D32" i="2"/>
  <c r="C32" i="2"/>
  <c r="E25" i="2"/>
  <c r="A40" i="2"/>
  <c r="A41" i="2"/>
  <c r="A39" i="2"/>
  <c r="C33" i="2"/>
  <c r="D33" i="2"/>
  <c r="E33" i="2"/>
  <c r="C34" i="2"/>
  <c r="D34" i="2"/>
  <c r="E34" i="2"/>
  <c r="E32" i="2"/>
  <c r="D26" i="2"/>
  <c r="E26" i="2"/>
  <c r="D25" i="2"/>
  <c r="A26" i="2"/>
  <c r="A27" i="2"/>
  <c r="A25" i="2"/>
  <c r="D7" i="1"/>
  <c r="E7" i="1"/>
  <c r="F7" i="1"/>
  <c r="B7" i="1"/>
  <c r="D5" i="1"/>
  <c r="D8" i="1" s="1"/>
  <c r="F5" i="1"/>
  <c r="F7" i="2"/>
  <c r="F27" i="6" s="1"/>
  <c r="B6" i="1" l="1"/>
  <c r="C26" i="2"/>
  <c r="F27" i="1"/>
  <c r="F26" i="1" s="1"/>
  <c r="D27" i="2"/>
  <c r="D41" i="2" s="1"/>
  <c r="D2" i="2"/>
  <c r="E27" i="2"/>
  <c r="E41" i="2" s="1"/>
  <c r="C7" i="2"/>
  <c r="C8" i="6"/>
  <c r="B26" i="6"/>
  <c r="D9" i="6"/>
  <c r="F9" i="6"/>
  <c r="F26" i="6"/>
  <c r="B26" i="1"/>
  <c r="F9" i="1"/>
  <c r="C9" i="1"/>
  <c r="E37" i="3"/>
  <c r="E7" i="2"/>
  <c r="E27" i="6" s="1"/>
  <c r="E26" i="6" s="1"/>
  <c r="D7" i="2"/>
  <c r="D27" i="6" s="1"/>
  <c r="D26" i="6" s="1"/>
  <c r="E36" i="3"/>
  <c r="D32" i="3"/>
  <c r="E32" i="3"/>
  <c r="E38" i="3"/>
  <c r="C32" i="3"/>
  <c r="B32" i="3"/>
  <c r="D38" i="3"/>
  <c r="C38" i="3"/>
  <c r="D37" i="3"/>
  <c r="D25" i="3"/>
  <c r="C25" i="3"/>
  <c r="B25" i="3"/>
  <c r="B14" i="3"/>
  <c r="H14" i="3" s="1"/>
  <c r="C13" i="3"/>
  <c r="D12" i="3"/>
  <c r="E13" i="3"/>
  <c r="J13" i="3" s="1"/>
  <c r="D13" i="3"/>
  <c r="I13" i="3" s="1"/>
  <c r="B13" i="3"/>
  <c r="H13" i="3" s="1"/>
  <c r="C12" i="3"/>
  <c r="B12" i="3"/>
  <c r="E12" i="3"/>
  <c r="F14" i="3"/>
  <c r="K14" i="3" s="1"/>
  <c r="E14" i="3"/>
  <c r="J14" i="3" s="1"/>
  <c r="F13" i="3"/>
  <c r="K13" i="3" s="1"/>
  <c r="D14" i="3"/>
  <c r="I14" i="3" s="1"/>
  <c r="F12" i="3"/>
  <c r="C14" i="3"/>
  <c r="D40" i="3"/>
  <c r="E25" i="3"/>
  <c r="E40" i="3" s="1"/>
  <c r="C7" i="3"/>
  <c r="D9" i="1"/>
  <c r="B35" i="2"/>
  <c r="B28" i="2"/>
  <c r="D15" i="2"/>
  <c r="C16" i="2"/>
  <c r="C15" i="2"/>
  <c r="E40" i="2"/>
  <c r="E39" i="2"/>
  <c r="C28" i="2"/>
  <c r="D17" i="2"/>
  <c r="I17" i="2" s="1"/>
  <c r="E17" i="2"/>
  <c r="J17" i="2" s="1"/>
  <c r="E16" i="2"/>
  <c r="J16" i="2" s="1"/>
  <c r="F15" i="2"/>
  <c r="K15" i="2" s="1"/>
  <c r="B15" i="2"/>
  <c r="B16" i="2"/>
  <c r="H16" i="2" s="1"/>
  <c r="F17" i="2"/>
  <c r="K17" i="2" s="1"/>
  <c r="E15" i="2"/>
  <c r="F16" i="2"/>
  <c r="K16" i="2" s="1"/>
  <c r="B17" i="2"/>
  <c r="H17" i="2" s="1"/>
  <c r="D16" i="2"/>
  <c r="I16" i="2" s="1"/>
  <c r="D40" i="2"/>
  <c r="C41" i="2"/>
  <c r="C35" i="2"/>
  <c r="E28" i="2"/>
  <c r="D28" i="2"/>
  <c r="E35" i="2"/>
  <c r="D35" i="2"/>
  <c r="E9" i="1"/>
  <c r="E2" i="2" l="1"/>
  <c r="E27" i="1"/>
  <c r="E26" i="1" s="1"/>
  <c r="D27" i="1"/>
  <c r="D26" i="1" s="1"/>
  <c r="C27" i="6"/>
  <c r="C26" i="6" s="1"/>
  <c r="C8" i="2"/>
  <c r="C12" i="2" s="1"/>
  <c r="C27" i="1"/>
  <c r="C26" i="1" s="1"/>
  <c r="C9" i="6"/>
  <c r="B43" i="2"/>
  <c r="C18" i="2"/>
  <c r="C19" i="2" s="1"/>
  <c r="C40" i="3"/>
  <c r="C43" i="2"/>
  <c r="B40" i="3"/>
  <c r="C15" i="3"/>
  <c r="C16" i="3" s="1"/>
  <c r="B15" i="3"/>
  <c r="B16" i="3" s="1"/>
  <c r="H12" i="3"/>
  <c r="I12" i="3"/>
  <c r="D15" i="3"/>
  <c r="D16" i="3" s="1"/>
  <c r="K12" i="3"/>
  <c r="F15" i="3"/>
  <c r="F16" i="3" s="1"/>
  <c r="J12" i="3"/>
  <c r="E15" i="3"/>
  <c r="E16" i="3" s="1"/>
  <c r="B18" i="2"/>
  <c r="B19" i="2" s="1"/>
  <c r="I15" i="2"/>
  <c r="D18" i="2"/>
  <c r="D19" i="2" s="1"/>
  <c r="J15" i="2"/>
  <c r="E18" i="2"/>
  <c r="E19" i="2" s="1"/>
  <c r="H15" i="2"/>
  <c r="F18" i="2"/>
  <c r="F19" i="2" s="1"/>
  <c r="E43" i="2"/>
  <c r="D43" i="2"/>
  <c r="D49" i="2" l="1"/>
  <c r="D6" i="1" s="1"/>
  <c r="F2" i="2"/>
  <c r="E17" i="3"/>
  <c r="F17" i="3"/>
  <c r="D17" i="3"/>
  <c r="F20" i="2"/>
  <c r="E20" i="2"/>
  <c r="D20" i="2"/>
  <c r="E49" i="2" l="1"/>
  <c r="E6" i="1" s="1"/>
  <c r="F49" i="2" l="1"/>
  <c r="F6" i="1" s="1"/>
</calcChain>
</file>

<file path=xl/sharedStrings.xml><?xml version="1.0" encoding="utf-8"?>
<sst xmlns="http://schemas.openxmlformats.org/spreadsheetml/2006/main" count="148" uniqueCount="51">
  <si>
    <t>net-zero</t>
  </si>
  <si>
    <t>NE in 2040</t>
  </si>
  <si>
    <t>NE in 2030</t>
  </si>
  <si>
    <t>NE in 2020</t>
  </si>
  <si>
    <t>Total</t>
  </si>
  <si>
    <t>Total Cost</t>
  </si>
  <si>
    <t>Emission reduction from net-zero</t>
  </si>
  <si>
    <t>Cost increase from net-zero</t>
  </si>
  <si>
    <t>Abatement cost after net-zero</t>
  </si>
  <si>
    <t>If only count 2050:</t>
  </si>
  <si>
    <t>2050 Cost</t>
  </si>
  <si>
    <t>If count all cap cost but operation cost in 2050:</t>
  </si>
  <si>
    <t>Total reduction</t>
  </si>
  <si>
    <t>Abatement by year</t>
  </si>
  <si>
    <t>2020 emission</t>
  </si>
  <si>
    <t>NE in 2050</t>
  </si>
  <si>
    <t>Net-zero</t>
  </si>
  <si>
    <t>Negative Emission in 2050</t>
  </si>
  <si>
    <t>Negative Emission in 2040</t>
  </si>
  <si>
    <t>Negative Emission in 2030</t>
  </si>
  <si>
    <t>Negative Emission in 2020</t>
  </si>
  <si>
    <t>Coal Steam CCS</t>
  </si>
  <si>
    <t>Nuclear</t>
  </si>
  <si>
    <t>Wind</t>
  </si>
  <si>
    <t>Solar PV</t>
  </si>
  <si>
    <t>Battery Storage</t>
  </si>
  <si>
    <t>Hydrogen</t>
  </si>
  <si>
    <t>DAC</t>
  </si>
  <si>
    <t>NGCC</t>
  </si>
  <si>
    <t>NGCC+CCS</t>
  </si>
  <si>
    <t>Battery</t>
  </si>
  <si>
    <t>Net-zero to NE in 2050:</t>
  </si>
  <si>
    <t>Nuclear increases</t>
  </si>
  <si>
    <t>Hydrogen increases</t>
  </si>
  <si>
    <t>DAC increases</t>
  </si>
  <si>
    <t>NGCC and CCS decreases</t>
  </si>
  <si>
    <t>when NE 2030 or before</t>
  </si>
  <si>
    <t>Lower abatement cost when planning for NE early is due to a combination of higher cost savings and bigger emission reduction from decrease in investments in hydrogen, NGCC+CCS and increase in investments in zero-carbon resources, most notably nuclear and solar PV.</t>
  </si>
  <si>
    <t>SCC</t>
  </si>
  <si>
    <t>$20 SCC</t>
  </si>
  <si>
    <t>$51 SCC</t>
  </si>
  <si>
    <t>$60 SCC</t>
  </si>
  <si>
    <t>$70 SCC</t>
  </si>
  <si>
    <t>$80 SCC</t>
  </si>
  <si>
    <t>$90 SCC</t>
  </si>
  <si>
    <t>$100 SCC</t>
  </si>
  <si>
    <t>$200 SCC</t>
  </si>
  <si>
    <t>$400 SCC</t>
  </si>
  <si>
    <t>Emission reduction</t>
  </si>
  <si>
    <t>Cost per ton</t>
  </si>
  <si>
    <t>Abatement beyond net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</si>
</sst>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1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745BA5"/>
      <color rgb="FFB1A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  <a:endParaRPr lang="en-US"/>
          </a:p>
        </c:rich>
      </c:tx>
      <c:layout>
        <c:manualLayout>
          <c:xMode val="edge"/>
          <c:yMode val="edge"/>
          <c:x val="0.45002856260614488"/>
          <c:y val="1.9230774084083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(2)'!$B$1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'cost (2)'!$A$1:$A$4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'cost (2)'!$B$2:$B$4</c:f>
              <c:numCache>
                <c:formatCode>_(* #,##0_);_(* \(#,##0\);_(* "-"??_);_(@_)</c:formatCode>
                <c:ptCount val="3"/>
                <c:pt idx="0">
                  <c:v>57757.351799999997</c:v>
                </c:pt>
                <c:pt idx="1">
                  <c:v>82694.881519999995</c:v>
                </c:pt>
                <c:pt idx="2">
                  <c:v>141299.894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2-48DD-82E5-E3D6EB52780D}"/>
            </c:ext>
          </c:extLst>
        </c:ser>
        <c:ser>
          <c:idx val="1"/>
          <c:order val="1"/>
          <c:tx>
            <c:strRef>
              <c:f>'cost (2)'!$D$1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(2)'!$A$1:$A$4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'cost (2)'!$D$2:$D$4</c:f>
              <c:numCache>
                <c:formatCode>_(* #,##0_);_(* \(#,##0\);_(* "-"??_);_(@_)</c:formatCode>
                <c:ptCount val="3"/>
                <c:pt idx="0">
                  <c:v>57934.136713018568</c:v>
                </c:pt>
                <c:pt idx="1">
                  <c:v>85620.094999798675</c:v>
                </c:pt>
                <c:pt idx="2">
                  <c:v>706339.59740422468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2-48DD-82E5-E3D6EB52780D}"/>
            </c:ext>
          </c:extLst>
        </c:ser>
        <c:ser>
          <c:idx val="2"/>
          <c:order val="2"/>
          <c:tx>
            <c:strRef>
              <c:f>'cost (2)'!$E$1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(2)'!$A$1:$A$4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'cost (2)'!$E$2:$E$4</c:f>
              <c:numCache>
                <c:formatCode>_(* #,##0_);_(* \(#,##0\);_(* "-"??_);_(@_)</c:formatCode>
                <c:ptCount val="3"/>
                <c:pt idx="0">
                  <c:v>57757.351804764097</c:v>
                </c:pt>
                <c:pt idx="1">
                  <c:v>125147.5929917176</c:v>
                </c:pt>
                <c:pt idx="2">
                  <c:v>649848.29474436597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2-48DD-82E5-E3D6EB52780D}"/>
            </c:ext>
          </c:extLst>
        </c:ser>
        <c:ser>
          <c:idx val="3"/>
          <c:order val="3"/>
          <c:tx>
            <c:strRef>
              <c:f>'cost (2)'!$F$1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'cost (2)'!$A$1:$A$4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'cost (2)'!$F$2:$F$4</c:f>
              <c:numCache>
                <c:formatCode>_(* #,##0_);_(* \(#,##0\);_(* "-"??_);_(@_)</c:formatCode>
                <c:ptCount val="3"/>
                <c:pt idx="0">
                  <c:v>68016.999079106419</c:v>
                </c:pt>
                <c:pt idx="1">
                  <c:v>190258.57013432821</c:v>
                </c:pt>
                <c:pt idx="2">
                  <c:v>600520.47318897012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2-48DD-82E5-E3D6EB52780D}"/>
            </c:ext>
          </c:extLst>
        </c:ser>
        <c:ser>
          <c:idx val="4"/>
          <c:order val="4"/>
          <c:tx>
            <c:strRef>
              <c:f>'cost (2)'!$C$1</c:f>
              <c:strCache>
                <c:ptCount val="1"/>
                <c:pt idx="0">
                  <c:v>NE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'cost (2)'!$A$1:$A$4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'cost (2)'!$C$2:$C$4</c:f>
              <c:numCache>
                <c:formatCode>_(* #,##0_);_(* \(#,##0\);_(* "-"??_);_(@_)</c:formatCode>
                <c:ptCount val="3"/>
                <c:pt idx="0">
                  <c:v>57757.351804764097</c:v>
                </c:pt>
                <c:pt idx="1">
                  <c:v>82694.88152440355</c:v>
                </c:pt>
                <c:pt idx="2">
                  <c:v>731045.37019957765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2-48DD-82E5-E3D6EB52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3056"/>
        <c:axId val="121393472"/>
      </c:lineChart>
      <c:catAx>
        <c:axId val="1213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472"/>
        <c:crosses val="autoZero"/>
        <c:auto val="1"/>
        <c:lblAlgn val="ctr"/>
        <c:lblOffset val="100"/>
        <c:noMultiLvlLbl val="0"/>
      </c:catAx>
      <c:valAx>
        <c:axId val="121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</a:t>
            </a:r>
            <a:r>
              <a:rPr lang="en-US" baseline="0"/>
              <a:t> reducing a ton of CO2 from 2020 emission level to decarb targets (</a:t>
            </a:r>
            <a:r>
              <a:rPr lang="en-US"/>
              <a:t>$/ton</a:t>
            </a:r>
            <a:r>
              <a:rPr lang="en-US" baseline="0"/>
              <a:t> of CO2)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cost!$B$1:$F$1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cost!$B$6:$F$6</c:f>
              <c:numCache>
                <c:formatCode>General</c:formatCode>
                <c:ptCount val="5"/>
                <c:pt idx="0">
                  <c:v>0</c:v>
                </c:pt>
                <c:pt idx="1">
                  <c:v>1202.6192552091975</c:v>
                </c:pt>
                <c:pt idx="2">
                  <c:v>1172.8072224652046</c:v>
                </c:pt>
                <c:pt idx="3">
                  <c:v>760.9767129071854</c:v>
                </c:pt>
                <c:pt idx="4">
                  <c:v>592.54589611531901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1-439F-A7BA-514FB28FC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762095"/>
        <c:axId val="2028765423"/>
      </c:barChart>
      <c:catAx>
        <c:axId val="20287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65423"/>
        <c:crosses val="autoZero"/>
        <c:auto val="1"/>
        <c:lblAlgn val="ctr"/>
        <c:lblOffset val="100"/>
        <c:noMultiLvlLbl val="0"/>
      </c:catAx>
      <c:valAx>
        <c:axId val="20287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Abatement Cost beyond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Net-zero ($/ton CO2)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emission!$B$38:$E$38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emission!$B$43:$E$43</c:f>
              <c:numCache>
                <c:formatCode>0.00</c:formatCode>
                <c:ptCount val="4"/>
                <c:pt idx="0">
                  <c:v>813.8166559373235</c:v>
                </c:pt>
                <c:pt idx="1">
                  <c:v>784.00462319333064</c:v>
                </c:pt>
                <c:pt idx="2">
                  <c:v>503.50931737859264</c:v>
                </c:pt>
                <c:pt idx="3">
                  <c:v>398.14459647938196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2-4C92-9429-20F735919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616224"/>
        <c:axId val="2028614976"/>
      </c:barChart>
      <c:catAx>
        <c:axId val="20286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8614976"/>
        <c:crosses val="autoZero"/>
        <c:auto val="1"/>
        <c:lblAlgn val="ctr"/>
        <c:lblOffset val="100"/>
        <c:noMultiLvlLbl val="0"/>
      </c:catAx>
      <c:valAx>
        <c:axId val="2028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86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Emission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emission!$B$1:$F$1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emission!$B$7:$F$7</c:f>
              <c:numCache>
                <c:formatCode>_(* #,##0_);_(* \(#,##0\);_(* "-"??_);_(@_)</c:formatCode>
                <c:ptCount val="5"/>
                <c:pt idx="0">
                  <c:v>1274059999.999999</c:v>
                </c:pt>
                <c:pt idx="1">
                  <c:v>549393735.299999</c:v>
                </c:pt>
                <c:pt idx="2">
                  <c:v>549393735.299999</c:v>
                </c:pt>
                <c:pt idx="3">
                  <c:v>179738419.04195368</c:v>
                </c:pt>
                <c:pt idx="4">
                  <c:v>-175272529.40000069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0-4C7D-B3B3-DE62A9F9A0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743744"/>
        <c:axId val="258741664"/>
      </c:barChart>
      <c:catAx>
        <c:axId val="258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1664"/>
        <c:crosses val="autoZero"/>
        <c:auto val="1"/>
        <c:lblAlgn val="ctr"/>
        <c:lblOffset val="100"/>
        <c:noMultiLvlLbl val="0"/>
      </c:catAx>
      <c:valAx>
        <c:axId val="25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emission!$A$28</c:f>
              <c:strCache>
                <c:ptCount val="1"/>
                <c:pt idx="0">
                  <c:v>Total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emission!$B$24:$E$24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emission!$B$28:$E$28</c:f>
              <c:numCache>
                <c:formatCode>_(* #,##0_);_(* \(#,##0\);_(* "-"??_);_(@_)</c:formatCode>
                <c:ptCount val="4"/>
                <c:pt idx="0">
                  <c:v>-724666264.70000005</c:v>
                </c:pt>
                <c:pt idx="1">
                  <c:v>-724666264.70000005</c:v>
                </c:pt>
                <c:pt idx="2">
                  <c:v>-1094321580.9580452</c:v>
                </c:pt>
                <c:pt idx="3">
                  <c:v>-1449332529.3999996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0BD-82F5-BCA737B6F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489424"/>
        <c:axId val="259489840"/>
      </c:barChart>
      <c:catAx>
        <c:axId val="2594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840"/>
        <c:crosses val="autoZero"/>
        <c:auto val="1"/>
        <c:lblAlgn val="ctr"/>
        <c:lblOffset val="100"/>
        <c:noMultiLvlLbl val="0"/>
      </c:catAx>
      <c:valAx>
        <c:axId val="259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Emission</a:t>
            </a:r>
            <a:r>
              <a:rPr lang="en-US" baseline="0"/>
              <a:t> 2030 - 2050 (tons)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emission!$B$1:$F$1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emission!$B$7:$F$7</c:f>
              <c:numCache>
                <c:formatCode>_(* #,##0_);_(* \(#,##0\);_(* "-"??_);_(@_)</c:formatCode>
                <c:ptCount val="5"/>
                <c:pt idx="0">
                  <c:v>1274059999.999999</c:v>
                </c:pt>
                <c:pt idx="1">
                  <c:v>549393735.299999</c:v>
                </c:pt>
                <c:pt idx="2">
                  <c:v>549393735.299999</c:v>
                </c:pt>
                <c:pt idx="3">
                  <c:v>179738419.04195368</c:v>
                </c:pt>
                <c:pt idx="4">
                  <c:v>-175272529.40000069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C-4E88-8449-A9752C8A18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7510863"/>
        <c:axId val="1867500879"/>
      </c:barChart>
      <c:catAx>
        <c:axId val="18675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00879"/>
        <c:crosses val="autoZero"/>
        <c:auto val="1"/>
        <c:lblAlgn val="ctr"/>
        <c:lblOffset val="100"/>
        <c:noMultiLvlLbl val="0"/>
      </c:catAx>
      <c:valAx>
        <c:axId val="18675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emission!$B$55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emission!$A$56:$A$58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emission!$B$56:$B$58</c:f>
              <c:numCache>
                <c:formatCode>_(* #,##0.00_);_(* \(#,##0.00\);_(* "-"??_);_(@_)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4-4B9F-8E3C-2877703ADC9A}"/>
            </c:ext>
          </c:extLst>
        </c:ser>
        <c:ser>
          <c:idx val="1"/>
          <c:order val="1"/>
          <c:tx>
            <c:strRef>
              <c:f>emission!$C$55</c:f>
              <c:strCache>
                <c:ptCount val="1"/>
                <c:pt idx="0">
                  <c:v>NE in 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emission!$A$56:$A$58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emission!$C$56:$C$58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813.81665592467255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4-4B9F-8E3C-2877703ADC9A}"/>
            </c:ext>
          </c:extLst>
        </c:ser>
        <c:ser>
          <c:idx val="2"/>
          <c:order val="2"/>
          <c:tx>
            <c:strRef>
              <c:f>emission!$D$55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emission!$A$56:$A$58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emission!$D$56:$D$58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779.72403426029757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4-4B9F-8E3C-2877703ADC9A}"/>
            </c:ext>
          </c:extLst>
        </c:ser>
        <c:ser>
          <c:idx val="3"/>
          <c:order val="3"/>
          <c:tx>
            <c:strRef>
              <c:f>emission!$E$55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emission!$A$56:$A$58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emission!$E$56:$E$58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114.84404418001833</c:v>
                </c:pt>
                <c:pt idx="2">
                  <c:v>701.76911154391416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4-4B9F-8E3C-2877703ADC9A}"/>
            </c:ext>
          </c:extLst>
        </c:ser>
        <c:ser>
          <c:idx val="4"/>
          <c:order val="4"/>
          <c:tx>
            <c:strRef>
              <c:f>emission!$F$55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emission!$A$56:$A$58</c:f>
              <c:numCache>
                <c:formatCode>General</c:formatCod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emission!$F$56:$F$58</c:f>
              <c:numCache>
                <c:formatCode>_(* #,##0.00_);_(* \(#,##0.00\);_(* "-"??_);_(@_)</c:formatCode>
                <c:ptCount val="3"/>
                <c:pt idx="0">
                  <c:v>42.473264365440286</c:v>
                </c:pt>
                <c:pt idx="1">
                  <c:v>222.64805301553116</c:v>
                </c:pt>
                <c:pt idx="2">
                  <c:v>633.69940282659627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24-4B9F-8E3C-2877703A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032719"/>
        <c:axId val="920024399"/>
      </c:lineChart>
      <c:catAx>
        <c:axId val="92003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24399"/>
        <c:crosses val="autoZero"/>
        <c:auto val="1"/>
        <c:lblAlgn val="ctr"/>
        <c:lblOffset val="100"/>
        <c:noMultiLvlLbl val="0"/>
      </c:catAx>
      <c:valAx>
        <c:axId val="9200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3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700" b="1">
                <a:latin typeface="Arial" panose="020B0604020202020204" pitchFamily="34" charset="0"/>
                <a:cs typeface="Arial" panose="020B0604020202020204" pitchFamily="34" charset="0"/>
              </a:rPr>
              <a:t>Decarbonization Paths</a:t>
            </a:r>
            <a:r>
              <a:rPr lang="en-US" sz="1700" b="1" baseline="0">
                <a:latin typeface="Arial" panose="020B0604020202020204" pitchFamily="34" charset="0"/>
                <a:cs typeface="Arial" panose="020B0604020202020204" pitchFamily="34" charset="0"/>
              </a:rPr>
              <a:t> (Million tons CO2)</a:t>
            </a:r>
            <a:endParaRPr lang="en-US" sz="17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81064855327678E-2"/>
          <c:y val="0.14082669953903448"/>
          <c:w val="0.87677513940238694"/>
          <c:h val="0.58464327259468896"/>
        </c:manualLayout>
      </c:layout>
      <c:lineChart>
        <c:grouping val="standard"/>
        <c:varyColors val="0"/>
        <c:ser>
          <c:idx val="0"/>
          <c:order val="0"/>
          <c:tx>
            <c:strRef>
              <c:f>'emission cap'!$B$1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cap'!$B$2:$B$5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-1.49011611938476E-8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F-479C-984C-79EC16902072}"/>
            </c:ext>
          </c:extLst>
        </c:ser>
        <c:ser>
          <c:idx val="1"/>
          <c:order val="1"/>
          <c:tx>
            <c:strRef>
              <c:f>'emission cap'!$D$1</c:f>
              <c:strCache>
                <c:ptCount val="1"/>
                <c:pt idx="0">
                  <c:v>Negative Emission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cap'!$D$2:$D$5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F-479C-984C-79EC16902072}"/>
            </c:ext>
          </c:extLst>
        </c:ser>
        <c:ser>
          <c:idx val="2"/>
          <c:order val="2"/>
          <c:tx>
            <c:strRef>
              <c:f>'emission cap'!$E$1</c:f>
              <c:strCache>
                <c:ptCount val="1"/>
                <c:pt idx="0">
                  <c:v>Negative Emission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1C-4983-9698-4B062B13EA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1C-4983-9698-4B062B13EA63}"/>
                </c:ext>
              </c:extLst>
            </c:dLbl>
            <c:dLbl>
              <c:idx val="2"/>
              <c:layout>
                <c:manualLayout>
                  <c:x val="-1.7556353210242109E-2"/>
                  <c:y val="-2.1371391076115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91C-4983-9698-4B062B13EA6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2F-479C-984C-79EC16902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cap'!$E$2:$E$5</c:f>
              <c:numCache>
                <c:formatCode>0</c:formatCode>
                <c:ptCount val="4"/>
                <c:pt idx="0">
                  <c:v>131</c:v>
                </c:pt>
                <c:pt idx="1">
                  <c:v>87.063213329999996</c:v>
                </c:pt>
                <c:pt idx="2">
                  <c:v>-2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F-479C-984C-79EC16902072}"/>
            </c:ext>
          </c:extLst>
        </c:ser>
        <c:ser>
          <c:idx val="3"/>
          <c:order val="3"/>
          <c:tx>
            <c:strRef>
              <c:f>'emission cap'!$F$1</c:f>
              <c:strCache>
                <c:ptCount val="1"/>
                <c:pt idx="0">
                  <c:v>Negative Emission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1C-4983-9698-4B062B13EA63}"/>
                </c:ext>
              </c:extLst>
            </c:dLbl>
            <c:dLbl>
              <c:idx val="1"/>
              <c:layout>
                <c:manualLayout>
                  <c:x val="-2.6921883846719109E-2"/>
                  <c:y val="4.6841393407196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1C-4983-9698-4B062B13EA63}"/>
                </c:ext>
              </c:extLst>
            </c:dLbl>
            <c:dLbl>
              <c:idx val="2"/>
              <c:layout>
                <c:manualLayout>
                  <c:x val="-4.4861001417512918E-2"/>
                  <c:y val="8.3100393700787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2F-479C-984C-79EC16902072}"/>
                </c:ext>
              </c:extLst>
            </c:dLbl>
            <c:dLbl>
              <c:idx val="3"/>
              <c:layout>
                <c:manualLayout>
                  <c:x val="-1.614616124080508E-2"/>
                  <c:y val="3.065056745295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2F-479C-984C-79EC16902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cap'!$F$2:$F$5</c:f>
              <c:numCache>
                <c:formatCode>0</c:formatCode>
                <c:ptCount val="4"/>
                <c:pt idx="0">
                  <c:v>131</c:v>
                </c:pt>
                <c:pt idx="1">
                  <c:v>57</c:v>
                </c:pt>
                <c:pt idx="2">
                  <c:v>-16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F-479C-984C-79EC16902072}"/>
            </c:ext>
          </c:extLst>
        </c:ser>
        <c:ser>
          <c:idx val="4"/>
          <c:order val="4"/>
          <c:tx>
            <c:strRef>
              <c:f>'emission cap'!$C$1</c:f>
              <c:strCache>
                <c:ptCount val="1"/>
                <c:pt idx="0">
                  <c:v>Negative Emission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336172314512552E-2"/>
                  <c:y val="3.7155067651739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1C-4983-9698-4B062B13EA63}"/>
                </c:ext>
              </c:extLst>
            </c:dLbl>
            <c:dLbl>
              <c:idx val="1"/>
              <c:layout>
                <c:manualLayout>
                  <c:x val="-3.6970780198040176E-2"/>
                  <c:y val="-7.3454724409448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C-4983-9698-4B062B13EA63}"/>
                </c:ext>
              </c:extLst>
            </c:dLbl>
            <c:dLbl>
              <c:idx val="2"/>
              <c:layout>
                <c:manualLayout>
                  <c:x val="-4.3096828218538802E-2"/>
                  <c:y val="-9.7760279965004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1C-4983-9698-4B062B13E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cap'!$C$2:$C$5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2F-479C-984C-79EC169020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244096"/>
        <c:axId val="127244928"/>
      </c:lineChart>
      <c:date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44928"/>
        <c:crosses val="autoZero"/>
        <c:auto val="1"/>
        <c:lblOffset val="100"/>
        <c:baseTimeUnit val="days"/>
        <c:majorUnit val="1"/>
        <c:majorTimeUnit val="days"/>
        <c:minorUnit val="1"/>
        <c:minorTimeUnit val="years"/>
      </c:date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636331546236252"/>
          <c:w val="1"/>
          <c:h val="0.1736366845376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Emission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cap'!$A$7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cap'!$B$1:$F$1</c:f>
              <c:strCache>
                <c:ptCount val="5"/>
                <c:pt idx="0">
                  <c:v>Net-zero</c:v>
                </c:pt>
                <c:pt idx="1">
                  <c:v>Negative Emission in 2050</c:v>
                </c:pt>
                <c:pt idx="2">
                  <c:v>Negative Emission in 2040</c:v>
                </c:pt>
                <c:pt idx="3">
                  <c:v>Negative Emission in 2030</c:v>
                </c:pt>
                <c:pt idx="4">
                  <c:v>Negative Emission in 2020</c:v>
                </c:pt>
              </c:strCache>
            </c:strRef>
          </c:cat>
          <c:val>
            <c:numRef>
              <c:f>'emission cap'!$B$7:$F$7</c:f>
              <c:numCache>
                <c:formatCode>0</c:formatCode>
                <c:ptCount val="5"/>
                <c:pt idx="0">
                  <c:v>130.59481998509872</c:v>
                </c:pt>
                <c:pt idx="1">
                  <c:v>40.594819999999885</c:v>
                </c:pt>
                <c:pt idx="2">
                  <c:v>40.594819999999885</c:v>
                </c:pt>
                <c:pt idx="3">
                  <c:v>-4.9367866700000036</c:v>
                </c:pt>
                <c:pt idx="4">
                  <c:v>-49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4-4D7A-BB27-D65F6122E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743744"/>
        <c:axId val="258741664"/>
      </c:barChart>
      <c:catAx>
        <c:axId val="258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1664"/>
        <c:crosses val="autoZero"/>
        <c:auto val="1"/>
        <c:lblAlgn val="ctr"/>
        <c:lblOffset val="100"/>
        <c:noMultiLvlLbl val="0"/>
      </c:catAx>
      <c:valAx>
        <c:axId val="25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cap'!$A$25</c:f>
              <c:strCache>
                <c:ptCount val="1"/>
                <c:pt idx="0">
                  <c:v>Total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cap'!$B$21:$E$21</c:f>
              <c:strCache>
                <c:ptCount val="4"/>
                <c:pt idx="0">
                  <c:v>Negative Emission in 2050</c:v>
                </c:pt>
                <c:pt idx="1">
                  <c:v>Negative Emission in 2040</c:v>
                </c:pt>
                <c:pt idx="2">
                  <c:v>Negative Emission in 2030</c:v>
                </c:pt>
                <c:pt idx="3">
                  <c:v>Negative Emission in 2020</c:v>
                </c:pt>
              </c:strCache>
            </c:strRef>
          </c:cat>
          <c:val>
            <c:numRef>
              <c:f>'emission cap'!$B$25:$E$25</c:f>
              <c:numCache>
                <c:formatCode>_(* #,##0_);_(* \(#,##0\);_(* "-"??_);_(@_)</c:formatCode>
                <c:ptCount val="4"/>
                <c:pt idx="0">
                  <c:v>-89.999999985098839</c:v>
                </c:pt>
                <c:pt idx="1">
                  <c:v>-89.999999985098839</c:v>
                </c:pt>
                <c:pt idx="2">
                  <c:v>-135.53160665509873</c:v>
                </c:pt>
                <c:pt idx="3">
                  <c:v>-179.59481998509872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574-A02A-8E30A6E9A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489424"/>
        <c:axId val="259489840"/>
      </c:barChart>
      <c:catAx>
        <c:axId val="2594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840"/>
        <c:crosses val="autoZero"/>
        <c:auto val="1"/>
        <c:lblAlgn val="ctr"/>
        <c:lblOffset val="100"/>
        <c:noMultiLvlLbl val="0"/>
      </c:catAx>
      <c:valAx>
        <c:axId val="259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US" sz="1700" b="1">
                <a:latin typeface="Arial" panose="020B0604020202020204" pitchFamily="34" charset="0"/>
                <a:cs typeface="Arial" panose="020B0604020202020204" pitchFamily="34" charset="0"/>
              </a:rPr>
              <a:t>Capacity Investments, 2030 - 2050 (GW)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30994449603324E-2"/>
          <c:y val="0.18095778226868772"/>
          <c:w val="0.89857487523267987"/>
          <c:h val="0.7236174349308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CE!$A$13</c:f>
              <c:strCache>
                <c:ptCount val="1"/>
                <c:pt idx="0">
                  <c:v>NGCC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CE!$B$13:$F$13</c:f>
              <c:numCache>
                <c:formatCode>General</c:formatCode>
                <c:ptCount val="5"/>
                <c:pt idx="0">
                  <c:v>30.006642128841111</c:v>
                </c:pt>
                <c:pt idx="1">
                  <c:v>30.006642128841111</c:v>
                </c:pt>
                <c:pt idx="2">
                  <c:v>30.006642128841111</c:v>
                </c:pt>
                <c:pt idx="3">
                  <c:v>14.05396298949467</c:v>
                </c:pt>
                <c:pt idx="4">
                  <c:v>21.645464339922459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B-41DC-BDF5-52068917B576}"/>
            </c:ext>
          </c:extLst>
        </c:ser>
        <c:ser>
          <c:idx val="1"/>
          <c:order val="1"/>
          <c:tx>
            <c:strRef>
              <c:f>CE!$A$14</c:f>
              <c:strCache>
                <c:ptCount val="1"/>
                <c:pt idx="0">
                  <c:v>NGCC+CCS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CE!$B$14:$F$14</c:f>
              <c:numCache>
                <c:formatCode>General</c:formatCode>
                <c:ptCount val="5"/>
                <c:pt idx="0">
                  <c:v>28.980660136203369</c:v>
                </c:pt>
                <c:pt idx="1">
                  <c:v>28.980660136203369</c:v>
                </c:pt>
                <c:pt idx="2">
                  <c:v>28.980660136203369</c:v>
                </c:pt>
                <c:pt idx="3">
                  <c:v>13.02798099685692</c:v>
                </c:pt>
                <c:pt idx="4">
                  <c:v>21.645464339922459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B-41DC-BDF5-52068917B576}"/>
            </c:ext>
          </c:extLst>
        </c:ser>
        <c:ser>
          <c:idx val="2"/>
          <c:order val="2"/>
          <c:tx>
            <c:strRef>
              <c:f>CE!$A$15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CE!$B$15:$F$15</c:f>
              <c:numCache>
                <c:formatCode>General</c:formatCode>
                <c:ptCount val="5"/>
                <c:pt idx="0">
                  <c:v>22.85961536590013</c:v>
                </c:pt>
                <c:pt idx="1">
                  <c:v>42.166886587079759</c:v>
                </c:pt>
                <c:pt idx="2">
                  <c:v>41.686205778381698</c:v>
                </c:pt>
                <c:pt idx="3">
                  <c:v>47.964372214870735</c:v>
                </c:pt>
                <c:pt idx="4">
                  <c:v>45.730445661931661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B-41DC-BDF5-52068917B576}"/>
            </c:ext>
          </c:extLst>
        </c:ser>
        <c:ser>
          <c:idx val="3"/>
          <c:order val="3"/>
          <c:tx>
            <c:strRef>
              <c:f>CE!$A$16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CE!$B$16:$F$16</c:f>
              <c:numCache>
                <c:formatCode>General</c:formatCode>
                <c:ptCount val="5"/>
                <c:pt idx="0">
                  <c:v>12.955801210091881</c:v>
                </c:pt>
                <c:pt idx="1">
                  <c:v>12.955801210091881</c:v>
                </c:pt>
                <c:pt idx="2">
                  <c:v>13.637564980530829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8B-41DC-BDF5-52068917B576}"/>
            </c:ext>
          </c:extLst>
        </c:ser>
        <c:ser>
          <c:idx val="4"/>
          <c:order val="4"/>
          <c:tx>
            <c:strRef>
              <c:f>CE!$A$17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CE!$B$17:$F$17</c:f>
              <c:numCache>
                <c:formatCode>General</c:formatCode>
                <c:ptCount val="5"/>
                <c:pt idx="0">
                  <c:v>44.425177269029696</c:v>
                </c:pt>
                <c:pt idx="1">
                  <c:v>45.418551933158859</c:v>
                </c:pt>
                <c:pt idx="2">
                  <c:v>44.997766230081226</c:v>
                </c:pt>
                <c:pt idx="3">
                  <c:v>53.673456501897071</c:v>
                </c:pt>
                <c:pt idx="4">
                  <c:v>46.490801583252271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8B-41DC-BDF5-52068917B576}"/>
            </c:ext>
          </c:extLst>
        </c:ser>
        <c:ser>
          <c:idx val="5"/>
          <c:order val="5"/>
          <c:tx>
            <c:strRef>
              <c:f>CE!$A$18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CE!$B$18:$F$18</c:f>
              <c:numCache>
                <c:formatCode>General</c:formatCode>
                <c:ptCount val="5"/>
                <c:pt idx="0">
                  <c:v>8.9651685360327988</c:v>
                </c:pt>
                <c:pt idx="1">
                  <c:v>8.9651685360327988</c:v>
                </c:pt>
                <c:pt idx="2">
                  <c:v>7.9553679216336892</c:v>
                </c:pt>
                <c:pt idx="3">
                  <c:v>8.7698994477997996</c:v>
                </c:pt>
                <c:pt idx="4">
                  <c:v>7.5877082323503524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8B-41DC-BDF5-52068917B576}"/>
            </c:ext>
          </c:extLst>
        </c:ser>
        <c:ser>
          <c:idx val="6"/>
          <c:order val="6"/>
          <c:tx>
            <c:strRef>
              <c:f>CE!$A$19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745BA5"/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CE!$B$19:$F$19</c:f>
              <c:numCache>
                <c:formatCode>General</c:formatCode>
                <c:ptCount val="5"/>
                <c:pt idx="0">
                  <c:v>7.8751026722831545</c:v>
                </c:pt>
                <c:pt idx="1">
                  <c:v>10.275079665676961</c:v>
                </c:pt>
                <c:pt idx="2">
                  <c:v>7.4546301669927111</c:v>
                </c:pt>
                <c:pt idx="3">
                  <c:v>10.626910209649511</c:v>
                </c:pt>
                <c:pt idx="4">
                  <c:v>10.16688612174722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8B-41DC-BDF5-52068917B576}"/>
            </c:ext>
          </c:extLst>
        </c:ser>
        <c:ser>
          <c:idx val="7"/>
          <c:order val="7"/>
          <c:tx>
            <c:strRef>
              <c:f>CE!$A$20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CE!$B$20:$F$20</c:f>
              <c:numCache>
                <c:formatCode>General</c:formatCode>
                <c:ptCount val="5"/>
                <c:pt idx="0">
                  <c:v>0.86579429283891818</c:v>
                </c:pt>
                <c:pt idx="1">
                  <c:v>19.92042732895699</c:v>
                </c:pt>
                <c:pt idx="2">
                  <c:v>19.710104028035609</c:v>
                </c:pt>
                <c:pt idx="3">
                  <c:v>20.01912574116357</c:v>
                </c:pt>
                <c:pt idx="4">
                  <c:v>23.32267764150977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8B-41DC-BDF5-52068917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36943872"/>
        <c:axId val="1236945536"/>
      </c:barChart>
      <c:catAx>
        <c:axId val="12369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6945536"/>
        <c:crosses val="autoZero"/>
        <c:auto val="1"/>
        <c:lblAlgn val="ctr"/>
        <c:lblOffset val="100"/>
        <c:noMultiLvlLbl val="0"/>
      </c:catAx>
      <c:valAx>
        <c:axId val="1236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69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656265503161055E-2"/>
          <c:y val="0.11221849168208915"/>
          <c:w val="0.96191724015112001"/>
          <c:h val="6.2781897803972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(2)'!$A$8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(2)'!$B$7:$F$7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(2)'!$B$8:$F$8</c:f>
              <c:numCache>
                <c:formatCode>_(* #,##0.00_);_(* \(#,##0.00\);_(* "-"??_);_(@_)</c:formatCode>
                <c:ptCount val="5"/>
                <c:pt idx="0" formatCode="_(* #,##0_);_(* \(#,##0\);_(* &quot;-&quot;??_);_(@_)">
                  <c:v>141299.894</c:v>
                </c:pt>
                <c:pt idx="1">
                  <c:v>731045.37019957765</c:v>
                </c:pt>
                <c:pt idx="2">
                  <c:v>706339.59740422468</c:v>
                </c:pt>
                <c:pt idx="3" formatCode="_(* #,##0_);_(* \(#,##0\);_(* &quot;-&quot;??_);_(@_)">
                  <c:v>649848.29474436597</c:v>
                </c:pt>
                <c:pt idx="4" formatCode="_(* #,##0_);_(* \(#,##0\);_(* &quot;-&quot;??_);_(@_)">
                  <c:v>600520.47318897012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022-850B-29344B1F3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180016"/>
        <c:axId val="2020184176"/>
      </c:barChart>
      <c:catAx>
        <c:axId val="20201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84176"/>
        <c:crosses val="autoZero"/>
        <c:auto val="1"/>
        <c:lblAlgn val="ctr"/>
        <c:lblOffset val="100"/>
        <c:noMultiLvlLbl val="0"/>
      </c:catAx>
      <c:valAx>
        <c:axId val="2020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2050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(2)'!$A$12</c:f>
              <c:strCache>
                <c:ptCount val="1"/>
                <c:pt idx="0">
                  <c:v>2050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(2)'!$B$7:$F$7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(2)'!$B$12:$F$12</c:f>
              <c:numCache>
                <c:formatCode>_(* #,##0_);_(* \(#,##0\);_(* "-"??_);_(@_)</c:formatCode>
                <c:ptCount val="5"/>
                <c:pt idx="0">
                  <c:v>141299.894</c:v>
                </c:pt>
                <c:pt idx="1">
                  <c:v>731045.37019957765</c:v>
                </c:pt>
                <c:pt idx="2" formatCode="_(* #,##0.00_);_(* \(#,##0.00\);_(* &quot;-&quot;??_);_(@_)">
                  <c:v>706339.59740422468</c:v>
                </c:pt>
                <c:pt idx="3">
                  <c:v>649848.29474436597</c:v>
                </c:pt>
                <c:pt idx="4">
                  <c:v>600520.47318897012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C-4FEC-99F8-D884DBFC5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486640"/>
        <c:axId val="124481648"/>
      </c:barChart>
      <c:catAx>
        <c:axId val="1244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1648"/>
        <c:crosses val="autoZero"/>
        <c:auto val="1"/>
        <c:lblAlgn val="ctr"/>
        <c:lblOffset val="100"/>
        <c:noMultiLvlLbl val="0"/>
      </c:catAx>
      <c:valAx>
        <c:axId val="124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+ SCC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(2)'!$A$29</c:f>
              <c:strCache>
                <c:ptCount val="1"/>
                <c:pt idx="0">
                  <c:v>$20 SCC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(2)'!$B$29:$F$29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857004.27823474526</c:v>
                </c:pt>
                <c:pt idx="2">
                  <c:v>835400.50382304192</c:v>
                </c:pt>
                <c:pt idx="3">
                  <c:v>810866.80792168679</c:v>
                </c:pt>
                <c:pt idx="4">
                  <c:v>829809.39181440487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6-492A-ABE9-D25DC0F6A44D}"/>
            </c:ext>
          </c:extLst>
        </c:ser>
        <c:ser>
          <c:idx val="1"/>
          <c:order val="1"/>
          <c:tx>
            <c:strRef>
              <c:f>'cost (2)'!$A$30</c:f>
              <c:strCache>
                <c:ptCount val="1"/>
                <c:pt idx="0">
                  <c:v>$51 SCC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(2)'!$B$30:$F$30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834539.62402904523</c:v>
                </c:pt>
                <c:pt idx="2">
                  <c:v>812935.84961734188</c:v>
                </c:pt>
                <c:pt idx="3">
                  <c:v>776942.83891198738</c:v>
                </c:pt>
                <c:pt idx="4">
                  <c:v>784880.0834030048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6-492A-ABE9-D25DC0F6A44D}"/>
            </c:ext>
          </c:extLst>
        </c:ser>
        <c:ser>
          <c:idx val="2"/>
          <c:order val="2"/>
          <c:tx>
            <c:strRef>
              <c:f>'cost (2)'!$A$31</c:f>
              <c:strCache>
                <c:ptCount val="1"/>
                <c:pt idx="0">
                  <c:v>$60 SCC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(2)'!$B$31:$F$31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828017.62764674518</c:v>
                </c:pt>
                <c:pt idx="2">
                  <c:v>806413.85323504196</c:v>
                </c:pt>
                <c:pt idx="3">
                  <c:v>767093.94468336494</c:v>
                </c:pt>
                <c:pt idx="4">
                  <c:v>771836.09063840483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6-492A-ABE9-D25DC0F6A44D}"/>
            </c:ext>
          </c:extLst>
        </c:ser>
        <c:ser>
          <c:idx val="3"/>
          <c:order val="3"/>
          <c:tx>
            <c:strRef>
              <c:f>'cost (2)'!$A$32</c:f>
              <c:strCache>
                <c:ptCount val="1"/>
                <c:pt idx="0">
                  <c:v>$70 SCC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(2)'!$B$32:$F$32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820770.96499974525</c:v>
                </c:pt>
                <c:pt idx="2">
                  <c:v>799167.19058804191</c:v>
                </c:pt>
                <c:pt idx="3">
                  <c:v>756150.72887378454</c:v>
                </c:pt>
                <c:pt idx="4">
                  <c:v>757342.76534440485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6-492A-ABE9-D25DC0F6A44D}"/>
            </c:ext>
          </c:extLst>
        </c:ser>
        <c:ser>
          <c:idx val="4"/>
          <c:order val="4"/>
          <c:tx>
            <c:strRef>
              <c:f>'cost (2)'!$A$33</c:f>
              <c:strCache>
                <c:ptCount val="1"/>
                <c:pt idx="0">
                  <c:v>$80 SCC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(2)'!$B$33:$F$33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813524.3023527452</c:v>
                </c:pt>
                <c:pt idx="2">
                  <c:v>791920.52794104186</c:v>
                </c:pt>
                <c:pt idx="3">
                  <c:v>745207.51306420402</c:v>
                </c:pt>
                <c:pt idx="4">
                  <c:v>742849.44005040487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6-492A-ABE9-D25DC0F6A44D}"/>
            </c:ext>
          </c:extLst>
        </c:ser>
        <c:ser>
          <c:idx val="5"/>
          <c:order val="5"/>
          <c:tx>
            <c:strRef>
              <c:f>'cost (2)'!$A$34</c:f>
              <c:strCache>
                <c:ptCount val="1"/>
                <c:pt idx="0">
                  <c:v>$90 SCC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(2)'!$B$34:$F$34</c:f>
              <c:numCache>
                <c:formatCode>_(* #,##0_);_(* \(#,##0\);_(* "-"??_);_(@_)</c:formatCode>
                <c:ptCount val="5"/>
                <c:pt idx="0">
                  <c:v>281752.12731999997</c:v>
                </c:pt>
                <c:pt idx="1">
                  <c:v>806277.63970574527</c:v>
                </c:pt>
                <c:pt idx="2">
                  <c:v>784673.86529404193</c:v>
                </c:pt>
                <c:pt idx="3">
                  <c:v>734264.29725462361</c:v>
                </c:pt>
                <c:pt idx="4">
                  <c:v>728356.11475640489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6-492A-ABE9-D25DC0F6A44D}"/>
            </c:ext>
          </c:extLst>
        </c:ser>
        <c:ser>
          <c:idx val="6"/>
          <c:order val="6"/>
          <c:tx>
            <c:strRef>
              <c:f>'cost (2)'!$A$35</c:f>
              <c:strCache>
                <c:ptCount val="1"/>
                <c:pt idx="0">
                  <c:v>$100 SCC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(2)'!$B$35:$F$35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799030.97705874522</c:v>
                </c:pt>
                <c:pt idx="2">
                  <c:v>777427.20264704188</c:v>
                </c:pt>
                <c:pt idx="3">
                  <c:v>723321.08144504321</c:v>
                </c:pt>
                <c:pt idx="4">
                  <c:v>713862.78946240479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46-492A-ABE9-D25DC0F6A44D}"/>
            </c:ext>
          </c:extLst>
        </c:ser>
        <c:ser>
          <c:idx val="7"/>
          <c:order val="7"/>
          <c:tx>
            <c:strRef>
              <c:f>'cost (2)'!$A$36</c:f>
              <c:strCache>
                <c:ptCount val="1"/>
                <c:pt idx="0">
                  <c:v>$200 SCC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(2)'!$B$36:$F$36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726564.3505887452</c:v>
                </c:pt>
                <c:pt idx="2">
                  <c:v>704960.57617704186</c:v>
                </c:pt>
                <c:pt idx="3">
                  <c:v>613888.92334923858</c:v>
                </c:pt>
                <c:pt idx="4">
                  <c:v>568929.53652240487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46-492A-ABE9-D25DC0F6A44D}"/>
            </c:ext>
          </c:extLst>
        </c:ser>
        <c:ser>
          <c:idx val="8"/>
          <c:order val="8"/>
          <c:tx>
            <c:strRef>
              <c:f>'cost (2)'!$A$38</c:f>
              <c:strCache>
                <c:ptCount val="1"/>
                <c:pt idx="0">
                  <c:v>$400 SCC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'cost (2)'!$B$28:$F$28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(2)'!$B$38:$F$38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581631.09764874517</c:v>
                </c:pt>
                <c:pt idx="2">
                  <c:v>560027.32323704194</c:v>
                </c:pt>
                <c:pt idx="3">
                  <c:v>395024.60715762951</c:v>
                </c:pt>
                <c:pt idx="4">
                  <c:v>279063.03064240492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46-492A-ABE9-D25DC0F6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066591"/>
        <c:axId val="1727067007"/>
      </c:lineChart>
      <c:catAx>
        <c:axId val="172706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67007"/>
        <c:crosses val="autoZero"/>
        <c:auto val="1"/>
        <c:lblAlgn val="ctr"/>
        <c:lblOffset val="100"/>
        <c:noMultiLvlLbl val="0"/>
      </c:catAx>
      <c:valAx>
        <c:axId val="1727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</a:t>
            </a:r>
            <a:r>
              <a:rPr lang="en-US" baseline="0"/>
              <a:t> reducing a ton of CO2 from 2020 emission level to decarb targets (</a:t>
            </a:r>
            <a:r>
              <a:rPr lang="en-US"/>
              <a:t>$/ton</a:t>
            </a:r>
            <a:r>
              <a:rPr lang="en-US" baseline="0"/>
              <a:t> of CO2)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(2)'!$B$1:$F$1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'cost (2)'!$B$6:$F$6</c:f>
              <c:numCache>
                <c:formatCode>_(* #,##0.00_);_(* \(#,##0.00\);_(* "-"??_);_(@_)</c:formatCode>
                <c:ptCount val="5"/>
                <c:pt idx="0">
                  <c:v>194.98616243505668</c:v>
                </c:pt>
                <c:pt idx="1">
                  <c:v>1008.8028183597293</c:v>
                </c:pt>
                <c:pt idx="2">
                  <c:v>974.71019669535428</c:v>
                </c:pt>
                <c:pt idx="3">
                  <c:v>896.75527397897088</c:v>
                </c:pt>
                <c:pt idx="4">
                  <c:v>828.68556526165287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CBA-BE6A-EC0EB100C0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762095"/>
        <c:axId val="2028765423"/>
      </c:barChart>
      <c:catAx>
        <c:axId val="20287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65423"/>
        <c:crosses val="autoZero"/>
        <c:auto val="1"/>
        <c:lblAlgn val="ctr"/>
        <c:lblOffset val="100"/>
        <c:noMultiLvlLbl val="0"/>
      </c:catAx>
      <c:valAx>
        <c:axId val="20287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  <a:endParaRPr lang="en-US"/>
          </a:p>
        </c:rich>
      </c:tx>
      <c:layout>
        <c:manualLayout>
          <c:xMode val="edge"/>
          <c:yMode val="edge"/>
          <c:x val="0.45002856260614488"/>
          <c:y val="1.9230774084083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cost!$A$1:$A$4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cost!$B$2:$B$4</c:f>
              <c:numCache>
                <c:formatCode>_(* #,##0_);_(* \(#,##0\);_(* "-"??_);_(@_)</c:formatCode>
                <c:ptCount val="3"/>
                <c:pt idx="0">
                  <c:v>57757.351799999997</c:v>
                </c:pt>
                <c:pt idx="1">
                  <c:v>82694.881519999995</c:v>
                </c:pt>
                <c:pt idx="2">
                  <c:v>141299.894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4A6-B7E7-882F8EA2D31E}"/>
            </c:ext>
          </c:extLst>
        </c:ser>
        <c:ser>
          <c:idx val="1"/>
          <c:order val="1"/>
          <c:tx>
            <c:strRef>
              <c:f>cost!$D$1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cost!$D$2:$D$4</c:f>
              <c:numCache>
                <c:formatCode>_(* #,##0_);_(* \(#,##0\);_(* "-"??_);_(@_)</c:formatCode>
                <c:ptCount val="3"/>
                <c:pt idx="0">
                  <c:v>57934.136713018568</c:v>
                </c:pt>
                <c:pt idx="1">
                  <c:v>85620.094999798675</c:v>
                </c:pt>
                <c:pt idx="2">
                  <c:v>706339.59740422468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D-44A6-B7E7-882F8EA2D31E}"/>
            </c:ext>
          </c:extLst>
        </c:ser>
        <c:ser>
          <c:idx val="2"/>
          <c:order val="2"/>
          <c:tx>
            <c:strRef>
              <c:f>cost!$E$1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cost!$E$2:$E$4</c:f>
              <c:numCache>
                <c:formatCode>_(* #,##0_);_(* \(#,##0\);_(* "-"??_);_(@_)</c:formatCode>
                <c:ptCount val="3"/>
                <c:pt idx="0">
                  <c:v>57757.351804764097</c:v>
                </c:pt>
                <c:pt idx="1">
                  <c:v>125147.5929917176</c:v>
                </c:pt>
                <c:pt idx="2">
                  <c:v>649848.29474436597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D-44A6-B7E7-882F8EA2D31E}"/>
            </c:ext>
          </c:extLst>
        </c:ser>
        <c:ser>
          <c:idx val="3"/>
          <c:order val="3"/>
          <c:tx>
            <c:strRef>
              <c:f>cost!$F$1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cost!$A$1:$A$4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cost!$F$2:$F$4</c:f>
              <c:numCache>
                <c:formatCode>_(* #,##0_);_(* \(#,##0\);_(* "-"??_);_(@_)</c:formatCode>
                <c:ptCount val="3"/>
                <c:pt idx="0">
                  <c:v>68016.999079106419</c:v>
                </c:pt>
                <c:pt idx="1">
                  <c:v>190258.57013432821</c:v>
                </c:pt>
                <c:pt idx="2">
                  <c:v>600520.47318897012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D-44A6-B7E7-882F8EA2D31E}"/>
            </c:ext>
          </c:extLst>
        </c:ser>
        <c:ser>
          <c:idx val="4"/>
          <c:order val="4"/>
          <c:tx>
            <c:strRef>
              <c:f>cost!$C$1</c:f>
              <c:strCache>
                <c:ptCount val="1"/>
                <c:pt idx="0">
                  <c:v>NE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cost!$A$1:$A$4</c:f>
              <c:numCache>
                <c:formatCode>General</c:formatCode>
                <c:ptCount val="4"/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cost!$C$2:$C$4</c:f>
              <c:numCache>
                <c:formatCode>_(* #,##0_);_(* \(#,##0\);_(* "-"??_);_(@_)</c:formatCode>
                <c:ptCount val="3"/>
                <c:pt idx="0">
                  <c:v>57757.351804764097</c:v>
                </c:pt>
                <c:pt idx="1">
                  <c:v>82694.88152440355</c:v>
                </c:pt>
                <c:pt idx="2">
                  <c:v>731045.37019957765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2-4E06-A3C0-988AA8C5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3056"/>
        <c:axId val="121393472"/>
      </c:lineChart>
      <c:catAx>
        <c:axId val="1213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472"/>
        <c:crosses val="autoZero"/>
        <c:auto val="1"/>
        <c:lblAlgn val="ctr"/>
        <c:lblOffset val="100"/>
        <c:noMultiLvlLbl val="0"/>
      </c:catAx>
      <c:valAx>
        <c:axId val="121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cost!$B$7:$F$7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cost!$B$8:$F$8</c:f>
              <c:numCache>
                <c:formatCode>_(* #,##0.00_);_(* \(#,##0.00\);_(* "-"??_);_(@_)</c:formatCode>
                <c:ptCount val="5"/>
                <c:pt idx="0" formatCode="_(* #,##0_);_(* \(#,##0\);_(* &quot;-&quot;??_);_(@_)">
                  <c:v>281752.12731999997</c:v>
                </c:pt>
                <c:pt idx="1">
                  <c:v>871497.60352874524</c:v>
                </c:pt>
                <c:pt idx="2">
                  <c:v>849893.8291170419</c:v>
                </c:pt>
                <c:pt idx="3" formatCode="_(* #,##0_);_(* \(#,##0\);_(* &quot;-&quot;??_);_(@_)">
                  <c:v>832753.23954084772</c:v>
                </c:pt>
                <c:pt idx="4" formatCode="_(* #,##0_);_(* \(#,##0\);_(* &quot;-&quot;??_);_(@_)">
                  <c:v>858796.04240240483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2-48B6-BC9A-DA117D3152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180016"/>
        <c:axId val="2020184176"/>
      </c:barChart>
      <c:catAx>
        <c:axId val="20201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84176"/>
        <c:crosses val="autoZero"/>
        <c:auto val="1"/>
        <c:lblAlgn val="ctr"/>
        <c:lblOffset val="100"/>
        <c:noMultiLvlLbl val="0"/>
      </c:catAx>
      <c:valAx>
        <c:axId val="2020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cost!$A$12</c:f>
              <c:strCache>
                <c:ptCount val="1"/>
                <c:pt idx="0">
                  <c:v>2050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cost!$B$7:$F$7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cost!$B$12:$F$12</c:f>
              <c:numCache>
                <c:formatCode>_(* #,##0_);_(* \(#,##0\);_(* "-"??_);_(@_)</c:formatCode>
                <c:ptCount val="5"/>
                <c:pt idx="0">
                  <c:v>141299.894</c:v>
                </c:pt>
                <c:pt idx="1">
                  <c:v>731045.37019957765</c:v>
                </c:pt>
                <c:pt idx="2" formatCode="_(* #,##0.00_);_(* \(#,##0.00\);_(* &quot;-&quot;??_);_(@_)">
                  <c:v>706339.59740422468</c:v>
                </c:pt>
                <c:pt idx="3">
                  <c:v>649848.29474436597</c:v>
                </c:pt>
                <c:pt idx="4">
                  <c:v>600520.47318897012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E86-9BC4-CB3333E3A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486640"/>
        <c:axId val="124481648"/>
      </c:barChart>
      <c:catAx>
        <c:axId val="1244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1648"/>
        <c:crosses val="autoZero"/>
        <c:auto val="1"/>
        <c:lblAlgn val="ctr"/>
        <c:lblOffset val="100"/>
        <c:noMultiLvlLbl val="0"/>
      </c:catAx>
      <c:valAx>
        <c:axId val="124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+ SCC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cost!$A$29</c:f>
              <c:strCache>
                <c:ptCount val="1"/>
                <c:pt idx="0">
                  <c:v>$20 SCC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cost!$B$29:$F$29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857004.27823474526</c:v>
                </c:pt>
                <c:pt idx="2">
                  <c:v>835400.50382304192</c:v>
                </c:pt>
                <c:pt idx="3">
                  <c:v>810866.80792168679</c:v>
                </c:pt>
                <c:pt idx="4">
                  <c:v>829809.39181440487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C-430A-9D30-0E76A1430CC1}"/>
            </c:ext>
          </c:extLst>
        </c:ser>
        <c:ser>
          <c:idx val="1"/>
          <c:order val="1"/>
          <c:tx>
            <c:strRef>
              <c:f>cost!$A$30</c:f>
              <c:strCache>
                <c:ptCount val="1"/>
                <c:pt idx="0">
                  <c:v>$51 SCC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cost!$B$30:$F$30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834539.62402904523</c:v>
                </c:pt>
                <c:pt idx="2">
                  <c:v>812935.84961734188</c:v>
                </c:pt>
                <c:pt idx="3">
                  <c:v>776942.83891198738</c:v>
                </c:pt>
                <c:pt idx="4">
                  <c:v>784880.0834030048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C-430A-9D30-0E76A1430CC1}"/>
            </c:ext>
          </c:extLst>
        </c:ser>
        <c:ser>
          <c:idx val="2"/>
          <c:order val="2"/>
          <c:tx>
            <c:strRef>
              <c:f>cost!$A$31</c:f>
              <c:strCache>
                <c:ptCount val="1"/>
                <c:pt idx="0">
                  <c:v>$60 SCC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cost!$B$31:$F$31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828017.62764674518</c:v>
                </c:pt>
                <c:pt idx="2">
                  <c:v>806413.85323504196</c:v>
                </c:pt>
                <c:pt idx="3">
                  <c:v>767093.94468336494</c:v>
                </c:pt>
                <c:pt idx="4">
                  <c:v>771836.09063840483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C-430A-9D30-0E76A1430CC1}"/>
            </c:ext>
          </c:extLst>
        </c:ser>
        <c:ser>
          <c:idx val="3"/>
          <c:order val="3"/>
          <c:tx>
            <c:strRef>
              <c:f>cost!$A$32</c:f>
              <c:strCache>
                <c:ptCount val="1"/>
                <c:pt idx="0">
                  <c:v>$70 SCC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cost!$B$32:$F$32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820770.96499974525</c:v>
                </c:pt>
                <c:pt idx="2">
                  <c:v>799167.19058804191</c:v>
                </c:pt>
                <c:pt idx="3">
                  <c:v>756150.72887378454</c:v>
                </c:pt>
                <c:pt idx="4">
                  <c:v>757342.76534440485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C-430A-9D30-0E76A1430CC1}"/>
            </c:ext>
          </c:extLst>
        </c:ser>
        <c:ser>
          <c:idx val="4"/>
          <c:order val="4"/>
          <c:tx>
            <c:strRef>
              <c:f>cost!$A$33</c:f>
              <c:strCache>
                <c:ptCount val="1"/>
                <c:pt idx="0">
                  <c:v>$80 SCC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cost!$B$33:$F$33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813524.3023527452</c:v>
                </c:pt>
                <c:pt idx="2">
                  <c:v>791920.52794104186</c:v>
                </c:pt>
                <c:pt idx="3">
                  <c:v>745207.51306420402</c:v>
                </c:pt>
                <c:pt idx="4">
                  <c:v>742849.44005040487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C-430A-9D30-0E76A1430CC1}"/>
            </c:ext>
          </c:extLst>
        </c:ser>
        <c:ser>
          <c:idx val="5"/>
          <c:order val="5"/>
          <c:tx>
            <c:strRef>
              <c:f>cost!$A$34</c:f>
              <c:strCache>
                <c:ptCount val="1"/>
                <c:pt idx="0">
                  <c:v>$90 SCC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cost!$B$34:$F$34</c:f>
              <c:numCache>
                <c:formatCode>_(* #,##0_);_(* \(#,##0\);_(* "-"??_);_(@_)</c:formatCode>
                <c:ptCount val="5"/>
                <c:pt idx="0">
                  <c:v>281752.12731999997</c:v>
                </c:pt>
                <c:pt idx="1">
                  <c:v>806277.63970574527</c:v>
                </c:pt>
                <c:pt idx="2">
                  <c:v>784673.86529404193</c:v>
                </c:pt>
                <c:pt idx="3">
                  <c:v>734264.29725462361</c:v>
                </c:pt>
                <c:pt idx="4">
                  <c:v>728356.11475640489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5C-430A-9D30-0E76A1430CC1}"/>
            </c:ext>
          </c:extLst>
        </c:ser>
        <c:ser>
          <c:idx val="6"/>
          <c:order val="6"/>
          <c:tx>
            <c:strRef>
              <c:f>cost!$A$35</c:f>
              <c:strCache>
                <c:ptCount val="1"/>
                <c:pt idx="0">
                  <c:v>$100 SCC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cost!$B$35:$F$35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799030.97705874522</c:v>
                </c:pt>
                <c:pt idx="2">
                  <c:v>777427.20264704188</c:v>
                </c:pt>
                <c:pt idx="3">
                  <c:v>723321.08144504321</c:v>
                </c:pt>
                <c:pt idx="4">
                  <c:v>713862.78946240479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5C-430A-9D30-0E76A1430CC1}"/>
            </c:ext>
          </c:extLst>
        </c:ser>
        <c:ser>
          <c:idx val="7"/>
          <c:order val="7"/>
          <c:tx>
            <c:strRef>
              <c:f>cost!$A$36</c:f>
              <c:strCache>
                <c:ptCount val="1"/>
                <c:pt idx="0">
                  <c:v>$200 SCC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cost!$B$36:$F$36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726564.3505887452</c:v>
                </c:pt>
                <c:pt idx="2">
                  <c:v>704960.57617704186</c:v>
                </c:pt>
                <c:pt idx="3">
                  <c:v>613888.92334923858</c:v>
                </c:pt>
                <c:pt idx="4">
                  <c:v>568929.53652240487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5C-430A-9D30-0E76A1430CC1}"/>
            </c:ext>
          </c:extLst>
        </c:ser>
        <c:ser>
          <c:idx val="8"/>
          <c:order val="8"/>
          <c:tx>
            <c:strRef>
              <c:f>cost!$A$38</c:f>
              <c:strCache>
                <c:ptCount val="1"/>
                <c:pt idx="0">
                  <c:v>$400 SCC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cost!$B$28:$F$28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cost!$B$38:$F$38</c:f>
              <c:numCache>
                <c:formatCode>General</c:formatCode>
                <c:ptCount val="5"/>
                <c:pt idx="0">
                  <c:v>281752.12731999997</c:v>
                </c:pt>
                <c:pt idx="1">
                  <c:v>581631.09764874517</c:v>
                </c:pt>
                <c:pt idx="2">
                  <c:v>560027.32323704194</c:v>
                </c:pt>
                <c:pt idx="3">
                  <c:v>395024.60715762951</c:v>
                </c:pt>
                <c:pt idx="4">
                  <c:v>279063.03064240492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38E-AEA3-ADA26D64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066591"/>
        <c:axId val="1727067007"/>
      </c:lineChart>
      <c:catAx>
        <c:axId val="172706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67007"/>
        <c:crosses val="autoZero"/>
        <c:auto val="1"/>
        <c:lblAlgn val="ctr"/>
        <c:lblOffset val="100"/>
        <c:noMultiLvlLbl val="0"/>
      </c:catAx>
      <c:valAx>
        <c:axId val="1727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104775</xdr:rowOff>
    </xdr:from>
    <xdr:to>
      <xdr:col>19</xdr:col>
      <xdr:colOff>304800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82F39-7587-44A1-9E19-5983B45F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38</xdr:row>
      <xdr:rowOff>166687</xdr:rowOff>
    </xdr:from>
    <xdr:to>
      <xdr:col>10</xdr:col>
      <xdr:colOff>542925</xdr:colOff>
      <xdr:row>53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C2D1D-B128-4D2D-91AA-B98D37804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39</xdr:row>
      <xdr:rowOff>52387</xdr:rowOff>
    </xdr:from>
    <xdr:to>
      <xdr:col>3</xdr:col>
      <xdr:colOff>428625</xdr:colOff>
      <xdr:row>53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3AE2C-EAF3-4B67-82D6-6F96F8D84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90487</xdr:colOff>
      <xdr:row>23</xdr:row>
      <xdr:rowOff>23811</xdr:rowOff>
    </xdr:from>
    <xdr:to>
      <xdr:col>16</xdr:col>
      <xdr:colOff>400051</xdr:colOff>
      <xdr:row>50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AE40B-6B11-436E-8F85-447BDFC51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2652712</xdr:colOff>
      <xdr:row>9</xdr:row>
      <xdr:rowOff>90487</xdr:rowOff>
    </xdr:from>
    <xdr:to>
      <xdr:col>5</xdr:col>
      <xdr:colOff>585787</xdr:colOff>
      <xdr:row>23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275159-D75C-443E-B6EF-D02332FB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180975</xdr:rowOff>
    </xdr:from>
    <xdr:to>
      <xdr:col>18</xdr:col>
      <xdr:colOff>485775</xdr:colOff>
      <xdr:row>21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6DD27-ECD9-4D9E-9B5B-BC16BFB14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38</xdr:row>
      <xdr:rowOff>166687</xdr:rowOff>
    </xdr:from>
    <xdr:to>
      <xdr:col>10</xdr:col>
      <xdr:colOff>542925</xdr:colOff>
      <xdr:row>53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42ADBA-69C2-49F8-BF00-063DBD192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39</xdr:row>
      <xdr:rowOff>52387</xdr:rowOff>
    </xdr:from>
    <xdr:to>
      <xdr:col>3</xdr:col>
      <xdr:colOff>428625</xdr:colOff>
      <xdr:row>53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631106-DEC1-4B65-BEFB-15FE62875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90487</xdr:colOff>
      <xdr:row>23</xdr:row>
      <xdr:rowOff>23811</xdr:rowOff>
    </xdr:from>
    <xdr:to>
      <xdr:col>16</xdr:col>
      <xdr:colOff>400051</xdr:colOff>
      <xdr:row>50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421165-132A-4461-AED3-3C95046B5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128587</xdr:colOff>
      <xdr:row>9</xdr:row>
      <xdr:rowOff>42862</xdr:rowOff>
    </xdr:from>
    <xdr:to>
      <xdr:col>5</xdr:col>
      <xdr:colOff>900112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6E4D1-AB78-46A1-831F-B046387D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271875</xdr:colOff>
      <xdr:row>23</xdr:row>
      <xdr:rowOff>25675</xdr:rowOff>
    </xdr:from>
    <xdr:to>
      <xdr:col>16</xdr:col>
      <xdr:colOff>466724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DED89-EADE-45F4-BB06-21C63E53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0</xdr:row>
      <xdr:rowOff>42861</xdr:rowOff>
    </xdr:from>
    <xdr:to>
      <xdr:col>28</xdr:col>
      <xdr:colOff>47625</xdr:colOff>
      <xdr:row>20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BCD4F-BC09-442B-8DFD-E2967F27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504825</xdr:colOff>
      <xdr:row>21</xdr:row>
      <xdr:rowOff>109537</xdr:rowOff>
    </xdr:from>
    <xdr:to>
      <xdr:col>26</xdr:col>
      <xdr:colOff>200025</xdr:colOff>
      <xdr:row>35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EF2417-3760-4FEE-9637-13A0E8A9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23811</xdr:colOff>
      <xdr:row>1</xdr:row>
      <xdr:rowOff>23811</xdr:rowOff>
    </xdr:from>
    <xdr:to>
      <xdr:col>16</xdr:col>
      <xdr:colOff>47624</xdr:colOff>
      <xdr:row>21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D4949-5092-4896-8F1E-C5ECC7D60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290511</xdr:colOff>
      <xdr:row>48</xdr:row>
      <xdr:rowOff>38100</xdr:rowOff>
    </xdr:from>
    <xdr:to>
      <xdr:col>16</xdr:col>
      <xdr:colOff>123824</xdr:colOff>
      <xdr:row>62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06A217-431D-4DC8-99A9-C04BA1AE1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228601</xdr:colOff>
      <xdr:row>9</xdr:row>
      <xdr:rowOff>114298</xdr:rowOff>
    </xdr:from>
    <xdr:to>
      <xdr:col>21</xdr:col>
      <xdr:colOff>161925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7981B-424B-4D23-9A94-19D57372E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4</xdr:row>
      <xdr:rowOff>90486</xdr:rowOff>
    </xdr:from>
    <xdr:to>
      <xdr:col>27</xdr:col>
      <xdr:colOff>352425</xdr:colOff>
      <xdr:row>22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FBF22B-7B10-49CB-987E-14E3BE7EF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29</xdr:row>
      <xdr:rowOff>147637</xdr:rowOff>
    </xdr:from>
    <xdr:to>
      <xdr:col>15</xdr:col>
      <xdr:colOff>323850</xdr:colOff>
      <xdr:row>44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412A28-B708-4C78-B308-C9225577F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210328</xdr:colOff>
      <xdr:row>54</xdr:row>
      <xdr:rowOff>131124</xdr:rowOff>
    </xdr:from>
    <xdr:to>
      <xdr:col>8</xdr:col>
      <xdr:colOff>210436</xdr:colOff>
      <xdr:row>61</xdr:row>
      <xdr:rowOff>16612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387AC67-D898-4B77-BA79-5EFBC6E7DCB6}"/>
            </a:ext>
          </a:extLst>
        </xdr:cNvPr>
        <xdr:cNvCxnSpPr/>
      </xdr:nvCxnSpPr>
      <xdr:spPr>
        <a:xfrm>
          <a:off x="7653119" y="10298508"/>
          <a:ext cx="108" cy="1203482"/>
        </a:xfrm>
        <a:prstGeom prst="line">
          <a:avLst/>
        </a:prstGeom>
        <a:ln w="28575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523877</xdr:colOff>
      <xdr:row>17</xdr:row>
      <xdr:rowOff>104775</xdr:rowOff>
    </xdr:from>
    <xdr:to>
      <xdr:col>14</xdr:col>
      <xdr:colOff>533400</xdr:colOff>
      <xdr:row>21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CE83341-A51B-4FD3-BC0A-6FF5838D1F71}"/>
            </a:ext>
          </a:extLst>
        </xdr:cNvPr>
        <xdr:cNvCxnSpPr/>
      </xdr:nvCxnSpPr>
      <xdr:spPr>
        <a:xfrm>
          <a:off x="11772902" y="3343275"/>
          <a:ext cx="9523" cy="666750"/>
        </a:xfrm>
        <a:prstGeom prst="line">
          <a:avLst/>
        </a:prstGeom>
        <a:ln w="254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71435</xdr:rowOff>
    </xdr:from>
    <xdr:to>
      <xdr:col>18</xdr:col>
      <xdr:colOff>180975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7E434-6646-4596-91FF-AAF4784F9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DDAE-D0D5-4257-B0D5-F6E4D01F3C9D}">
  <dimension ref="A1:F38"/>
  <sheetViews>
    <sheetView workbookViewId="0">
      <selection activeCell="C2" sqref="C2:C4"/>
    </sheetView>
  </sheetViews>
  <sheetFormatPr defaultRowHeight="15" x14ac:dyDescent="0.25"/>
  <cols>
    <col min="1" max="1" width="42.5703125" bestFit="1" customWidth="1"/>
    <col min="2" max="2" width="9" bestFit="1" customWidth="1"/>
    <col min="3" max="6" width="16" bestFit="1" customWidth="1"/>
  </cols>
  <sheetData>
    <row r="1" spans="1:6" x14ac:dyDescent="0.25">
      <c r="B1" t="s">
        <v>0</v>
      </c>
      <c r="C1" t="s">
        <v>15</v>
      </c>
      <c r="D1" t="s">
        <v>1</v>
      </c>
      <c r="E1" t="s">
        <v>2</v>
      </c>
      <c r="F1" t="s">
        <v>3</v>
      </c>
    </row>
    <row r="2" spans="1:6" x14ac:dyDescent="0.25">
      <c r="A2">
        <v>2030</v>
      </c>
      <c r="B2" s="1">
        <v>57757.351799999997</v>
      </c>
      <c r="C2" s="2">
        <v>57757.351804764097</v>
      </c>
      <c r="D2" s="1">
        <v>57934.136713018568</v>
      </c>
      <c r="E2" s="1">
        <v>57757.351804764097</v>
      </c>
      <c r="F2" s="1">
        <v>68016.999079106419</v>
      </c>
    </row>
    <row r="3" spans="1:6" x14ac:dyDescent="0.25">
      <c r="A3">
        <v>2040</v>
      </c>
      <c r="B3" s="1">
        <v>82694.881519999995</v>
      </c>
      <c r="C3" s="2">
        <v>82694.88152440355</v>
      </c>
      <c r="D3" s="1">
        <v>85620.094999798675</v>
      </c>
      <c r="E3" s="1">
        <v>125147.5929917176</v>
      </c>
      <c r="F3" s="1">
        <v>190258.57013432821</v>
      </c>
    </row>
    <row r="4" spans="1:6" x14ac:dyDescent="0.25">
      <c r="A4" s="7">
        <v>2050</v>
      </c>
      <c r="B4" s="1">
        <v>141299.894</v>
      </c>
      <c r="C4" s="1">
        <v>731045.37019957765</v>
      </c>
      <c r="D4" s="1">
        <v>706339.59740422468</v>
      </c>
      <c r="E4" s="1">
        <v>649848.29474436597</v>
      </c>
      <c r="F4" s="1">
        <v>600520.47318897012</v>
      </c>
    </row>
    <row r="5" spans="1:6" x14ac:dyDescent="0.25">
      <c r="A5" t="s">
        <v>4</v>
      </c>
      <c r="B5" s="1">
        <f>SUM(B4)</f>
        <v>141299.894</v>
      </c>
      <c r="C5" s="1">
        <f t="shared" ref="C5:F5" si="0">SUM(C4)</f>
        <v>731045.37019957765</v>
      </c>
      <c r="D5" s="1">
        <f t="shared" si="0"/>
        <v>706339.59740422468</v>
      </c>
      <c r="E5" s="1">
        <f t="shared" si="0"/>
        <v>649848.29474436597</v>
      </c>
      <c r="F5" s="1">
        <f t="shared" si="0"/>
        <v>600520.47318897012</v>
      </c>
    </row>
    <row r="6" spans="1:6" x14ac:dyDescent="0.25">
      <c r="B6" s="3">
        <f>B5*1000000/(0-emission!C6)</f>
        <v>194.98616243505668</v>
      </c>
      <c r="C6" s="3">
        <f>C5*1000000/(0-emission!C6)</f>
        <v>1008.8028183597293</v>
      </c>
      <c r="D6" s="3">
        <f>D5*1000000/(0-emission!C6)</f>
        <v>974.71019669535428</v>
      </c>
      <c r="E6" s="3">
        <f>E5*1000000/(0-emission!C6)</f>
        <v>896.75527397897088</v>
      </c>
      <c r="F6" s="3">
        <f>F5*1000000/(0-emission!C6)</f>
        <v>828.68556526165287</v>
      </c>
    </row>
    <row r="7" spans="1:6" x14ac:dyDescent="0.25">
      <c r="B7" t="str">
        <f>B1</f>
        <v>net-zero</v>
      </c>
      <c r="C7" t="str">
        <f>C1</f>
        <v>NE in 2050</v>
      </c>
      <c r="D7" t="str">
        <f t="shared" ref="D7:F7" si="1">D1</f>
        <v>NE in 2040</v>
      </c>
      <c r="E7" t="str">
        <f t="shared" si="1"/>
        <v>NE in 2030</v>
      </c>
      <c r="F7" t="str">
        <f t="shared" si="1"/>
        <v>NE in 2020</v>
      </c>
    </row>
    <row r="8" spans="1:6" x14ac:dyDescent="0.25">
      <c r="A8" t="s">
        <v>5</v>
      </c>
      <c r="B8" s="2">
        <f>B5</f>
        <v>141299.894</v>
      </c>
      <c r="C8" s="3">
        <f>C5</f>
        <v>731045.37019957765</v>
      </c>
      <c r="D8" s="3">
        <f>D5</f>
        <v>706339.59740422468</v>
      </c>
      <c r="E8" s="2">
        <f>E5</f>
        <v>649848.29474436597</v>
      </c>
      <c r="F8" s="2">
        <f>F5</f>
        <v>600520.47318897012</v>
      </c>
    </row>
    <row r="9" spans="1:6" x14ac:dyDescent="0.25">
      <c r="C9" s="3">
        <f>C8/B8-1</f>
        <v>4.173714922953712</v>
      </c>
      <c r="D9" s="3">
        <f>D8/B8-1</f>
        <v>3.9988685582752428</v>
      </c>
      <c r="E9">
        <f>E8/B8-1</f>
        <v>3.5990713534743763</v>
      </c>
      <c r="F9" s="3">
        <f>F8/B8-1</f>
        <v>3.2499711513511125</v>
      </c>
    </row>
    <row r="11" spans="1:6" x14ac:dyDescent="0.25">
      <c r="A11" t="s">
        <v>9</v>
      </c>
    </row>
    <row r="12" spans="1:6" x14ac:dyDescent="0.25">
      <c r="A12" t="s">
        <v>10</v>
      </c>
      <c r="B12" s="2">
        <f>B4</f>
        <v>141299.894</v>
      </c>
      <c r="C12" s="2">
        <f>C4</f>
        <v>731045.37019957765</v>
      </c>
      <c r="D12" s="3">
        <f>D4</f>
        <v>706339.59740422468</v>
      </c>
      <c r="E12" s="2">
        <f>E4</f>
        <v>649848.29474436597</v>
      </c>
      <c r="F12" s="2">
        <f>F4</f>
        <v>600520.47318897012</v>
      </c>
    </row>
    <row r="15" spans="1:6" x14ac:dyDescent="0.25">
      <c r="A15" t="s">
        <v>11</v>
      </c>
    </row>
    <row r="26" spans="1:6" x14ac:dyDescent="0.25">
      <c r="B26" s="2">
        <f>B27+B8</f>
        <v>141299.894</v>
      </c>
      <c r="C26" s="2">
        <f t="shared" ref="C26:F26" si="2">C27+C8</f>
        <v>441178.86431957764</v>
      </c>
      <c r="D26" s="2">
        <f t="shared" si="2"/>
        <v>416473.09152422467</v>
      </c>
      <c r="E26" s="2">
        <f t="shared" si="2"/>
        <v>212119.66236114776</v>
      </c>
      <c r="F26" s="2">
        <f t="shared" si="2"/>
        <v>20787.461428970215</v>
      </c>
    </row>
    <row r="27" spans="1:6" x14ac:dyDescent="0.25">
      <c r="A27">
        <v>400</v>
      </c>
      <c r="B27">
        <v>0</v>
      </c>
      <c r="C27" s="10">
        <f>$A$27*(emission!C7-emission!B7)/1000000</f>
        <v>-289866.50588000001</v>
      </c>
      <c r="D27" s="10">
        <f>A27*(emission!D7-emission!B7)/1000000</f>
        <v>-289866.50588000001</v>
      </c>
      <c r="E27" s="10">
        <f>A27*(emission!E7-emission!B7)/1000000</f>
        <v>-437728.63238321821</v>
      </c>
      <c r="F27" s="10">
        <f>A27*(emission!F7-emission!B7)/1000000</f>
        <v>-579733.01175999991</v>
      </c>
    </row>
    <row r="28" spans="1:6" x14ac:dyDescent="0.25">
      <c r="A28" t="s">
        <v>38</v>
      </c>
      <c r="B28" t="s">
        <v>0</v>
      </c>
      <c r="C28" t="s">
        <v>15</v>
      </c>
      <c r="D28" t="s">
        <v>1</v>
      </c>
      <c r="E28" t="s">
        <v>2</v>
      </c>
      <c r="F28" t="s">
        <v>3</v>
      </c>
    </row>
    <row r="29" spans="1:6" x14ac:dyDescent="0.25">
      <c r="A29" t="s">
        <v>39</v>
      </c>
      <c r="B29">
        <v>281752.12731999997</v>
      </c>
      <c r="C29">
        <v>857004.27823474526</v>
      </c>
      <c r="D29">
        <v>835400.50382304192</v>
      </c>
      <c r="E29">
        <v>810866.80792168679</v>
      </c>
      <c r="F29">
        <v>829809.39181440487</v>
      </c>
    </row>
    <row r="30" spans="1:6" x14ac:dyDescent="0.25">
      <c r="A30" t="s">
        <v>40</v>
      </c>
      <c r="B30">
        <v>281752.12731999997</v>
      </c>
      <c r="C30">
        <v>834539.62402904523</v>
      </c>
      <c r="D30">
        <v>812935.84961734188</v>
      </c>
      <c r="E30">
        <v>776942.83891198738</v>
      </c>
      <c r="F30">
        <v>784880.0834030048</v>
      </c>
    </row>
    <row r="31" spans="1:6" x14ac:dyDescent="0.25">
      <c r="A31" t="s">
        <v>41</v>
      </c>
      <c r="B31">
        <v>281752.12731999997</v>
      </c>
      <c r="C31">
        <v>828017.62764674518</v>
      </c>
      <c r="D31">
        <v>806413.85323504196</v>
      </c>
      <c r="E31">
        <v>767093.94468336494</v>
      </c>
      <c r="F31">
        <v>771836.09063840483</v>
      </c>
    </row>
    <row r="32" spans="1:6" x14ac:dyDescent="0.25">
      <c r="A32" t="s">
        <v>42</v>
      </c>
      <c r="B32">
        <v>281752.12731999997</v>
      </c>
      <c r="C32">
        <v>820770.96499974525</v>
      </c>
      <c r="D32">
        <v>799167.19058804191</v>
      </c>
      <c r="E32">
        <v>756150.72887378454</v>
      </c>
      <c r="F32">
        <v>757342.76534440485</v>
      </c>
    </row>
    <row r="33" spans="1:6" x14ac:dyDescent="0.25">
      <c r="A33" t="s">
        <v>43</v>
      </c>
      <c r="B33">
        <v>281752.12731999997</v>
      </c>
      <c r="C33">
        <v>813524.3023527452</v>
      </c>
      <c r="D33">
        <v>791920.52794104186</v>
      </c>
      <c r="E33">
        <v>745207.51306420402</v>
      </c>
      <c r="F33">
        <v>742849.44005040487</v>
      </c>
    </row>
    <row r="34" spans="1:6" x14ac:dyDescent="0.25">
      <c r="A34" t="s">
        <v>44</v>
      </c>
      <c r="B34" s="2">
        <v>281752.12731999997</v>
      </c>
      <c r="C34" s="2">
        <v>806277.63970574527</v>
      </c>
      <c r="D34" s="2">
        <v>784673.86529404193</v>
      </c>
      <c r="E34" s="2">
        <v>734264.29725462361</v>
      </c>
      <c r="F34" s="2">
        <v>728356.11475640489</v>
      </c>
    </row>
    <row r="35" spans="1:6" x14ac:dyDescent="0.25">
      <c r="A35" t="s">
        <v>45</v>
      </c>
      <c r="B35">
        <v>281752.12731999997</v>
      </c>
      <c r="C35">
        <v>799030.97705874522</v>
      </c>
      <c r="D35">
        <v>777427.20264704188</v>
      </c>
      <c r="E35">
        <v>723321.08144504321</v>
      </c>
      <c r="F35">
        <v>713862.78946240479</v>
      </c>
    </row>
    <row r="36" spans="1:6" x14ac:dyDescent="0.25">
      <c r="A36" t="s">
        <v>46</v>
      </c>
      <c r="B36">
        <v>281752.12731999997</v>
      </c>
      <c r="C36">
        <v>726564.3505887452</v>
      </c>
      <c r="D36">
        <v>704960.57617704186</v>
      </c>
      <c r="E36">
        <v>613888.92334923858</v>
      </c>
      <c r="F36">
        <v>568929.53652240487</v>
      </c>
    </row>
    <row r="37" spans="1:6" x14ac:dyDescent="0.25">
      <c r="A37" t="s">
        <v>46</v>
      </c>
      <c r="B37">
        <v>281752.12731999997</v>
      </c>
      <c r="C37">
        <v>726564.3505887452</v>
      </c>
      <c r="D37">
        <v>704960.57617704186</v>
      </c>
      <c r="E37">
        <v>613888.92334923858</v>
      </c>
      <c r="F37">
        <v>568929.53652240487</v>
      </c>
    </row>
    <row r="38" spans="1:6" x14ac:dyDescent="0.25">
      <c r="A38" t="s">
        <v>47</v>
      </c>
      <c r="B38">
        <v>281752.12731999997</v>
      </c>
      <c r="C38">
        <v>581631.09764874517</v>
      </c>
      <c r="D38">
        <v>560027.32323704194</v>
      </c>
      <c r="E38">
        <v>395024.60715762951</v>
      </c>
      <c r="F38">
        <v>279063.03064240492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DDB7-33FD-4748-B936-3896CBC4F293}">
  <sheetPr codeName="Sheet1"/>
  <dimension ref="A1:F38"/>
  <sheetViews>
    <sheetView workbookViewId="0">
      <selection activeCell="A22" sqref="A22"/>
    </sheetView>
  </sheetViews>
  <sheetFormatPr defaultRowHeight="15" x14ac:dyDescent="0.25"/>
  <cols>
    <col min="1" max="1" width="42.5703125" bestFit="1" customWidth="1"/>
    <col min="2" max="2" width="9" bestFit="1" customWidth="1"/>
    <col min="3" max="6" width="16" bestFit="1" customWidth="1"/>
  </cols>
  <sheetData>
    <row r="1" spans="1:6" x14ac:dyDescent="0.25">
      <c r="B1" t="s">
        <v>0</v>
      </c>
      <c r="C1" t="s">
        <v>15</v>
      </c>
      <c r="D1" t="s">
        <v>1</v>
      </c>
      <c r="E1" t="s">
        <v>2</v>
      </c>
      <c r="F1" t="s">
        <v>3</v>
      </c>
    </row>
    <row r="2" spans="1:6" x14ac:dyDescent="0.25">
      <c r="A2">
        <v>2030</v>
      </c>
      <c r="B2" s="1">
        <v>57757.351799999997</v>
      </c>
      <c r="C2" s="2">
        <v>57757.351804764097</v>
      </c>
      <c r="D2" s="1">
        <v>57934.136713018568</v>
      </c>
      <c r="E2" s="1">
        <v>57757.351804764097</v>
      </c>
      <c r="F2" s="1">
        <v>68016.999079106419</v>
      </c>
    </row>
    <row r="3" spans="1:6" x14ac:dyDescent="0.25">
      <c r="A3">
        <v>2040</v>
      </c>
      <c r="B3" s="1">
        <v>82694.881519999995</v>
      </c>
      <c r="C3" s="2">
        <v>82694.88152440355</v>
      </c>
      <c r="D3" s="1">
        <v>85620.094999798675</v>
      </c>
      <c r="E3" s="1">
        <v>125147.5929917176</v>
      </c>
      <c r="F3" s="1">
        <v>190258.57013432821</v>
      </c>
    </row>
    <row r="4" spans="1:6" x14ac:dyDescent="0.25">
      <c r="A4" s="7">
        <v>2050</v>
      </c>
      <c r="B4" s="1">
        <v>141299.894</v>
      </c>
      <c r="C4" s="1">
        <v>731045.37019957765</v>
      </c>
      <c r="D4" s="1">
        <v>706339.59740422468</v>
      </c>
      <c r="E4" s="1">
        <v>649848.29474436597</v>
      </c>
      <c r="F4" s="1">
        <v>600520.47318897012</v>
      </c>
    </row>
    <row r="5" spans="1:6" x14ac:dyDescent="0.25">
      <c r="A5" t="s">
        <v>4</v>
      </c>
      <c r="B5" s="1">
        <f>SUM(B2:B4)</f>
        <v>281752.12731999997</v>
      </c>
      <c r="C5" s="1">
        <f>SUM(C2:C4)</f>
        <v>871497.60352874524</v>
      </c>
      <c r="D5" s="1">
        <f t="shared" ref="D5:F5" si="0">SUM(D2:D4)</f>
        <v>849893.8291170419</v>
      </c>
      <c r="E5" s="1">
        <f>SUM(E2:E4)</f>
        <v>832753.23954084772</v>
      </c>
      <c r="F5" s="1">
        <f t="shared" si="0"/>
        <v>858796.04240240483</v>
      </c>
    </row>
    <row r="6" spans="1:6" x14ac:dyDescent="0.25">
      <c r="B6" t="e">
        <f>-B5*1000000/emission!B49</f>
        <v>#DIV/0!</v>
      </c>
      <c r="C6">
        <f>-C5*1000000/emission!C49</f>
        <v>1202.6192552091975</v>
      </c>
      <c r="D6">
        <f>-D5*1000000/emission!D49</f>
        <v>1172.8072224652046</v>
      </c>
      <c r="E6">
        <f>-E5*1000000/emission!E49</f>
        <v>760.9767129071854</v>
      </c>
      <c r="F6">
        <f>-F5*1000000/emission!F49</f>
        <v>592.54589611531901</v>
      </c>
    </row>
    <row r="7" spans="1:6" x14ac:dyDescent="0.25">
      <c r="B7" t="str">
        <f>B1</f>
        <v>net-zero</v>
      </c>
      <c r="C7" t="str">
        <f>C1</f>
        <v>NE in 2050</v>
      </c>
      <c r="D7" t="str">
        <f t="shared" ref="D7:F7" si="1">D1</f>
        <v>NE in 2040</v>
      </c>
      <c r="E7" t="str">
        <f t="shared" si="1"/>
        <v>NE in 2030</v>
      </c>
      <c r="F7" t="str">
        <f t="shared" si="1"/>
        <v>NE in 2020</v>
      </c>
    </row>
    <row r="8" spans="1:6" x14ac:dyDescent="0.25">
      <c r="A8" t="s">
        <v>5</v>
      </c>
      <c r="B8" s="2">
        <f>B5</f>
        <v>281752.12731999997</v>
      </c>
      <c r="C8" s="3">
        <f>C5</f>
        <v>871497.60352874524</v>
      </c>
      <c r="D8" s="3">
        <f>D5</f>
        <v>849893.8291170419</v>
      </c>
      <c r="E8" s="2">
        <f>E5</f>
        <v>832753.23954084772</v>
      </c>
      <c r="F8" s="2">
        <f>F5</f>
        <v>858796.04240240483</v>
      </c>
    </row>
    <row r="9" spans="1:6" x14ac:dyDescent="0.25">
      <c r="C9" s="3">
        <f>C8/B8-1</f>
        <v>2.0931358418420807</v>
      </c>
      <c r="D9" s="3">
        <f>D8/B8-1</f>
        <v>2.0164593155024346</v>
      </c>
      <c r="E9">
        <f>E8/B8-1</f>
        <v>1.9556236095248654</v>
      </c>
      <c r="F9" s="3">
        <f>F8/B8-1</f>
        <v>2.0480552199239557</v>
      </c>
    </row>
    <row r="11" spans="1:6" x14ac:dyDescent="0.25">
      <c r="A11" t="s">
        <v>9</v>
      </c>
    </row>
    <row r="12" spans="1:6" x14ac:dyDescent="0.25">
      <c r="A12" t="s">
        <v>10</v>
      </c>
      <c r="B12" s="2">
        <f>B4</f>
        <v>141299.894</v>
      </c>
      <c r="C12" s="2">
        <f>C4</f>
        <v>731045.37019957765</v>
      </c>
      <c r="D12" s="3">
        <f>D4</f>
        <v>706339.59740422468</v>
      </c>
      <c r="E12" s="2">
        <f>E4</f>
        <v>649848.29474436597</v>
      </c>
      <c r="F12" s="2">
        <f>F4</f>
        <v>600520.47318897012</v>
      </c>
    </row>
    <row r="15" spans="1:6" x14ac:dyDescent="0.25">
      <c r="A15" t="s">
        <v>11</v>
      </c>
    </row>
    <row r="26" spans="1:6" x14ac:dyDescent="0.25">
      <c r="B26" s="2">
        <f>B27+B8</f>
        <v>281752.12731999997</v>
      </c>
      <c r="C26" s="2">
        <f t="shared" ref="C26:F26" si="2">C27+C8</f>
        <v>581631.09764874517</v>
      </c>
      <c r="D26" s="2">
        <f t="shared" si="2"/>
        <v>560027.32323704194</v>
      </c>
      <c r="E26" s="2">
        <f t="shared" si="2"/>
        <v>395024.60715762951</v>
      </c>
      <c r="F26" s="2">
        <f t="shared" si="2"/>
        <v>279063.03064240492</v>
      </c>
    </row>
    <row r="27" spans="1:6" x14ac:dyDescent="0.25">
      <c r="A27">
        <v>400</v>
      </c>
      <c r="B27">
        <v>0</v>
      </c>
      <c r="C27" s="10">
        <f>$A$27*(emission!C7-emission!B7)/1000000</f>
        <v>-289866.50588000001</v>
      </c>
      <c r="D27" s="10">
        <f>A27*(emission!D7-emission!B7)/1000000</f>
        <v>-289866.50588000001</v>
      </c>
      <c r="E27" s="10">
        <f>A27*(emission!E7-emission!B7)/1000000</f>
        <v>-437728.63238321821</v>
      </c>
      <c r="F27" s="10">
        <f>A27*(emission!F7-emission!B7)/1000000</f>
        <v>-579733.01175999991</v>
      </c>
    </row>
    <row r="28" spans="1:6" x14ac:dyDescent="0.25">
      <c r="A28" t="s">
        <v>38</v>
      </c>
      <c r="B28" t="s">
        <v>0</v>
      </c>
      <c r="C28" t="s">
        <v>15</v>
      </c>
      <c r="D28" t="s">
        <v>1</v>
      </c>
      <c r="E28" t="s">
        <v>2</v>
      </c>
      <c r="F28" t="s">
        <v>3</v>
      </c>
    </row>
    <row r="29" spans="1:6" x14ac:dyDescent="0.25">
      <c r="A29" t="s">
        <v>39</v>
      </c>
      <c r="B29">
        <v>281752.12731999997</v>
      </c>
      <c r="C29">
        <v>857004.27823474526</v>
      </c>
      <c r="D29">
        <v>835400.50382304192</v>
      </c>
      <c r="E29">
        <v>810866.80792168679</v>
      </c>
      <c r="F29">
        <v>829809.39181440487</v>
      </c>
    </row>
    <row r="30" spans="1:6" x14ac:dyDescent="0.25">
      <c r="A30" t="s">
        <v>40</v>
      </c>
      <c r="B30">
        <v>281752.12731999997</v>
      </c>
      <c r="C30">
        <v>834539.62402904523</v>
      </c>
      <c r="D30">
        <v>812935.84961734188</v>
      </c>
      <c r="E30">
        <v>776942.83891198738</v>
      </c>
      <c r="F30">
        <v>784880.0834030048</v>
      </c>
    </row>
    <row r="31" spans="1:6" x14ac:dyDescent="0.25">
      <c r="A31" t="s">
        <v>41</v>
      </c>
      <c r="B31">
        <v>281752.12731999997</v>
      </c>
      <c r="C31">
        <v>828017.62764674518</v>
      </c>
      <c r="D31">
        <v>806413.85323504196</v>
      </c>
      <c r="E31">
        <v>767093.94468336494</v>
      </c>
      <c r="F31">
        <v>771836.09063840483</v>
      </c>
    </row>
    <row r="32" spans="1:6" x14ac:dyDescent="0.25">
      <c r="A32" t="s">
        <v>42</v>
      </c>
      <c r="B32">
        <v>281752.12731999997</v>
      </c>
      <c r="C32">
        <v>820770.96499974525</v>
      </c>
      <c r="D32">
        <v>799167.19058804191</v>
      </c>
      <c r="E32">
        <v>756150.72887378454</v>
      </c>
      <c r="F32">
        <v>757342.76534440485</v>
      </c>
    </row>
    <row r="33" spans="1:6" x14ac:dyDescent="0.25">
      <c r="A33" t="s">
        <v>43</v>
      </c>
      <c r="B33">
        <v>281752.12731999997</v>
      </c>
      <c r="C33">
        <v>813524.3023527452</v>
      </c>
      <c r="D33">
        <v>791920.52794104186</v>
      </c>
      <c r="E33">
        <v>745207.51306420402</v>
      </c>
      <c r="F33">
        <v>742849.44005040487</v>
      </c>
    </row>
    <row r="34" spans="1:6" x14ac:dyDescent="0.25">
      <c r="A34" t="s">
        <v>44</v>
      </c>
      <c r="B34" s="2">
        <v>281752.12731999997</v>
      </c>
      <c r="C34" s="2">
        <v>806277.63970574527</v>
      </c>
      <c r="D34" s="2">
        <v>784673.86529404193</v>
      </c>
      <c r="E34" s="2">
        <v>734264.29725462361</v>
      </c>
      <c r="F34" s="2">
        <v>728356.11475640489</v>
      </c>
    </row>
    <row r="35" spans="1:6" x14ac:dyDescent="0.25">
      <c r="A35" t="s">
        <v>45</v>
      </c>
      <c r="B35">
        <v>281752.12731999997</v>
      </c>
      <c r="C35">
        <v>799030.97705874522</v>
      </c>
      <c r="D35">
        <v>777427.20264704188</v>
      </c>
      <c r="E35">
        <v>723321.08144504321</v>
      </c>
      <c r="F35">
        <v>713862.78946240479</v>
      </c>
    </row>
    <row r="36" spans="1:6" x14ac:dyDescent="0.25">
      <c r="A36" t="s">
        <v>46</v>
      </c>
      <c r="B36">
        <v>281752.12731999997</v>
      </c>
      <c r="C36">
        <v>726564.3505887452</v>
      </c>
      <c r="D36">
        <v>704960.57617704186</v>
      </c>
      <c r="E36">
        <v>613888.92334923858</v>
      </c>
      <c r="F36">
        <v>568929.53652240487</v>
      </c>
    </row>
    <row r="37" spans="1:6" x14ac:dyDescent="0.25">
      <c r="A37" t="s">
        <v>46</v>
      </c>
      <c r="B37">
        <v>281752.12731999997</v>
      </c>
      <c r="C37">
        <v>726564.3505887452</v>
      </c>
      <c r="D37">
        <v>704960.57617704186</v>
      </c>
      <c r="E37">
        <v>613888.92334923858</v>
      </c>
      <c r="F37">
        <v>568929.53652240487</v>
      </c>
    </row>
    <row r="38" spans="1:6" x14ac:dyDescent="0.25">
      <c r="A38" t="s">
        <v>47</v>
      </c>
      <c r="B38">
        <v>281752.12731999997</v>
      </c>
      <c r="C38">
        <v>581631.09764874517</v>
      </c>
      <c r="D38">
        <v>560027.32323704194</v>
      </c>
      <c r="E38">
        <v>395024.60715762951</v>
      </c>
      <c r="F38">
        <v>279063.03064240492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2A9A-FAF9-487F-B2BB-11D0BBC6873B}">
  <sheetPr codeName="Sheet2"/>
  <dimension ref="A1:K63"/>
  <sheetViews>
    <sheetView tabSelected="1" topLeftCell="A43" zoomScaleNormal="100" workbookViewId="0">
      <selection activeCell="F58" sqref="F58"/>
    </sheetView>
  </sheetViews>
  <sheetFormatPr defaultRowHeight="15" x14ac:dyDescent="0.25"/>
  <cols>
    <col min="1" max="1" width="31.28515625" bestFit="1" customWidth="1"/>
    <col min="2" max="2" width="15" bestFit="1" customWidth="1"/>
    <col min="3" max="3" width="18.7109375" bestFit="1" customWidth="1"/>
    <col min="4" max="6" width="15" bestFit="1" customWidth="1"/>
    <col min="7" max="8" width="8.5703125" bestFit="1" customWidth="1"/>
    <col min="9" max="11" width="10" bestFit="1" customWidth="1"/>
  </cols>
  <sheetData>
    <row r="1" spans="1:11" x14ac:dyDescent="0.25">
      <c r="B1" t="s">
        <v>0</v>
      </c>
      <c r="C1" t="s">
        <v>15</v>
      </c>
      <c r="D1" t="s">
        <v>1</v>
      </c>
      <c r="E1" t="s">
        <v>2</v>
      </c>
      <c r="F1" t="s">
        <v>3</v>
      </c>
    </row>
    <row r="2" spans="1:11" x14ac:dyDescent="0.25">
      <c r="A2">
        <v>2020</v>
      </c>
      <c r="B2" s="1">
        <v>1274060000</v>
      </c>
      <c r="C2" s="1">
        <f>B2</f>
        <v>1274060000</v>
      </c>
      <c r="D2" s="1">
        <f t="shared" ref="D2:F2" si="0">C2</f>
        <v>1274060000</v>
      </c>
      <c r="E2" s="1">
        <f t="shared" si="0"/>
        <v>1274060000</v>
      </c>
      <c r="F2" s="1">
        <f t="shared" si="0"/>
        <v>1274060000</v>
      </c>
    </row>
    <row r="3" spans="1:11" x14ac:dyDescent="0.25">
      <c r="A3">
        <v>2030</v>
      </c>
      <c r="B3" s="1">
        <v>849373333.33333302</v>
      </c>
      <c r="C3" s="1">
        <f>B3</f>
        <v>849373333.33333302</v>
      </c>
      <c r="D3" s="1">
        <f>B3</f>
        <v>849373333.33333302</v>
      </c>
      <c r="E3" s="1">
        <f>B3</f>
        <v>849373333.33333302</v>
      </c>
      <c r="F3" s="1">
        <v>607817911.76666605</v>
      </c>
    </row>
    <row r="4" spans="1:11" x14ac:dyDescent="0.25">
      <c r="A4">
        <v>2040</v>
      </c>
      <c r="B4" s="1">
        <v>424686666.66666597</v>
      </c>
      <c r="C4" s="1">
        <f>B4</f>
        <v>424686666.66666597</v>
      </c>
      <c r="D4" s="1">
        <f>B4</f>
        <v>424686666.66666597</v>
      </c>
      <c r="E4" s="1">
        <v>55031350.4086207</v>
      </c>
      <c r="F4" s="1">
        <v>-58424176.466666698</v>
      </c>
    </row>
    <row r="5" spans="1:11" x14ac:dyDescent="0.25">
      <c r="A5">
        <v>2050</v>
      </c>
      <c r="B5" s="1">
        <v>-1.49011611938476E-8</v>
      </c>
      <c r="C5" s="1">
        <v>0</v>
      </c>
      <c r="D5" s="1">
        <f>C6</f>
        <v>-724666264.70000005</v>
      </c>
      <c r="E5" s="1">
        <f>C6</f>
        <v>-724666264.70000005</v>
      </c>
      <c r="F5" s="1">
        <f>C6</f>
        <v>-724666264.70000005</v>
      </c>
    </row>
    <row r="6" spans="1:11" x14ac:dyDescent="0.25">
      <c r="A6">
        <v>2060</v>
      </c>
      <c r="B6" s="1"/>
      <c r="C6" s="1">
        <v>-724666264.70000005</v>
      </c>
      <c r="D6" s="1"/>
      <c r="E6" s="1"/>
      <c r="F6" s="1"/>
    </row>
    <row r="7" spans="1:11" x14ac:dyDescent="0.25">
      <c r="A7" t="s">
        <v>4</v>
      </c>
      <c r="B7" s="1">
        <f>SUM(B3:B5)</f>
        <v>1274059999.999999</v>
      </c>
      <c r="C7" s="1">
        <f>SUM(C3:C6)</f>
        <v>549393735.299999</v>
      </c>
      <c r="D7" s="1">
        <f t="shared" ref="D7:F7" si="1">SUM(D3:D5)</f>
        <v>549393735.299999</v>
      </c>
      <c r="E7" s="1">
        <f t="shared" si="1"/>
        <v>179738419.04195368</v>
      </c>
      <c r="F7" s="1">
        <f t="shared" si="1"/>
        <v>-175272529.40000069</v>
      </c>
    </row>
    <row r="8" spans="1:11" x14ac:dyDescent="0.25">
      <c r="A8" s="2">
        <f>B2-C6</f>
        <v>1998726264.7</v>
      </c>
      <c r="C8" s="2">
        <f>C7-B7</f>
        <v>-724666264.70000005</v>
      </c>
      <c r="D8" s="3"/>
    </row>
    <row r="9" spans="1:11" x14ac:dyDescent="0.25">
      <c r="A9" s="2"/>
      <c r="B9" s="2">
        <f>B4-B5</f>
        <v>424686666.66666597</v>
      </c>
      <c r="C9" s="2">
        <f>C4-C6</f>
        <v>1149352931.3666661</v>
      </c>
      <c r="D9" s="2">
        <f>D4-D5</f>
        <v>1149352931.3666661</v>
      </c>
      <c r="E9" s="2">
        <f>E4-E5</f>
        <v>779697615.10862076</v>
      </c>
      <c r="F9" s="2">
        <f>F4-F5</f>
        <v>666242088.23333335</v>
      </c>
    </row>
    <row r="10" spans="1:11" x14ac:dyDescent="0.25">
      <c r="A10" s="2"/>
      <c r="B10" s="2">
        <f>'cost (2)'!B5</f>
        <v>141299.894</v>
      </c>
      <c r="C10" s="2">
        <f>'cost (2)'!C5</f>
        <v>731045.37019957765</v>
      </c>
      <c r="D10" s="2">
        <f>'cost (2)'!D5</f>
        <v>706339.59740422468</v>
      </c>
      <c r="E10" s="2">
        <f>'cost (2)'!E5</f>
        <v>649848.29474436597</v>
      </c>
      <c r="F10" s="2">
        <f>'cost (2)'!F5</f>
        <v>600520.47318897012</v>
      </c>
    </row>
    <row r="11" spans="1:11" x14ac:dyDescent="0.25">
      <c r="A11" s="2"/>
      <c r="B11" s="10">
        <f>B10*1000000/B9</f>
        <v>332.71563505643428</v>
      </c>
      <c r="C11" s="10">
        <f>C10*1000000/C9</f>
        <v>636.04951120654505</v>
      </c>
      <c r="D11" s="10">
        <f t="shared" ref="C11:F11" si="2">D10*1000000/D9</f>
        <v>614.55413574691499</v>
      </c>
      <c r="E11" s="10">
        <f>E10*1000000/E9</f>
        <v>833.4619500584655</v>
      </c>
      <c r="F11" s="10">
        <f>F10*1000000/F9</f>
        <v>901.354753467112</v>
      </c>
    </row>
    <row r="12" spans="1:11" x14ac:dyDescent="0.25">
      <c r="B12" s="2"/>
      <c r="C12" s="3">
        <f>C8*51</f>
        <v>-36957979499.700005</v>
      </c>
      <c r="D12" s="2"/>
      <c r="E12" s="2"/>
      <c r="F12" s="2"/>
    </row>
    <row r="13" spans="1:11" x14ac:dyDescent="0.25">
      <c r="A13" t="s">
        <v>14</v>
      </c>
      <c r="B13">
        <f>SUM(B7:B12)</f>
        <v>1698888299.2763002</v>
      </c>
      <c r="D13" s="2"/>
      <c r="E13" s="2"/>
      <c r="F13" s="2"/>
    </row>
    <row r="14" spans="1:11" x14ac:dyDescent="0.25">
      <c r="A14" t="s">
        <v>13</v>
      </c>
      <c r="B14" t="s">
        <v>0</v>
      </c>
      <c r="C14" t="str">
        <f>C1</f>
        <v>NE in 2050</v>
      </c>
      <c r="D14" t="s">
        <v>1</v>
      </c>
      <c r="E14" t="s">
        <v>2</v>
      </c>
      <c r="F14" t="s">
        <v>3</v>
      </c>
      <c r="H14" t="s">
        <v>0</v>
      </c>
      <c r="I14" t="s">
        <v>1</v>
      </c>
      <c r="J14" t="s">
        <v>2</v>
      </c>
      <c r="K14" t="s">
        <v>3</v>
      </c>
    </row>
    <row r="15" spans="1:11" x14ac:dyDescent="0.25">
      <c r="A15">
        <v>2030</v>
      </c>
      <c r="B15" s="2">
        <f>B13-B3</f>
        <v>849514965.94296718</v>
      </c>
      <c r="C15" s="2">
        <f>$B$13-C3</f>
        <v>849514965.94296718</v>
      </c>
      <c r="D15" s="2">
        <f>$B$13-D3</f>
        <v>849514965.94296718</v>
      </c>
      <c r="E15" s="2">
        <f>$B$13-E3</f>
        <v>849514965.94296718</v>
      </c>
      <c r="F15" s="2">
        <f>$B$13-F3</f>
        <v>1091070387.509634</v>
      </c>
      <c r="H15" s="3">
        <f>cost!B2*1000000/B15</f>
        <v>67.988621878943547</v>
      </c>
      <c r="I15" s="3">
        <f>cost!D2*1000000/D15</f>
        <v>68.19672287787337</v>
      </c>
      <c r="J15" s="3">
        <f>cost!E2*1000000/E15</f>
        <v>67.988621884551563</v>
      </c>
      <c r="K15" s="3">
        <f>cost!F2*1000000/F15</f>
        <v>62.339698572843766</v>
      </c>
    </row>
    <row r="16" spans="1:11" x14ac:dyDescent="0.25">
      <c r="A16">
        <v>2040</v>
      </c>
      <c r="B16" s="2">
        <f>$B$13-B4</f>
        <v>1274201632.6096342</v>
      </c>
      <c r="C16" s="2">
        <f t="shared" ref="C16" si="3">$B$13-C4</f>
        <v>1274201632.6096342</v>
      </c>
      <c r="D16" s="2">
        <f>$B$13-D4</f>
        <v>1274201632.6096342</v>
      </c>
      <c r="E16" s="2">
        <f>$B$13-E4</f>
        <v>1643856948.8676796</v>
      </c>
      <c r="F16" s="2">
        <f>$B$13-F4</f>
        <v>1757312475.7429669</v>
      </c>
      <c r="H16" s="3">
        <f>cost!B3*1000000/B16</f>
        <v>64.899368674199849</v>
      </c>
      <c r="I16" s="3">
        <f>cost!D3*1000000/D16</f>
        <v>67.195091270165832</v>
      </c>
      <c r="J16" s="3">
        <f>cost!E3*1000000/E16</f>
        <v>76.130464440912377</v>
      </c>
      <c r="K16" s="3">
        <f>cost!F3*1000000/F16</f>
        <v>108.26678394455122</v>
      </c>
    </row>
    <row r="17" spans="1:11" x14ac:dyDescent="0.25">
      <c r="A17">
        <v>2050</v>
      </c>
      <c r="B17" s="2">
        <f>$B$13-B5</f>
        <v>1698888299.2763002</v>
      </c>
      <c r="C17" s="2">
        <f>$B$13-C5</f>
        <v>1698888299.2763002</v>
      </c>
      <c r="D17" s="2">
        <f>$B$13-D5</f>
        <v>2423554563.9763002</v>
      </c>
      <c r="E17" s="2">
        <f>$B$13-E5</f>
        <v>2423554563.9763002</v>
      </c>
      <c r="F17" s="2">
        <f>$B$13-F5</f>
        <v>2423554563.9763002</v>
      </c>
      <c r="H17" s="3">
        <f>cost!B4*1000000/B17</f>
        <v>83.171974320025356</v>
      </c>
      <c r="I17" s="3">
        <f>cost!D4*1000000/D17</f>
        <v>291.44778001009428</v>
      </c>
      <c r="J17" s="3">
        <f>cost!E4*1000000/E17</f>
        <v>268.13850383387563</v>
      </c>
      <c r="K17" s="3">
        <f>cost!F4*1000000/F17</f>
        <v>247.78500229171755</v>
      </c>
    </row>
    <row r="18" spans="1:11" x14ac:dyDescent="0.25">
      <c r="A18" t="s">
        <v>4</v>
      </c>
      <c r="B18" s="2">
        <f>SUM(B15:B17)</f>
        <v>3822604897.8289013</v>
      </c>
      <c r="C18" s="2">
        <f>SUM(C15:C17)</f>
        <v>3822604897.8289013</v>
      </c>
      <c r="D18" s="2">
        <f>SUM(D15:D17)</f>
        <v>4547271162.5289021</v>
      </c>
      <c r="E18" s="2">
        <f>SUM(E15:E17)</f>
        <v>4916926478.7869473</v>
      </c>
      <c r="F18" s="2">
        <f t="shared" ref="F18" si="4">SUM(F15:F17)</f>
        <v>5271937427.2289009</v>
      </c>
    </row>
    <row r="19" spans="1:11" x14ac:dyDescent="0.25">
      <c r="B19" s="3">
        <f>cost!B5*1000000/B18</f>
        <v>73.706839930023847</v>
      </c>
      <c r="C19" s="3">
        <f>cost!C5*1000000/C18</f>
        <v>227.98526837647378</v>
      </c>
      <c r="D19" s="3">
        <f>cost!D5*1000000/D18</f>
        <v>186.90194596716884</v>
      </c>
      <c r="E19" s="3">
        <f>cost!E5*1000000/E18</f>
        <v>169.36459048830355</v>
      </c>
      <c r="F19" s="3">
        <f>cost!F5*1000000/F18</f>
        <v>162.89951355773496</v>
      </c>
    </row>
    <row r="20" spans="1:11" x14ac:dyDescent="0.25">
      <c r="D20" s="6">
        <f>(D19-$B$19)/$B$19</f>
        <v>1.5357476476350187</v>
      </c>
      <c r="E20" s="6">
        <f>(E19-$B$19)/$B$19</f>
        <v>1.297813753093956</v>
      </c>
      <c r="F20" s="6">
        <f>(F19-$B$19)/$B$19</f>
        <v>1.2101003612743306</v>
      </c>
    </row>
    <row r="21" spans="1:11" x14ac:dyDescent="0.25">
      <c r="B21" s="2"/>
      <c r="D21" s="5"/>
      <c r="E21" s="5"/>
      <c r="F21" s="2"/>
    </row>
    <row r="23" spans="1:11" x14ac:dyDescent="0.25">
      <c r="A23" t="s">
        <v>6</v>
      </c>
    </row>
    <row r="24" spans="1:11" x14ac:dyDescent="0.25">
      <c r="B24" t="str">
        <f>C1</f>
        <v>NE in 2050</v>
      </c>
      <c r="C24" t="str">
        <f t="shared" ref="C24:E24" si="5">D1</f>
        <v>NE in 2040</v>
      </c>
      <c r="D24" t="str">
        <f t="shared" si="5"/>
        <v>NE in 2030</v>
      </c>
      <c r="E24" t="str">
        <f t="shared" si="5"/>
        <v>NE in 2020</v>
      </c>
    </row>
    <row r="25" spans="1:11" x14ac:dyDescent="0.25">
      <c r="A25">
        <f>A3</f>
        <v>2030</v>
      </c>
      <c r="B25" s="2">
        <f>C3-B3</f>
        <v>0</v>
      </c>
      <c r="C25" s="1">
        <f>D3-B3</f>
        <v>0</v>
      </c>
      <c r="D25" s="1">
        <f>E3-B3</f>
        <v>0</v>
      </c>
      <c r="E25" s="1">
        <f>F3-B3</f>
        <v>-241555421.56666696</v>
      </c>
    </row>
    <row r="26" spans="1:11" x14ac:dyDescent="0.25">
      <c r="A26">
        <f>A4</f>
        <v>2040</v>
      </c>
      <c r="B26" s="2">
        <f>C4-B4</f>
        <v>0</v>
      </c>
      <c r="C26" s="1">
        <f>D4-B4</f>
        <v>0</v>
      </c>
      <c r="D26" s="1">
        <f>E4-B4</f>
        <v>-369655316.25804526</v>
      </c>
      <c r="E26" s="1">
        <f>F4-B4</f>
        <v>-483110843.13333267</v>
      </c>
    </row>
    <row r="27" spans="1:11" x14ac:dyDescent="0.25">
      <c r="A27">
        <f>A5</f>
        <v>2050</v>
      </c>
      <c r="B27" s="2">
        <f>C6-B5</f>
        <v>-724666264.70000005</v>
      </c>
      <c r="C27" s="1">
        <f>D5-B5</f>
        <v>-724666264.70000005</v>
      </c>
      <c r="D27" s="1">
        <f>E5-B5</f>
        <v>-724666264.70000005</v>
      </c>
      <c r="E27" s="1">
        <f>F5-B5</f>
        <v>-724666264.70000005</v>
      </c>
    </row>
    <row r="28" spans="1:11" x14ac:dyDescent="0.25">
      <c r="A28" t="s">
        <v>12</v>
      </c>
      <c r="B28" s="1">
        <f>SUM(B25:B27)</f>
        <v>-724666264.70000005</v>
      </c>
      <c r="C28" s="1">
        <f>SUM(C25:C27)</f>
        <v>-724666264.70000005</v>
      </c>
      <c r="D28" s="1">
        <f t="shared" ref="D28:E28" si="6">SUM(D25:D27)</f>
        <v>-1094321580.9580452</v>
      </c>
      <c r="E28" s="1">
        <f t="shared" si="6"/>
        <v>-1449332529.3999996</v>
      </c>
    </row>
    <row r="30" spans="1:11" x14ac:dyDescent="0.25">
      <c r="A30" t="s">
        <v>7</v>
      </c>
    </row>
    <row r="31" spans="1:11" x14ac:dyDescent="0.25">
      <c r="B31" t="str">
        <f>C1</f>
        <v>NE in 2050</v>
      </c>
      <c r="C31" t="str">
        <f t="shared" ref="C31:E31" si="7">D1</f>
        <v>NE in 2040</v>
      </c>
      <c r="D31" t="str">
        <f t="shared" si="7"/>
        <v>NE in 2030</v>
      </c>
      <c r="E31" t="str">
        <f t="shared" si="7"/>
        <v>NE in 2020</v>
      </c>
    </row>
    <row r="32" spans="1:11" x14ac:dyDescent="0.25">
      <c r="A32">
        <v>2030</v>
      </c>
      <c r="B32" s="3">
        <f>cost!C2-cost!B2</f>
        <v>4.7641005949117243E-6</v>
      </c>
      <c r="C32" s="4">
        <f>cost!D2-cost!B2</f>
        <v>176.78491301857139</v>
      </c>
      <c r="D32" s="4">
        <f>cost!E2-cost!B2</f>
        <v>4.7641005949117243E-6</v>
      </c>
      <c r="E32" s="4">
        <f>cost!F2-cost!B2</f>
        <v>10259.647279106423</v>
      </c>
    </row>
    <row r="33" spans="1:6" x14ac:dyDescent="0.25">
      <c r="A33">
        <v>2040</v>
      </c>
      <c r="B33" s="3">
        <f>cost!C3-cost!B3</f>
        <v>4.403555067256093E-6</v>
      </c>
      <c r="C33" s="4">
        <f>cost!D3-cost!B3</f>
        <v>2925.2134797986801</v>
      </c>
      <c r="D33" s="4">
        <f>cost!E3-cost!B3</f>
        <v>42452.711471717601</v>
      </c>
      <c r="E33" s="4">
        <f>cost!F3-cost!B3</f>
        <v>107563.68861432822</v>
      </c>
    </row>
    <row r="34" spans="1:6" x14ac:dyDescent="0.25">
      <c r="A34">
        <v>2050</v>
      </c>
      <c r="B34" s="3">
        <f>cost!C4-cost!B4</f>
        <v>589745.47619957768</v>
      </c>
      <c r="C34" s="4">
        <f>cost!D4-cost!B4</f>
        <v>565039.70340422471</v>
      </c>
      <c r="D34" s="4">
        <f>cost!E4-cost!B4</f>
        <v>508548.40074436599</v>
      </c>
      <c r="E34" s="4">
        <f>cost!F4-cost!B4</f>
        <v>459220.57918897015</v>
      </c>
    </row>
    <row r="35" spans="1:6" x14ac:dyDescent="0.25">
      <c r="A35" t="s">
        <v>4</v>
      </c>
      <c r="B35" s="4">
        <f>SUM(B32:B34)</f>
        <v>589745.47620874539</v>
      </c>
      <c r="C35" s="4">
        <f>SUM(C32:C34)</f>
        <v>568141.70179704193</v>
      </c>
      <c r="D35" s="4">
        <f t="shared" ref="D35:E35" si="8">SUM(D32:D34)</f>
        <v>551001.11222084775</v>
      </c>
      <c r="E35" s="4">
        <f t="shared" si="8"/>
        <v>577043.91508240486</v>
      </c>
    </row>
    <row r="37" spans="1:6" x14ac:dyDescent="0.25">
      <c r="A37" t="s">
        <v>8</v>
      </c>
    </row>
    <row r="38" spans="1:6" x14ac:dyDescent="0.25">
      <c r="B38" t="str">
        <f>B31</f>
        <v>NE in 2050</v>
      </c>
      <c r="C38" t="str">
        <f t="shared" ref="C38:E38" si="9">C31</f>
        <v>NE in 2040</v>
      </c>
      <c r="D38" t="str">
        <f t="shared" si="9"/>
        <v>NE in 2030</v>
      </c>
      <c r="E38" t="str">
        <f t="shared" si="9"/>
        <v>NE in 2020</v>
      </c>
    </row>
    <row r="39" spans="1:6" x14ac:dyDescent="0.25">
      <c r="A39">
        <f>A32</f>
        <v>2030</v>
      </c>
      <c r="B39">
        <v>0</v>
      </c>
      <c r="C39" s="4">
        <v>0</v>
      </c>
      <c r="D39" s="4">
        <v>0</v>
      </c>
      <c r="E39" s="4">
        <f>-E32/E25*1000000</f>
        <v>42.473264365440293</v>
      </c>
    </row>
    <row r="40" spans="1:6" x14ac:dyDescent="0.25">
      <c r="A40">
        <f t="shared" ref="A40:A41" si="10">A33</f>
        <v>2040</v>
      </c>
      <c r="B40">
        <v>0</v>
      </c>
      <c r="C40" s="4">
        <v>0</v>
      </c>
      <c r="D40" s="4">
        <f>-D33/D26*1000000</f>
        <v>114.84404418001834</v>
      </c>
      <c r="E40" s="4">
        <f>-E33/E26*1000000</f>
        <v>222.64805301553119</v>
      </c>
    </row>
    <row r="41" spans="1:6" x14ac:dyDescent="0.25">
      <c r="A41">
        <f t="shared" si="10"/>
        <v>2050</v>
      </c>
      <c r="B41">
        <v>0</v>
      </c>
      <c r="C41" s="4">
        <f>-C34/C27*1000000</f>
        <v>779.72403426029757</v>
      </c>
      <c r="D41" s="4">
        <f>-D34/D27*1000000</f>
        <v>701.76911154391416</v>
      </c>
      <c r="E41" s="4">
        <f>-E34/E27*1000000</f>
        <v>633.69940282659627</v>
      </c>
    </row>
    <row r="42" spans="1:6" x14ac:dyDescent="0.25">
      <c r="A42">
        <v>2051</v>
      </c>
      <c r="C42" s="4"/>
      <c r="D42" s="4"/>
      <c r="E42" s="4"/>
    </row>
    <row r="43" spans="1:6" x14ac:dyDescent="0.25">
      <c r="A43" t="s">
        <v>4</v>
      </c>
      <c r="B43" s="4">
        <f>-B35/B28*1000000</f>
        <v>813.8166559373235</v>
      </c>
      <c r="C43" s="4">
        <f>-C35/C28*1000000</f>
        <v>784.00462319333064</v>
      </c>
      <c r="D43" s="4">
        <f>-D35/D28*1000000</f>
        <v>503.50931737859264</v>
      </c>
      <c r="E43" s="4">
        <f>-E35/E28*1000000</f>
        <v>398.14459647938196</v>
      </c>
    </row>
    <row r="44" spans="1:6" x14ac:dyDescent="0.25">
      <c r="B44" t="s">
        <v>0</v>
      </c>
      <c r="C44" t="s">
        <v>15</v>
      </c>
      <c r="D44" t="s">
        <v>1</v>
      </c>
      <c r="E44" t="s">
        <v>2</v>
      </c>
      <c r="F44" t="s">
        <v>3</v>
      </c>
    </row>
    <row r="45" spans="1:6" x14ac:dyDescent="0.25">
      <c r="A45" t="s">
        <v>48</v>
      </c>
      <c r="B45" s="2"/>
      <c r="C45" s="2">
        <f>C3-B3</f>
        <v>0</v>
      </c>
      <c r="D45" s="2">
        <f>D3-B3</f>
        <v>0</v>
      </c>
      <c r="E45" s="2">
        <f>E3-B3</f>
        <v>0</v>
      </c>
      <c r="F45" s="2">
        <f>F3-B3</f>
        <v>-241555421.56666696</v>
      </c>
    </row>
    <row r="46" spans="1:6" x14ac:dyDescent="0.25">
      <c r="B46" s="2"/>
      <c r="C46" s="2">
        <f t="shared" ref="C46:D47" si="11">C4-B4</f>
        <v>0</v>
      </c>
      <c r="D46" s="2">
        <f t="shared" ref="D46:D47" si="12">D4-B4</f>
        <v>0</v>
      </c>
      <c r="E46" s="2">
        <f t="shared" ref="E46:E47" si="13">E4-B4</f>
        <v>-369655316.25804526</v>
      </c>
      <c r="F46" s="2">
        <f>F4-B4</f>
        <v>-483110843.13333267</v>
      </c>
    </row>
    <row r="47" spans="1:6" x14ac:dyDescent="0.25">
      <c r="B47" s="2"/>
      <c r="C47" s="2">
        <f>C6-B5</f>
        <v>-724666264.70000005</v>
      </c>
      <c r="D47" s="2">
        <f t="shared" si="12"/>
        <v>-724666264.70000005</v>
      </c>
      <c r="E47" s="2">
        <f>E5-B5</f>
        <v>-724666264.70000005</v>
      </c>
      <c r="F47" s="2">
        <f t="shared" ref="F46:F47" si="14">F5-B5</f>
        <v>-724666264.70000005</v>
      </c>
    </row>
    <row r="49" spans="1:6" x14ac:dyDescent="0.25">
      <c r="B49" s="2"/>
      <c r="C49" s="2">
        <f>SUM(C45:C47)</f>
        <v>-724666264.70000005</v>
      </c>
      <c r="D49" s="2">
        <f t="shared" ref="D49:F49" si="15">SUM(D45:D48)</f>
        <v>-724666264.70000005</v>
      </c>
      <c r="E49" s="2">
        <f t="shared" si="15"/>
        <v>-1094321580.9580452</v>
      </c>
      <c r="F49" s="2">
        <f t="shared" si="15"/>
        <v>-1449332529.3999996</v>
      </c>
    </row>
    <row r="51" spans="1:6" x14ac:dyDescent="0.25">
      <c r="A51">
        <v>2030</v>
      </c>
      <c r="C51">
        <f>cost!C2-cost!$B$2</f>
        <v>4.7641005949117243E-6</v>
      </c>
      <c r="D51">
        <f>cost!D2-cost!$B$2</f>
        <v>176.78491301857139</v>
      </c>
      <c r="E51">
        <f>cost!E2-cost!$B$2</f>
        <v>4.7641005949117243E-6</v>
      </c>
      <c r="F51">
        <f>cost!F2-cost!$B$2</f>
        <v>10259.647279106423</v>
      </c>
    </row>
    <row r="52" spans="1:6" x14ac:dyDescent="0.25">
      <c r="A52">
        <v>2040</v>
      </c>
      <c r="C52">
        <f>cost!C3-cost!$B$3</f>
        <v>4.403555067256093E-6</v>
      </c>
      <c r="D52">
        <f>cost!D3-cost!$B$3</f>
        <v>2925.2134797986801</v>
      </c>
      <c r="E52">
        <f>cost!E3-cost!$B$3</f>
        <v>42452.711471717601</v>
      </c>
      <c r="F52">
        <f>cost!F3-cost!$B$3</f>
        <v>107563.68861432822</v>
      </c>
    </row>
    <row r="53" spans="1:6" x14ac:dyDescent="0.25">
      <c r="A53">
        <v>2050</v>
      </c>
      <c r="C53">
        <f>cost!C4-cost!$B$4</f>
        <v>589745.47619957768</v>
      </c>
      <c r="D53">
        <f>cost!D4-cost!$B$4</f>
        <v>565039.70340422471</v>
      </c>
      <c r="E53">
        <f>cost!E4-cost!$B$4</f>
        <v>508548.40074436599</v>
      </c>
      <c r="F53">
        <f>cost!F4-cost!$B$4</f>
        <v>459220.57918897015</v>
      </c>
    </row>
    <row r="54" spans="1:6" x14ac:dyDescent="0.25">
      <c r="A54" t="s">
        <v>49</v>
      </c>
    </row>
    <row r="55" spans="1:6" x14ac:dyDescent="0.25">
      <c r="C55" t="s">
        <v>15</v>
      </c>
      <c r="D55" t="s">
        <v>1</v>
      </c>
      <c r="E55" t="s">
        <v>2</v>
      </c>
      <c r="F55" t="s">
        <v>3</v>
      </c>
    </row>
    <row r="56" spans="1:6" x14ac:dyDescent="0.25">
      <c r="A56">
        <v>2030</v>
      </c>
      <c r="B56" s="3"/>
      <c r="C56" s="3">
        <v>0</v>
      </c>
      <c r="D56" s="3">
        <v>0</v>
      </c>
      <c r="E56" s="3">
        <v>0</v>
      </c>
      <c r="F56" s="3">
        <f>-F51*1000000/F45</f>
        <v>42.473264365440286</v>
      </c>
    </row>
    <row r="57" spans="1:6" x14ac:dyDescent="0.25">
      <c r="A57">
        <v>2040</v>
      </c>
      <c r="B57" s="3"/>
      <c r="C57" s="3">
        <v>0</v>
      </c>
      <c r="D57" s="3">
        <v>0</v>
      </c>
      <c r="E57" s="3">
        <f>-E52*1000000/E46</f>
        <v>114.84404418001833</v>
      </c>
      <c r="F57" s="3">
        <f>-F52*1000000/F46</f>
        <v>222.64805301553116</v>
      </c>
    </row>
    <row r="58" spans="1:6" x14ac:dyDescent="0.25">
      <c r="A58">
        <v>2050</v>
      </c>
      <c r="B58" s="3"/>
      <c r="C58" s="3">
        <f>-C53*1000000/C47</f>
        <v>813.81665592467255</v>
      </c>
      <c r="D58" s="3">
        <f>-D53*1000000/D47</f>
        <v>779.72403426029757</v>
      </c>
      <c r="E58" s="3">
        <f>-E53*1000000/E47</f>
        <v>701.76911154391416</v>
      </c>
      <c r="F58" s="3">
        <f>-F53*1000000/F47</f>
        <v>633.69940282659627</v>
      </c>
    </row>
    <row r="60" spans="1:6" x14ac:dyDescent="0.25">
      <c r="A60" t="s">
        <v>50</v>
      </c>
      <c r="C60" t="s">
        <v>15</v>
      </c>
      <c r="D60" t="s">
        <v>1</v>
      </c>
      <c r="E60" t="s">
        <v>2</v>
      </c>
      <c r="F60" t="s">
        <v>3</v>
      </c>
    </row>
    <row r="61" spans="1:6" x14ac:dyDescent="0.25">
      <c r="C61" s="2">
        <f>B5-C6</f>
        <v>724666264.70000005</v>
      </c>
      <c r="D61" s="2">
        <f>B5-D5</f>
        <v>724666264.70000005</v>
      </c>
      <c r="E61" s="2">
        <f t="shared" ref="E61:F61" si="16">C5-E5</f>
        <v>724666264.70000005</v>
      </c>
      <c r="F61" s="2">
        <f>B5-F5</f>
        <v>724666264.70000005</v>
      </c>
    </row>
    <row r="62" spans="1:6" x14ac:dyDescent="0.25">
      <c r="C62">
        <f>cost!$C$4-cost!$B$4</f>
        <v>589745.47619957768</v>
      </c>
      <c r="D62">
        <f>cost!$D$4-cost!$B$4</f>
        <v>565039.70340422471</v>
      </c>
      <c r="E62">
        <f>cost!$E$4-cost!$B$4</f>
        <v>508548.40074436599</v>
      </c>
      <c r="F62">
        <f>cost!$F$4-cost!$B$4</f>
        <v>459220.57918897015</v>
      </c>
    </row>
    <row r="63" spans="1:6" x14ac:dyDescent="0.25">
      <c r="C63" s="3">
        <f>C62*1000000/C61</f>
        <v>813.81665592467255</v>
      </c>
      <c r="D63" s="3">
        <f t="shared" ref="D63:F63" si="17">D62*1000000/D61</f>
        <v>779.72403426029757</v>
      </c>
      <c r="E63" s="3">
        <f t="shared" si="17"/>
        <v>701.76911154391416</v>
      </c>
      <c r="F63" s="3">
        <f t="shared" si="17"/>
        <v>633.69940282659627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A817-D01C-41C4-A196-90D4E6FFB7CC}">
  <sheetPr codeName="Sheet3"/>
  <dimension ref="A1:K40"/>
  <sheetViews>
    <sheetView zoomScaleNormal="100" workbookViewId="0">
      <selection activeCell="T32" sqref="T32"/>
    </sheetView>
  </sheetViews>
  <sheetFormatPr defaultRowHeight="15" x14ac:dyDescent="0.25"/>
  <cols>
    <col min="1" max="1" width="31.28515625" bestFit="1" customWidth="1"/>
    <col min="2" max="6" width="12.5703125" bestFit="1" customWidth="1"/>
    <col min="7" max="8" width="8.5703125" bestFit="1" customWidth="1"/>
    <col min="9" max="11" width="10" bestFit="1" customWidth="1"/>
  </cols>
  <sheetData>
    <row r="1" spans="1:1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11" x14ac:dyDescent="0.25">
      <c r="A2">
        <v>2020</v>
      </c>
      <c r="B2" s="8">
        <v>131</v>
      </c>
      <c r="C2" s="8">
        <v>131</v>
      </c>
      <c r="D2" s="8">
        <v>131</v>
      </c>
      <c r="E2" s="8">
        <v>131</v>
      </c>
      <c r="F2" s="8">
        <v>131</v>
      </c>
    </row>
    <row r="3" spans="1:11" x14ac:dyDescent="0.25">
      <c r="A3">
        <v>2030</v>
      </c>
      <c r="B3" s="9">
        <v>87.063213333333294</v>
      </c>
      <c r="C3" s="8">
        <f>B3</f>
        <v>87.063213333333294</v>
      </c>
      <c r="D3" s="9">
        <v>87.063213333333294</v>
      </c>
      <c r="E3" s="9">
        <v>87.063213329999996</v>
      </c>
      <c r="F3" s="9">
        <v>57</v>
      </c>
    </row>
    <row r="4" spans="1:11" x14ac:dyDescent="0.25">
      <c r="A4">
        <v>2040</v>
      </c>
      <c r="B4" s="9">
        <v>43.531606666666598</v>
      </c>
      <c r="C4" s="8">
        <f>B4</f>
        <v>43.531606666666598</v>
      </c>
      <c r="D4" s="9">
        <v>43.531606666666598</v>
      </c>
      <c r="E4" s="9">
        <v>-2</v>
      </c>
      <c r="F4" s="9">
        <v>-16</v>
      </c>
    </row>
    <row r="5" spans="1:11" x14ac:dyDescent="0.25">
      <c r="A5">
        <v>2050</v>
      </c>
      <c r="B5" s="9">
        <v>-1.49011611938476E-8</v>
      </c>
      <c r="C5" s="8">
        <v>0</v>
      </c>
      <c r="D5" s="9">
        <v>-90</v>
      </c>
      <c r="E5" s="9">
        <v>-90</v>
      </c>
      <c r="F5" s="9">
        <v>-90</v>
      </c>
    </row>
    <row r="6" spans="1:11" x14ac:dyDescent="0.25">
      <c r="A6">
        <v>2060</v>
      </c>
      <c r="B6" s="8"/>
      <c r="C6" s="9">
        <f>D5</f>
        <v>-90</v>
      </c>
      <c r="D6" s="9"/>
      <c r="E6" s="9"/>
      <c r="F6" s="9"/>
    </row>
    <row r="7" spans="1:11" x14ac:dyDescent="0.25">
      <c r="A7" t="s">
        <v>4</v>
      </c>
      <c r="B7" s="9">
        <f>SUM(B3:B5)</f>
        <v>130.59481998509872</v>
      </c>
      <c r="C7" s="8">
        <f>SUM(C3:C6)</f>
        <v>40.594819999999885</v>
      </c>
      <c r="D7" s="9">
        <f t="shared" ref="D7:F7" si="0">SUM(D3:D5)</f>
        <v>40.594819999999885</v>
      </c>
      <c r="E7" s="9">
        <f t="shared" si="0"/>
        <v>-4.9367866700000036</v>
      </c>
      <c r="F7" s="9">
        <f t="shared" si="0"/>
        <v>-49</v>
      </c>
    </row>
    <row r="8" spans="1:11" x14ac:dyDescent="0.25">
      <c r="D8" s="3"/>
    </row>
    <row r="9" spans="1:11" x14ac:dyDescent="0.25">
      <c r="B9" s="2"/>
      <c r="D9" s="2"/>
      <c r="E9" s="2"/>
      <c r="F9" s="2"/>
    </row>
    <row r="10" spans="1:11" x14ac:dyDescent="0.25">
      <c r="A10" t="s">
        <v>14</v>
      </c>
      <c r="B10">
        <f>SUM(B7:B9)</f>
        <v>130.59481998509872</v>
      </c>
      <c r="D10" s="2"/>
      <c r="E10" s="2"/>
      <c r="F10" s="2"/>
    </row>
    <row r="11" spans="1:11" x14ac:dyDescent="0.25">
      <c r="A11" t="s">
        <v>13</v>
      </c>
      <c r="B11" t="s">
        <v>0</v>
      </c>
      <c r="C11" t="str">
        <f>C1</f>
        <v>Negative Emission in 2050</v>
      </c>
      <c r="D11" t="s">
        <v>1</v>
      </c>
      <c r="E11" t="s">
        <v>2</v>
      </c>
      <c r="F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1" x14ac:dyDescent="0.25">
      <c r="A12">
        <v>2030</v>
      </c>
      <c r="B12" s="2">
        <f>B10-B3</f>
        <v>43.531606651765429</v>
      </c>
      <c r="C12" s="2">
        <f>$B$10-C3</f>
        <v>43.531606651765429</v>
      </c>
      <c r="D12" s="2">
        <f>$B$10-D3</f>
        <v>43.531606651765429</v>
      </c>
      <c r="E12" s="2">
        <f>$B$10-E3</f>
        <v>43.531606655098727</v>
      </c>
      <c r="F12" s="2">
        <f>$B$10-F3</f>
        <v>73.594819985098724</v>
      </c>
      <c r="H12" s="3">
        <f>cost!B2*1000000/B12</f>
        <v>1326791180.992573</v>
      </c>
      <c r="I12" s="3">
        <f>cost!D2*1000000/D12</f>
        <v>1330852251.2497032</v>
      </c>
      <c r="J12" s="3">
        <f>cost!E2*1000000/E12</f>
        <v>1326791181.0004179</v>
      </c>
      <c r="K12" s="3">
        <f>cost!F2*1000000/F12</f>
        <v>924209055.64927423</v>
      </c>
    </row>
    <row r="13" spans="1:11" x14ac:dyDescent="0.25">
      <c r="A13">
        <v>2040</v>
      </c>
      <c r="B13" s="2">
        <f>$B$10-B4</f>
        <v>87.063213318432133</v>
      </c>
      <c r="C13" s="2">
        <f t="shared" ref="C13:F14" si="1">$B$10-C4</f>
        <v>87.063213318432133</v>
      </c>
      <c r="D13" s="2">
        <f t="shared" si="1"/>
        <v>87.063213318432133</v>
      </c>
      <c r="E13" s="2">
        <f t="shared" si="1"/>
        <v>132.59481998509872</v>
      </c>
      <c r="F13" s="2">
        <f t="shared" si="1"/>
        <v>146.59481998509872</v>
      </c>
      <c r="H13" s="3">
        <f>cost!B3*1000000/B13</f>
        <v>949825745.77789772</v>
      </c>
      <c r="I13" s="3">
        <f>cost!D3*1000000/D13</f>
        <v>983424476.72640705</v>
      </c>
      <c r="J13" s="3">
        <f>cost!E3*1000000/E13</f>
        <v>943834706.40694666</v>
      </c>
      <c r="K13" s="3">
        <f>cost!F3*1000000/F13</f>
        <v>1297853294.9095192</v>
      </c>
    </row>
    <row r="14" spans="1:11" x14ac:dyDescent="0.25">
      <c r="A14">
        <v>2050</v>
      </c>
      <c r="B14" s="2">
        <f>$B$10-B5</f>
        <v>130.59481999999988</v>
      </c>
      <c r="C14" s="2">
        <f>$B$10-C5</f>
        <v>130.59481998509872</v>
      </c>
      <c r="D14" s="2">
        <f t="shared" si="1"/>
        <v>220.59481998509872</v>
      </c>
      <c r="E14" s="2">
        <f t="shared" si="1"/>
        <v>220.59481998509872</v>
      </c>
      <c r="F14" s="2">
        <f t="shared" si="1"/>
        <v>220.59481998509872</v>
      </c>
      <c r="H14" s="3">
        <f>cost!B4*1000000/B14</f>
        <v>1081971658.6002426</v>
      </c>
      <c r="I14" s="3">
        <f>cost!D4*1000000/D14</f>
        <v>3201977260.6262388</v>
      </c>
      <c r="J14" s="3">
        <f>cost!E4*1000000/E14</f>
        <v>2945890999.5631971</v>
      </c>
      <c r="K14" s="3">
        <f>cost!F4*1000000/F14</f>
        <v>2722278216.8209367</v>
      </c>
    </row>
    <row r="15" spans="1:11" x14ac:dyDescent="0.25">
      <c r="A15" t="s">
        <v>4</v>
      </c>
      <c r="B15" s="2">
        <f>SUM(B12:B14)</f>
        <v>261.18963997019745</v>
      </c>
      <c r="C15" s="2">
        <f>SUM(C12:C14)</f>
        <v>261.18963995529629</v>
      </c>
      <c r="D15" s="2">
        <f>SUM(D12:D14)</f>
        <v>351.18963995529629</v>
      </c>
      <c r="E15" s="2">
        <f>SUM(E12:E14)</f>
        <v>396.7212466252962</v>
      </c>
      <c r="F15" s="2">
        <f t="shared" ref="F15" si="2">SUM(F12:F14)</f>
        <v>440.78445995529614</v>
      </c>
    </row>
    <row r="16" spans="1:11" x14ac:dyDescent="0.25">
      <c r="B16" s="3">
        <f>cost!B5*1000000/B15</f>
        <v>1078726274.7180507</v>
      </c>
      <c r="C16" s="3">
        <f>cost!C5*1000000/C15</f>
        <v>3336646904.057549</v>
      </c>
      <c r="D16" s="3">
        <f>cost!D5*1000000/D15</f>
        <v>2420042428.4304819</v>
      </c>
      <c r="E16" s="3">
        <f>cost!E5*1000000/E15</f>
        <v>2099089087.4251168</v>
      </c>
      <c r="F16" s="3">
        <f>cost!F5*1000000/F15</f>
        <v>1948335570.8354666</v>
      </c>
    </row>
    <row r="17" spans="1:6" x14ac:dyDescent="0.25">
      <c r="D17" s="6">
        <f>(D16-$B$16)/$B$16</f>
        <v>1.2434258672924363</v>
      </c>
      <c r="E17" s="6">
        <f>(E16-$B$16)/$B$16</f>
        <v>0.94589594841727642</v>
      </c>
      <c r="F17" s="6">
        <f>(F16-$B$16)/$B$16</f>
        <v>0.80614453962819044</v>
      </c>
    </row>
    <row r="18" spans="1:6" x14ac:dyDescent="0.25">
      <c r="B18" s="2"/>
      <c r="D18" s="5"/>
      <c r="E18" s="5"/>
      <c r="F18" s="2"/>
    </row>
    <row r="20" spans="1:6" x14ac:dyDescent="0.25">
      <c r="A20" t="s">
        <v>6</v>
      </c>
    </row>
    <row r="21" spans="1:6" x14ac:dyDescent="0.25">
      <c r="B21" t="str">
        <f>C1</f>
        <v>Negative Emission in 2050</v>
      </c>
      <c r="C21" t="str">
        <f t="shared" ref="C21:E21" si="3">D1</f>
        <v>Negative Emission in 2040</v>
      </c>
      <c r="D21" t="str">
        <f t="shared" si="3"/>
        <v>Negative Emission in 2030</v>
      </c>
      <c r="E21" t="str">
        <f t="shared" si="3"/>
        <v>Negative Emission in 2020</v>
      </c>
    </row>
    <row r="22" spans="1:6" x14ac:dyDescent="0.25">
      <c r="A22">
        <f>A3</f>
        <v>2030</v>
      </c>
      <c r="B22" s="2">
        <f>C3-B3</f>
        <v>0</v>
      </c>
      <c r="C22" s="1">
        <f>D3-B3</f>
        <v>0</v>
      </c>
      <c r="D22" s="1">
        <f>E3-B3</f>
        <v>-3.333298081997782E-9</v>
      </c>
      <c r="E22" s="1">
        <f>F3-B3</f>
        <v>-30.063213333333294</v>
      </c>
    </row>
    <row r="23" spans="1:6" x14ac:dyDescent="0.25">
      <c r="A23">
        <f>A4</f>
        <v>2040</v>
      </c>
      <c r="B23" s="2">
        <f>C4-B4</f>
        <v>0</v>
      </c>
      <c r="C23" s="1">
        <f>D4-B4</f>
        <v>0</v>
      </c>
      <c r="D23" s="1">
        <f>E4-B4</f>
        <v>-45.531606666666598</v>
      </c>
      <c r="E23" s="1">
        <f>F4-B4</f>
        <v>-59.531606666666598</v>
      </c>
    </row>
    <row r="24" spans="1:6" x14ac:dyDescent="0.25">
      <c r="A24">
        <f>A5</f>
        <v>2050</v>
      </c>
      <c r="B24" s="2">
        <f>C6-B5</f>
        <v>-89.999999985098839</v>
      </c>
      <c r="C24" s="1">
        <f>D5-B5</f>
        <v>-89.999999985098839</v>
      </c>
      <c r="D24" s="1">
        <f>E5-B5</f>
        <v>-89.999999985098839</v>
      </c>
      <c r="E24" s="1">
        <f>F5-B5</f>
        <v>-89.999999985098839</v>
      </c>
    </row>
    <row r="25" spans="1:6" x14ac:dyDescent="0.25">
      <c r="A25" t="s">
        <v>12</v>
      </c>
      <c r="B25" s="1">
        <f>SUM(B22:B24)</f>
        <v>-89.999999985098839</v>
      </c>
      <c r="C25" s="1">
        <f>SUM(C22:C24)</f>
        <v>-89.999999985098839</v>
      </c>
      <c r="D25" s="1">
        <f t="shared" ref="D25:E25" si="4">SUM(D22:D24)</f>
        <v>-135.53160665509873</v>
      </c>
      <c r="E25" s="1">
        <f t="shared" si="4"/>
        <v>-179.59481998509872</v>
      </c>
    </row>
    <row r="27" spans="1:6" x14ac:dyDescent="0.25">
      <c r="A27" t="s">
        <v>7</v>
      </c>
    </row>
    <row r="28" spans="1:6" x14ac:dyDescent="0.25">
      <c r="B28" t="str">
        <f>C1</f>
        <v>Negative Emission in 2050</v>
      </c>
      <c r="C28" t="str">
        <f t="shared" ref="C28:E28" si="5">D1</f>
        <v>Negative Emission in 2040</v>
      </c>
      <c r="D28" t="str">
        <f t="shared" si="5"/>
        <v>Negative Emission in 2030</v>
      </c>
      <c r="E28" t="str">
        <f t="shared" si="5"/>
        <v>Negative Emission in 2020</v>
      </c>
    </row>
    <row r="29" spans="1:6" x14ac:dyDescent="0.25">
      <c r="A29">
        <v>2030</v>
      </c>
      <c r="B29" s="3">
        <f>cost!C2-cost!B2</f>
        <v>4.7641005949117243E-6</v>
      </c>
      <c r="C29" s="4">
        <f>cost!D2-cost!B2</f>
        <v>176.78491301857139</v>
      </c>
      <c r="D29" s="4">
        <f>cost!E2-cost!B2</f>
        <v>4.7641005949117243E-6</v>
      </c>
      <c r="E29" s="4">
        <f>cost!F2-cost!B2</f>
        <v>10259.647279106423</v>
      </c>
    </row>
    <row r="30" spans="1:6" x14ac:dyDescent="0.25">
      <c r="A30">
        <v>2040</v>
      </c>
      <c r="B30" s="3">
        <f>cost!C3-cost!B3</f>
        <v>4.403555067256093E-6</v>
      </c>
      <c r="C30" s="4">
        <f>cost!D3-cost!B3</f>
        <v>2925.2134797986801</v>
      </c>
      <c r="D30" s="4">
        <f>cost!E3-cost!B3</f>
        <v>42452.711471717601</v>
      </c>
      <c r="E30" s="4">
        <f>cost!F3-cost!B3</f>
        <v>107563.68861432822</v>
      </c>
    </row>
    <row r="31" spans="1:6" x14ac:dyDescent="0.25">
      <c r="A31">
        <v>2050</v>
      </c>
      <c r="B31" s="3">
        <f>cost!C4-cost!B4</f>
        <v>589745.47619957768</v>
      </c>
      <c r="C31" s="4">
        <f>cost!D4-cost!B4</f>
        <v>565039.70340422471</v>
      </c>
      <c r="D31" s="4">
        <f>cost!E4-cost!B4</f>
        <v>508548.40074436599</v>
      </c>
      <c r="E31" s="4">
        <f>cost!F4-cost!B4</f>
        <v>459220.57918897015</v>
      </c>
    </row>
    <row r="32" spans="1:6" x14ac:dyDescent="0.25">
      <c r="A32" t="s">
        <v>4</v>
      </c>
      <c r="B32" s="4">
        <f>SUM(B29:B31)</f>
        <v>589745.47620874539</v>
      </c>
      <c r="C32" s="4">
        <f>SUM(C29:C31)</f>
        <v>568141.70179704193</v>
      </c>
      <c r="D32" s="4">
        <f t="shared" ref="D32:E32" si="6">SUM(D29:D31)</f>
        <v>551001.11222084775</v>
      </c>
      <c r="E32" s="4">
        <f t="shared" si="6"/>
        <v>577043.91508240486</v>
      </c>
    </row>
    <row r="34" spans="1:5" x14ac:dyDescent="0.25">
      <c r="A34" t="s">
        <v>8</v>
      </c>
    </row>
    <row r="35" spans="1:5" x14ac:dyDescent="0.25">
      <c r="B35" t="str">
        <f>B28</f>
        <v>Negative Emission in 2050</v>
      </c>
      <c r="C35" t="str">
        <f t="shared" ref="C35:E35" si="7">C28</f>
        <v>Negative Emission in 2040</v>
      </c>
      <c r="D35" t="str">
        <f t="shared" si="7"/>
        <v>Negative Emission in 2030</v>
      </c>
      <c r="E35" t="str">
        <f t="shared" si="7"/>
        <v>Negative Emission in 2020</v>
      </c>
    </row>
    <row r="36" spans="1:5" x14ac:dyDescent="0.25">
      <c r="A36">
        <f>A29</f>
        <v>2030</v>
      </c>
      <c r="B36">
        <v>0</v>
      </c>
      <c r="C36" s="4">
        <v>0</v>
      </c>
      <c r="D36" s="4">
        <v>0</v>
      </c>
      <c r="E36" s="4">
        <f>-E29/E22*1000000</f>
        <v>341269150.61773515</v>
      </c>
    </row>
    <row r="37" spans="1:5" x14ac:dyDescent="0.25">
      <c r="A37">
        <f t="shared" ref="A37:A38" si="8">A30</f>
        <v>2040</v>
      </c>
      <c r="B37">
        <v>0</v>
      </c>
      <c r="C37" s="4">
        <v>0</v>
      </c>
      <c r="D37" s="4">
        <f>-D30/D23*1000000</f>
        <v>932378946.83819628</v>
      </c>
      <c r="E37" s="4">
        <f>-E30/E23*1000000</f>
        <v>1806833288.0146525</v>
      </c>
    </row>
    <row r="38" spans="1:5" x14ac:dyDescent="0.25">
      <c r="A38">
        <f t="shared" si="8"/>
        <v>2050</v>
      </c>
      <c r="B38">
        <v>0</v>
      </c>
      <c r="C38" s="4">
        <f>-C31/C24*1000000</f>
        <v>6278218927.7530832</v>
      </c>
      <c r="D38" s="4">
        <f>-D31/D24*1000000</f>
        <v>5650537786.9840622</v>
      </c>
      <c r="E38" s="4">
        <f>-E31/E24*1000000</f>
        <v>5102450880.7222509</v>
      </c>
    </row>
    <row r="39" spans="1:5" x14ac:dyDescent="0.25">
      <c r="A39">
        <v>2051</v>
      </c>
      <c r="C39" s="4"/>
      <c r="D39" s="4"/>
      <c r="E39" s="4"/>
    </row>
    <row r="40" spans="1:5" x14ac:dyDescent="0.25">
      <c r="A40" t="s">
        <v>4</v>
      </c>
      <c r="B40" s="4">
        <f>-B32/B25*1000000</f>
        <v>6552727514.5154285</v>
      </c>
      <c r="C40" s="4">
        <f>-C32/C25*1000000</f>
        <v>6312685576.5678692</v>
      </c>
      <c r="D40" s="4">
        <f>-D32/D25*1000000</f>
        <v>4065480560.730289</v>
      </c>
      <c r="E40" s="4">
        <f>-E32/E25*1000000</f>
        <v>3213032063.6769099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769C-87DE-43F9-9D02-3F72E3B6DB78}">
  <dimension ref="A1:V22"/>
  <sheetViews>
    <sheetView workbookViewId="0">
      <selection activeCell="H27" sqref="H27"/>
    </sheetView>
  </sheetViews>
  <sheetFormatPr defaultRowHeight="15" x14ac:dyDescent="0.25"/>
  <cols>
    <col min="1" max="1" width="19.28515625" bestFit="1" customWidth="1"/>
    <col min="2" max="2" width="8.5703125" bestFit="1" customWidth="1"/>
    <col min="3" max="6" width="10" bestFit="1" customWidth="1"/>
  </cols>
  <sheetData>
    <row r="1" spans="1:22" x14ac:dyDescent="0.25">
      <c r="B1" t="s">
        <v>16</v>
      </c>
      <c r="C1" t="s">
        <v>15</v>
      </c>
      <c r="D1" t="s">
        <v>1</v>
      </c>
      <c r="E1" t="s">
        <v>2</v>
      </c>
      <c r="F1" t="s">
        <v>3</v>
      </c>
    </row>
    <row r="2" spans="1:22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</row>
    <row r="3" spans="1:22" x14ac:dyDescent="0.25">
      <c r="A3" t="s">
        <v>28</v>
      </c>
      <c r="B3">
        <v>30006.642128841111</v>
      </c>
      <c r="C3">
        <v>30006.642128841111</v>
      </c>
      <c r="D3">
        <v>30006.642128841111</v>
      </c>
      <c r="E3">
        <v>14053.96298949467</v>
      </c>
      <c r="F3">
        <v>21645.464339922459</v>
      </c>
    </row>
    <row r="4" spans="1:22" x14ac:dyDescent="0.25">
      <c r="A4" t="s">
        <v>29</v>
      </c>
      <c r="B4">
        <v>28980.660136203369</v>
      </c>
      <c r="C4">
        <v>28980.660136203369</v>
      </c>
      <c r="D4">
        <v>28980.660136203369</v>
      </c>
      <c r="E4">
        <v>13027.980996856921</v>
      </c>
      <c r="F4">
        <v>21645.464339922459</v>
      </c>
      <c r="V4" t="s">
        <v>31</v>
      </c>
    </row>
    <row r="5" spans="1:22" x14ac:dyDescent="0.25">
      <c r="A5" t="s">
        <v>22</v>
      </c>
      <c r="B5">
        <v>22859.615365900128</v>
      </c>
      <c r="C5">
        <v>42166.88658707976</v>
      </c>
      <c r="D5">
        <v>41686.2057783817</v>
      </c>
      <c r="E5">
        <v>47964.372214870738</v>
      </c>
      <c r="F5">
        <v>45730.445661931662</v>
      </c>
      <c r="V5" t="s">
        <v>32</v>
      </c>
    </row>
    <row r="6" spans="1:22" x14ac:dyDescent="0.25">
      <c r="A6" t="s">
        <v>23</v>
      </c>
      <c r="B6">
        <v>12955.80121009188</v>
      </c>
      <c r="C6">
        <v>12955.80121009188</v>
      </c>
      <c r="D6">
        <v>13637.564980530829</v>
      </c>
      <c r="E6">
        <v>8000</v>
      </c>
      <c r="F6">
        <v>8000</v>
      </c>
      <c r="V6" t="s">
        <v>33</v>
      </c>
    </row>
    <row r="7" spans="1:22" x14ac:dyDescent="0.25">
      <c r="A7" t="s">
        <v>24</v>
      </c>
      <c r="B7">
        <v>44425.177269029693</v>
      </c>
      <c r="C7">
        <v>45418.551933158858</v>
      </c>
      <c r="D7">
        <v>44997.766230081223</v>
      </c>
      <c r="E7">
        <v>53673.456501897068</v>
      </c>
      <c r="F7">
        <v>46490.801583252272</v>
      </c>
      <c r="V7" t="s">
        <v>34</v>
      </c>
    </row>
    <row r="8" spans="1:22" x14ac:dyDescent="0.25">
      <c r="A8" t="s">
        <v>25</v>
      </c>
      <c r="B8">
        <v>8965.1685360327992</v>
      </c>
      <c r="C8">
        <v>8965.1685360327992</v>
      </c>
      <c r="D8">
        <v>7955.3679216336895</v>
      </c>
      <c r="E8">
        <v>8769.8994477998003</v>
      </c>
      <c r="F8">
        <v>7587.7082323503528</v>
      </c>
    </row>
    <row r="9" spans="1:22" x14ac:dyDescent="0.25">
      <c r="A9" t="s">
        <v>26</v>
      </c>
      <c r="B9">
        <v>7875.1026722831548</v>
      </c>
      <c r="C9">
        <v>10275.07966567696</v>
      </c>
      <c r="D9">
        <v>7454.6301669927107</v>
      </c>
      <c r="E9">
        <v>10626.91020964951</v>
      </c>
      <c r="F9">
        <v>10166.88612174722</v>
      </c>
      <c r="V9" t="s">
        <v>35</v>
      </c>
    </row>
    <row r="10" spans="1:22" x14ac:dyDescent="0.25">
      <c r="A10" t="s">
        <v>27</v>
      </c>
      <c r="B10">
        <v>-865.79429283891818</v>
      </c>
      <c r="C10">
        <v>-19920.42732895699</v>
      </c>
      <c r="D10">
        <v>-19710.10402803561</v>
      </c>
      <c r="E10">
        <v>-20019.125741163571</v>
      </c>
      <c r="F10">
        <v>-23322.67764150977</v>
      </c>
      <c r="V10" t="s">
        <v>36</v>
      </c>
    </row>
    <row r="12" spans="1:22" x14ac:dyDescent="0.25">
      <c r="B12" t="s">
        <v>16</v>
      </c>
      <c r="C12" t="s">
        <v>15</v>
      </c>
      <c r="D12" t="s">
        <v>1</v>
      </c>
      <c r="E12" t="s">
        <v>2</v>
      </c>
      <c r="F12" t="s">
        <v>3</v>
      </c>
    </row>
    <row r="13" spans="1:22" x14ac:dyDescent="0.25">
      <c r="A13" t="s">
        <v>28</v>
      </c>
      <c r="B13">
        <f t="shared" ref="B13:F13" si="0">B3/1000</f>
        <v>30.006642128841111</v>
      </c>
      <c r="C13">
        <f t="shared" si="0"/>
        <v>30.006642128841111</v>
      </c>
      <c r="D13">
        <f t="shared" si="0"/>
        <v>30.006642128841111</v>
      </c>
      <c r="E13">
        <f t="shared" si="0"/>
        <v>14.05396298949467</v>
      </c>
      <c r="F13">
        <f t="shared" si="0"/>
        <v>21.645464339922459</v>
      </c>
    </row>
    <row r="14" spans="1:22" x14ac:dyDescent="0.25">
      <c r="A14" t="s">
        <v>29</v>
      </c>
      <c r="B14">
        <f t="shared" ref="B14:F14" si="1">B4/1000</f>
        <v>28.980660136203369</v>
      </c>
      <c r="C14">
        <f t="shared" si="1"/>
        <v>28.980660136203369</v>
      </c>
      <c r="D14">
        <f t="shared" si="1"/>
        <v>28.980660136203369</v>
      </c>
      <c r="E14">
        <f t="shared" si="1"/>
        <v>13.02798099685692</v>
      </c>
      <c r="F14">
        <f t="shared" si="1"/>
        <v>21.645464339922459</v>
      </c>
    </row>
    <row r="15" spans="1:22" x14ac:dyDescent="0.25">
      <c r="A15" t="s">
        <v>22</v>
      </c>
      <c r="B15">
        <f t="shared" ref="B15:F15" si="2">B5/1000</f>
        <v>22.85961536590013</v>
      </c>
      <c r="C15">
        <f t="shared" si="2"/>
        <v>42.166886587079759</v>
      </c>
      <c r="D15">
        <f t="shared" si="2"/>
        <v>41.686205778381698</v>
      </c>
      <c r="E15">
        <f t="shared" si="2"/>
        <v>47.964372214870735</v>
      </c>
      <c r="F15">
        <f t="shared" si="2"/>
        <v>45.730445661931661</v>
      </c>
    </row>
    <row r="16" spans="1:22" x14ac:dyDescent="0.25">
      <c r="A16" t="s">
        <v>23</v>
      </c>
      <c r="B16">
        <f t="shared" ref="B16:F16" si="3">B6/1000</f>
        <v>12.955801210091881</v>
      </c>
      <c r="C16">
        <f t="shared" si="3"/>
        <v>12.955801210091881</v>
      </c>
      <c r="D16">
        <f t="shared" si="3"/>
        <v>13.637564980530829</v>
      </c>
      <c r="E16">
        <f t="shared" si="3"/>
        <v>8</v>
      </c>
      <c r="F16">
        <f t="shared" si="3"/>
        <v>8</v>
      </c>
    </row>
    <row r="17" spans="1:10" x14ac:dyDescent="0.25">
      <c r="A17" t="s">
        <v>24</v>
      </c>
      <c r="B17">
        <f t="shared" ref="B17:F17" si="4">B7/1000</f>
        <v>44.425177269029696</v>
      </c>
      <c r="C17">
        <f t="shared" si="4"/>
        <v>45.418551933158859</v>
      </c>
      <c r="D17">
        <f t="shared" si="4"/>
        <v>44.997766230081226</v>
      </c>
      <c r="E17">
        <f t="shared" si="4"/>
        <v>53.673456501897071</v>
      </c>
      <c r="F17">
        <f t="shared" si="4"/>
        <v>46.490801583252271</v>
      </c>
    </row>
    <row r="18" spans="1:10" x14ac:dyDescent="0.25">
      <c r="A18" t="s">
        <v>30</v>
      </c>
      <c r="B18">
        <f t="shared" ref="B18:F18" si="5">B8/1000</f>
        <v>8.9651685360327988</v>
      </c>
      <c r="C18">
        <f t="shared" si="5"/>
        <v>8.9651685360327988</v>
      </c>
      <c r="D18">
        <f t="shared" si="5"/>
        <v>7.9553679216336892</v>
      </c>
      <c r="E18">
        <f t="shared" si="5"/>
        <v>8.7698994477997996</v>
      </c>
      <c r="F18">
        <f t="shared" si="5"/>
        <v>7.5877082323503524</v>
      </c>
    </row>
    <row r="19" spans="1:10" x14ac:dyDescent="0.25">
      <c r="A19" t="s">
        <v>26</v>
      </c>
      <c r="B19">
        <f t="shared" ref="B19:F19" si="6">B9/1000</f>
        <v>7.8751026722831545</v>
      </c>
      <c r="C19">
        <f t="shared" si="6"/>
        <v>10.275079665676961</v>
      </c>
      <c r="D19">
        <f t="shared" si="6"/>
        <v>7.4546301669927111</v>
      </c>
      <c r="E19">
        <f t="shared" si="6"/>
        <v>10.626910209649511</v>
      </c>
      <c r="F19">
        <f t="shared" si="6"/>
        <v>10.16688612174722</v>
      </c>
    </row>
    <row r="20" spans="1:10" x14ac:dyDescent="0.25">
      <c r="A20" t="s">
        <v>27</v>
      </c>
      <c r="B20">
        <f>-B10/1000</f>
        <v>0.86579429283891818</v>
      </c>
      <c r="C20">
        <f>-C10/1000</f>
        <v>19.92042732895699</v>
      </c>
      <c r="D20">
        <f>-D10/1000</f>
        <v>19.710104028035609</v>
      </c>
      <c r="E20">
        <f>-E10/1000</f>
        <v>20.01912574116357</v>
      </c>
      <c r="F20">
        <f>-F10/1000</f>
        <v>23.32267764150977</v>
      </c>
    </row>
    <row r="22" spans="1:10" x14ac:dyDescent="0.25">
      <c r="J2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(2)</vt:lpstr>
      <vt:lpstr>cost</vt:lpstr>
      <vt:lpstr>emission</vt:lpstr>
      <vt:lpstr>emission cap</vt:lpstr>
      <vt:lpstr>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2021-10-05T16:15:37Z</dcterms:created>
  <dcterms:modified xsi:type="dcterms:W3CDTF">2022-01-09T23:00:43Z</dcterms:modified>
</cp:coreProperties>
</file>