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Results Summary\"/>
    </mc:Choice>
  </mc:AlternateContent>
  <xr:revisionPtr revIDLastSave="0" documentId="13_ncr:1_{D014464E-0FA1-4257-B9F4-927099D90301}" xr6:coauthVersionLast="47" xr6:coauthVersionMax="47" xr10:uidLastSave="{00000000-0000-0000-0000-000000000000}"/>
  <bookViews>
    <workbookView xWindow="1770" yWindow="1470" windowWidth="22515" windowHeight="13890" activeTab="5" xr2:uid="{F4F53FB4-5CA6-4188-990D-E509F01E6C69}"/>
  </bookViews>
  <sheets>
    <sheet name="cost" sheetId="1" r:id="rId1"/>
    <sheet name="cost (2)" sheetId="4" r:id="rId2"/>
    <sheet name="emission" sheetId="2" r:id="rId3"/>
    <sheet name="emission cap" sheetId="3" r:id="rId4"/>
    <sheet name="CE" sheetId="5" r:id="rId5"/>
    <sheet name="emission (2)" sheetId="6" r:id="rId6"/>
    <sheet name="emission (3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" l="1"/>
  <c r="J9" i="6"/>
  <c r="K9" i="6"/>
  <c r="L9" i="6"/>
  <c r="H9" i="6"/>
  <c r="I8" i="6"/>
  <c r="J8" i="6"/>
  <c r="K8" i="6"/>
  <c r="L8" i="6"/>
  <c r="H8" i="6"/>
  <c r="I6" i="6"/>
  <c r="J6" i="6"/>
  <c r="K6" i="6"/>
  <c r="L6" i="6"/>
  <c r="H6" i="6"/>
  <c r="I3" i="6"/>
  <c r="J3" i="6"/>
  <c r="K3" i="6"/>
  <c r="L3" i="6"/>
  <c r="I4" i="6"/>
  <c r="J4" i="6"/>
  <c r="K4" i="6"/>
  <c r="L4" i="6"/>
  <c r="I5" i="6"/>
  <c r="J5" i="6"/>
  <c r="K5" i="6"/>
  <c r="L5" i="6"/>
  <c r="H5" i="6"/>
  <c r="H4" i="6"/>
  <c r="H3" i="6"/>
  <c r="A38" i="7"/>
  <c r="A37" i="7"/>
  <c r="A36" i="7"/>
  <c r="E31" i="7"/>
  <c r="D31" i="7"/>
  <c r="C31" i="7"/>
  <c r="B31" i="7"/>
  <c r="E30" i="7"/>
  <c r="E32" i="7" s="1"/>
  <c r="D30" i="7"/>
  <c r="C30" i="7"/>
  <c r="B30" i="7"/>
  <c r="E29" i="7"/>
  <c r="D29" i="7"/>
  <c r="C29" i="7"/>
  <c r="B29" i="7"/>
  <c r="B32" i="7" s="1"/>
  <c r="E28" i="7"/>
  <c r="B35" i="7" s="1"/>
  <c r="D28" i="7"/>
  <c r="C35" i="7" s="1"/>
  <c r="C28" i="7"/>
  <c r="D35" i="7" s="1"/>
  <c r="B28" i="7"/>
  <c r="E35" i="7" s="1"/>
  <c r="E24" i="7"/>
  <c r="D24" i="7"/>
  <c r="C38" i="7" s="1"/>
  <c r="C24" i="7"/>
  <c r="D38" i="7" s="1"/>
  <c r="A24" i="7"/>
  <c r="E23" i="7"/>
  <c r="D23" i="7"/>
  <c r="C23" i="7"/>
  <c r="A23" i="7"/>
  <c r="E22" i="7"/>
  <c r="B36" i="7" s="1"/>
  <c r="D22" i="7"/>
  <c r="D25" i="7" s="1"/>
  <c r="C22" i="7"/>
  <c r="C25" i="7" s="1"/>
  <c r="A22" i="7"/>
  <c r="E21" i="7"/>
  <c r="D21" i="7"/>
  <c r="C21" i="7"/>
  <c r="B21" i="7"/>
  <c r="C11" i="7"/>
  <c r="F7" i="7"/>
  <c r="E7" i="7"/>
  <c r="D7" i="7"/>
  <c r="B7" i="7"/>
  <c r="B10" i="7" s="1"/>
  <c r="C6" i="7"/>
  <c r="B24" i="7" s="1"/>
  <c r="C4" i="7"/>
  <c r="B23" i="7" s="1"/>
  <c r="C3" i="7"/>
  <c r="B22" i="7" s="1"/>
  <c r="F20" i="5"/>
  <c r="E20" i="5"/>
  <c r="D20" i="5"/>
  <c r="C20" i="5"/>
  <c r="B20" i="5"/>
  <c r="C7" i="6"/>
  <c r="D7" i="6"/>
  <c r="E7" i="6"/>
  <c r="B7" i="6"/>
  <c r="B10" i="6" s="1"/>
  <c r="B40" i="2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A38" i="6"/>
  <c r="A37" i="6"/>
  <c r="A36" i="6"/>
  <c r="E31" i="6"/>
  <c r="D31" i="6"/>
  <c r="C31" i="6"/>
  <c r="B31" i="6"/>
  <c r="E30" i="6"/>
  <c r="D30" i="6"/>
  <c r="C30" i="6"/>
  <c r="B30" i="6"/>
  <c r="B32" i="6" s="1"/>
  <c r="E29" i="6"/>
  <c r="E32" i="6" s="1"/>
  <c r="D29" i="6"/>
  <c r="D32" i="6" s="1"/>
  <c r="C29" i="6"/>
  <c r="C32" i="6" s="1"/>
  <c r="B29" i="6"/>
  <c r="E28" i="6"/>
  <c r="E35" i="6" s="1"/>
  <c r="D28" i="6"/>
  <c r="D35" i="6" s="1"/>
  <c r="C28" i="6"/>
  <c r="C35" i="6" s="1"/>
  <c r="B28" i="6"/>
  <c r="B35" i="6" s="1"/>
  <c r="E24" i="6"/>
  <c r="D24" i="6"/>
  <c r="C24" i="6"/>
  <c r="A24" i="6"/>
  <c r="E23" i="6"/>
  <c r="D23" i="6"/>
  <c r="C23" i="6"/>
  <c r="A23" i="6"/>
  <c r="E22" i="6"/>
  <c r="E25" i="6" s="1"/>
  <c r="D22" i="6"/>
  <c r="D25" i="6" s="1"/>
  <c r="C22" i="6"/>
  <c r="C25" i="6" s="1"/>
  <c r="B22" i="6"/>
  <c r="A22" i="6"/>
  <c r="E21" i="6"/>
  <c r="D21" i="6"/>
  <c r="C21" i="6"/>
  <c r="B21" i="6"/>
  <c r="C11" i="6"/>
  <c r="F6" i="6"/>
  <c r="B24" i="6" s="1"/>
  <c r="F4" i="6"/>
  <c r="B23" i="6" s="1"/>
  <c r="F3" i="6"/>
  <c r="F8" i="4"/>
  <c r="E8" i="4"/>
  <c r="D8" i="4"/>
  <c r="C8" i="4"/>
  <c r="B8" i="4"/>
  <c r="F12" i="4"/>
  <c r="E12" i="4"/>
  <c r="D12" i="4"/>
  <c r="C12" i="4"/>
  <c r="B12" i="4"/>
  <c r="C7" i="4"/>
  <c r="D7" i="4"/>
  <c r="E7" i="4"/>
  <c r="F7" i="4"/>
  <c r="B7" i="4"/>
  <c r="F5" i="4"/>
  <c r="E5" i="4"/>
  <c r="D5" i="4"/>
  <c r="C5" i="4"/>
  <c r="B5" i="4"/>
  <c r="C6" i="2"/>
  <c r="B31" i="3"/>
  <c r="C3" i="3"/>
  <c r="A38" i="3"/>
  <c r="A37" i="3"/>
  <c r="A36" i="3"/>
  <c r="D35" i="3"/>
  <c r="E31" i="3"/>
  <c r="D31" i="3"/>
  <c r="C31" i="3"/>
  <c r="E30" i="3"/>
  <c r="D30" i="3"/>
  <c r="C30" i="3"/>
  <c r="B30" i="3"/>
  <c r="E29" i="3"/>
  <c r="D29" i="3"/>
  <c r="D32" i="3" s="1"/>
  <c r="C29" i="3"/>
  <c r="B29" i="3"/>
  <c r="E28" i="3"/>
  <c r="E35" i="3" s="1"/>
  <c r="D28" i="3"/>
  <c r="C28" i="3"/>
  <c r="C35" i="3" s="1"/>
  <c r="B28" i="3"/>
  <c r="B35" i="3" s="1"/>
  <c r="E24" i="3"/>
  <c r="D24" i="3"/>
  <c r="C24" i="3"/>
  <c r="A24" i="3"/>
  <c r="E23" i="3"/>
  <c r="E37" i="3" s="1"/>
  <c r="D23" i="3"/>
  <c r="C23" i="3"/>
  <c r="A23" i="3"/>
  <c r="E22" i="3"/>
  <c r="E36" i="3" s="1"/>
  <c r="D22" i="3"/>
  <c r="C22" i="3"/>
  <c r="B22" i="3"/>
  <c r="A22" i="3"/>
  <c r="E21" i="3"/>
  <c r="D21" i="3"/>
  <c r="C21" i="3"/>
  <c r="B21" i="3"/>
  <c r="C11" i="3"/>
  <c r="F7" i="3"/>
  <c r="E7" i="3"/>
  <c r="D7" i="3"/>
  <c r="B7" i="3"/>
  <c r="B10" i="3" s="1"/>
  <c r="C6" i="3"/>
  <c r="B24" i="3" s="1"/>
  <c r="C4" i="3"/>
  <c r="B23" i="3" s="1"/>
  <c r="B24" i="2"/>
  <c r="B30" i="2"/>
  <c r="B31" i="2"/>
  <c r="C5" i="1"/>
  <c r="C8" i="1" s="1"/>
  <c r="B29" i="2"/>
  <c r="C23" i="2"/>
  <c r="C22" i="2"/>
  <c r="C4" i="2"/>
  <c r="B23" i="2" s="1"/>
  <c r="C3" i="2"/>
  <c r="B22" i="2" s="1"/>
  <c r="C12" i="1"/>
  <c r="D12" i="1"/>
  <c r="C7" i="1"/>
  <c r="C28" i="2"/>
  <c r="C35" i="2" s="1"/>
  <c r="D28" i="2"/>
  <c r="D35" i="2" s="1"/>
  <c r="E28" i="2"/>
  <c r="E35" i="2" s="1"/>
  <c r="B28" i="2"/>
  <c r="B35" i="2" s="1"/>
  <c r="C21" i="2"/>
  <c r="D21" i="2"/>
  <c r="E21" i="2"/>
  <c r="B21" i="2"/>
  <c r="C11" i="2"/>
  <c r="C24" i="2"/>
  <c r="D29" i="2"/>
  <c r="C29" i="2"/>
  <c r="E22" i="2"/>
  <c r="B5" i="1"/>
  <c r="B8" i="1" s="1"/>
  <c r="E12" i="1"/>
  <c r="F12" i="1"/>
  <c r="B12" i="1"/>
  <c r="A37" i="2"/>
  <c r="A38" i="2"/>
  <c r="A36" i="2"/>
  <c r="C30" i="2"/>
  <c r="D30" i="2"/>
  <c r="E30" i="2"/>
  <c r="C31" i="2"/>
  <c r="D31" i="2"/>
  <c r="E31" i="2"/>
  <c r="E29" i="2"/>
  <c r="D23" i="2"/>
  <c r="E23" i="2"/>
  <c r="D24" i="2"/>
  <c r="E24" i="2"/>
  <c r="D22" i="2"/>
  <c r="A23" i="2"/>
  <c r="A24" i="2"/>
  <c r="A22" i="2"/>
  <c r="D7" i="1"/>
  <c r="E7" i="1"/>
  <c r="F7" i="1"/>
  <c r="B7" i="1"/>
  <c r="D5" i="1"/>
  <c r="D8" i="1" s="1"/>
  <c r="E5" i="1"/>
  <c r="E8" i="1" s="1"/>
  <c r="F5" i="1"/>
  <c r="F8" i="1" s="1"/>
  <c r="D7" i="2"/>
  <c r="E7" i="2"/>
  <c r="F7" i="2"/>
  <c r="B7" i="2"/>
  <c r="B10" i="2" s="1"/>
  <c r="C14" i="2" s="1"/>
  <c r="E40" i="6" l="1"/>
  <c r="E38" i="6"/>
  <c r="B25" i="6"/>
  <c r="B40" i="6" s="1"/>
  <c r="E37" i="6"/>
  <c r="F7" i="6"/>
  <c r="C38" i="6"/>
  <c r="D40" i="6"/>
  <c r="D38" i="6"/>
  <c r="D37" i="6"/>
  <c r="B38" i="7"/>
  <c r="C32" i="7"/>
  <c r="D40" i="7" s="1"/>
  <c r="C37" i="7"/>
  <c r="F14" i="7"/>
  <c r="K14" i="7" s="1"/>
  <c r="D12" i="7"/>
  <c r="E14" i="7"/>
  <c r="J14" i="7" s="1"/>
  <c r="F13" i="7"/>
  <c r="K13" i="7" s="1"/>
  <c r="C14" i="7"/>
  <c r="D13" i="7"/>
  <c r="I13" i="7" s="1"/>
  <c r="E12" i="7"/>
  <c r="B14" i="7"/>
  <c r="H14" i="7" s="1"/>
  <c r="C13" i="7"/>
  <c r="B13" i="7"/>
  <c r="H13" i="7" s="1"/>
  <c r="C12" i="7"/>
  <c r="B12" i="7"/>
  <c r="D14" i="7"/>
  <c r="I14" i="7" s="1"/>
  <c r="E13" i="7"/>
  <c r="J13" i="7" s="1"/>
  <c r="F12" i="7"/>
  <c r="B40" i="7"/>
  <c r="B25" i="7"/>
  <c r="E40" i="7" s="1"/>
  <c r="B37" i="7"/>
  <c r="D32" i="7"/>
  <c r="C40" i="7" s="1"/>
  <c r="C7" i="7"/>
  <c r="E25" i="7"/>
  <c r="C14" i="6"/>
  <c r="E13" i="6"/>
  <c r="J13" i="6" s="1"/>
  <c r="F12" i="6"/>
  <c r="F13" i="6"/>
  <c r="K13" i="6" s="1"/>
  <c r="E14" i="6"/>
  <c r="J14" i="6" s="1"/>
  <c r="D14" i="6"/>
  <c r="I14" i="6" s="1"/>
  <c r="C40" i="6"/>
  <c r="F14" i="6"/>
  <c r="K14" i="6" s="1"/>
  <c r="B12" i="6"/>
  <c r="C12" i="6"/>
  <c r="B13" i="6"/>
  <c r="H13" i="6" s="1"/>
  <c r="K12" i="6"/>
  <c r="E36" i="6"/>
  <c r="D12" i="6"/>
  <c r="C13" i="6"/>
  <c r="B14" i="6"/>
  <c r="H14" i="6" s="1"/>
  <c r="E12" i="6"/>
  <c r="D13" i="6"/>
  <c r="I13" i="6" s="1"/>
  <c r="F9" i="4"/>
  <c r="D9" i="4"/>
  <c r="E9" i="4"/>
  <c r="C9" i="4"/>
  <c r="E32" i="3"/>
  <c r="E38" i="3"/>
  <c r="C32" i="3"/>
  <c r="C9" i="1"/>
  <c r="B32" i="3"/>
  <c r="D38" i="3"/>
  <c r="C38" i="3"/>
  <c r="D37" i="3"/>
  <c r="D25" i="3"/>
  <c r="C25" i="3"/>
  <c r="C40" i="3" s="1"/>
  <c r="B25" i="3"/>
  <c r="B14" i="3"/>
  <c r="H14" i="3" s="1"/>
  <c r="C13" i="3"/>
  <c r="D12" i="3"/>
  <c r="E13" i="3"/>
  <c r="J13" i="3" s="1"/>
  <c r="D13" i="3"/>
  <c r="I13" i="3" s="1"/>
  <c r="B13" i="3"/>
  <c r="H13" i="3" s="1"/>
  <c r="C12" i="3"/>
  <c r="B12" i="3"/>
  <c r="E12" i="3"/>
  <c r="F14" i="3"/>
  <c r="K14" i="3" s="1"/>
  <c r="E14" i="3"/>
  <c r="J14" i="3" s="1"/>
  <c r="F13" i="3"/>
  <c r="K13" i="3" s="1"/>
  <c r="D14" i="3"/>
  <c r="I14" i="3" s="1"/>
  <c r="F12" i="3"/>
  <c r="C14" i="3"/>
  <c r="D40" i="3"/>
  <c r="E25" i="3"/>
  <c r="E40" i="3" s="1"/>
  <c r="C7" i="3"/>
  <c r="C7" i="2"/>
  <c r="D9" i="1"/>
  <c r="B32" i="2"/>
  <c r="B25" i="2"/>
  <c r="D12" i="2"/>
  <c r="C13" i="2"/>
  <c r="C12" i="2"/>
  <c r="C15" i="2" s="1"/>
  <c r="C16" i="2" s="1"/>
  <c r="E37" i="2"/>
  <c r="E36" i="2"/>
  <c r="C25" i="2"/>
  <c r="D14" i="2"/>
  <c r="I14" i="2" s="1"/>
  <c r="E14" i="2"/>
  <c r="J14" i="2" s="1"/>
  <c r="E13" i="2"/>
  <c r="J13" i="2" s="1"/>
  <c r="F12" i="2"/>
  <c r="K12" i="2" s="1"/>
  <c r="B12" i="2"/>
  <c r="B13" i="2"/>
  <c r="H13" i="2" s="1"/>
  <c r="F14" i="2"/>
  <c r="K14" i="2" s="1"/>
  <c r="E12" i="2"/>
  <c r="F13" i="2"/>
  <c r="K13" i="2" s="1"/>
  <c r="B14" i="2"/>
  <c r="H14" i="2" s="1"/>
  <c r="D13" i="2"/>
  <c r="I13" i="2" s="1"/>
  <c r="D37" i="2"/>
  <c r="C38" i="2"/>
  <c r="E38" i="2"/>
  <c r="D38" i="2"/>
  <c r="C32" i="2"/>
  <c r="E25" i="2"/>
  <c r="D25" i="2"/>
  <c r="E32" i="2"/>
  <c r="D32" i="2"/>
  <c r="E9" i="1"/>
  <c r="F9" i="1"/>
  <c r="F15" i="7" l="1"/>
  <c r="F16" i="7" s="1"/>
  <c r="K12" i="7"/>
  <c r="J12" i="7"/>
  <c r="E15" i="7"/>
  <c r="E16" i="7" s="1"/>
  <c r="H12" i="7"/>
  <c r="B15" i="7"/>
  <c r="B16" i="7" s="1"/>
  <c r="C15" i="7"/>
  <c r="C16" i="7" s="1"/>
  <c r="I12" i="7"/>
  <c r="D15" i="7"/>
  <c r="D16" i="7" s="1"/>
  <c r="C15" i="6"/>
  <c r="C16" i="6" s="1"/>
  <c r="E15" i="6"/>
  <c r="E16" i="6" s="1"/>
  <c r="J12" i="6"/>
  <c r="B15" i="6"/>
  <c r="B16" i="6" s="1"/>
  <c r="H12" i="6"/>
  <c r="F15" i="6"/>
  <c r="F16" i="6" s="1"/>
  <c r="I12" i="6"/>
  <c r="D15" i="6"/>
  <c r="D16" i="6" s="1"/>
  <c r="C40" i="2"/>
  <c r="B40" i="3"/>
  <c r="C15" i="3"/>
  <c r="C16" i="3" s="1"/>
  <c r="B15" i="3"/>
  <c r="B16" i="3" s="1"/>
  <c r="H12" i="3"/>
  <c r="I12" i="3"/>
  <c r="D15" i="3"/>
  <c r="D16" i="3" s="1"/>
  <c r="K12" i="3"/>
  <c r="F15" i="3"/>
  <c r="F16" i="3" s="1"/>
  <c r="J12" i="3"/>
  <c r="E15" i="3"/>
  <c r="E16" i="3" s="1"/>
  <c r="B15" i="2"/>
  <c r="I12" i="2"/>
  <c r="D15" i="2"/>
  <c r="D16" i="2" s="1"/>
  <c r="J12" i="2"/>
  <c r="E15" i="2"/>
  <c r="E16" i="2" s="1"/>
  <c r="B16" i="2"/>
  <c r="H12" i="2"/>
  <c r="F15" i="2"/>
  <c r="F16" i="2" s="1"/>
  <c r="E40" i="2"/>
  <c r="D40" i="2"/>
  <c r="E17" i="7" l="1"/>
  <c r="D17" i="7"/>
  <c r="F17" i="7"/>
  <c r="F17" i="6"/>
  <c r="D17" i="6"/>
  <c r="E17" i="6"/>
  <c r="E17" i="3"/>
  <c r="F17" i="3"/>
  <c r="D17" i="3"/>
  <c r="F17" i="2"/>
  <c r="E17" i="2"/>
  <c r="D17" i="2"/>
</calcChain>
</file>

<file path=xl/sharedStrings.xml><?xml version="1.0" encoding="utf-8"?>
<sst xmlns="http://schemas.openxmlformats.org/spreadsheetml/2006/main" count="153" uniqueCount="40">
  <si>
    <t>net-zero</t>
  </si>
  <si>
    <t>NE in 2040</t>
  </si>
  <si>
    <t>NE in 2030</t>
  </si>
  <si>
    <t>NE in 2020</t>
  </si>
  <si>
    <t>Total</t>
  </si>
  <si>
    <t>Total Cost</t>
  </si>
  <si>
    <t>Emission reduction from net-zero</t>
  </si>
  <si>
    <t>Cost increase from net-zero</t>
  </si>
  <si>
    <t>Abatement cost after net-zero</t>
  </si>
  <si>
    <t>If only count 2050:</t>
  </si>
  <si>
    <t>2050 Cost</t>
  </si>
  <si>
    <t>If count all cap cost but operation cost in 2050:</t>
  </si>
  <si>
    <t>Total reduction</t>
  </si>
  <si>
    <t>Abatement by year</t>
  </si>
  <si>
    <t>2020 emission</t>
  </si>
  <si>
    <t>NE in 2050</t>
  </si>
  <si>
    <t>2050 (and 2051)</t>
  </si>
  <si>
    <t>Net-zero</t>
  </si>
  <si>
    <t>Negative Emission in 2050</t>
  </si>
  <si>
    <t>Negative Emission in 2040</t>
  </si>
  <si>
    <t>Negative Emission in 2030</t>
  </si>
  <si>
    <t>Negative Emission in 2020</t>
  </si>
  <si>
    <t>Coal Steam CCS</t>
  </si>
  <si>
    <t>Nuclear</t>
  </si>
  <si>
    <t>Wind</t>
  </si>
  <si>
    <t>Solar PV</t>
  </si>
  <si>
    <t>Battery Storage</t>
  </si>
  <si>
    <t>Hydrogen</t>
  </si>
  <si>
    <t>DAC</t>
  </si>
  <si>
    <t>NGCC</t>
  </si>
  <si>
    <t>NGCC+CCS</t>
  </si>
  <si>
    <t>Battery</t>
  </si>
  <si>
    <t>Net-zero to NE in 2050:</t>
  </si>
  <si>
    <t>Nuclear increases</t>
  </si>
  <si>
    <t>Hydrogen increases</t>
  </si>
  <si>
    <t>DAC increases</t>
  </si>
  <si>
    <t>NGCC and CCS decreases</t>
  </si>
  <si>
    <t>when NE 2030 or before</t>
  </si>
  <si>
    <t>Lower abatement cost when planning for NE early is due to a combination of higher cost savings and bigger emission reduction from decrease in investments in hydrogen, NGCC+CCS and increase in investments in zero-carbon resources, most notably nuclear and solar PV.</t>
  </si>
  <si>
    <t>Net-Zero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</si>
</sst>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45BA5"/>
      <color rgb="FFB1A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>
        <c:manualLayout>
          <c:xMode val="edge"/>
          <c:yMode val="edge"/>
          <c:x val="0.45002856260614488"/>
          <c:y val="1.923077408408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cost!$B$2:$B$5</c:f>
              <c:numCache>
                <c:formatCode>_(* #,##0_);_(* \(#,##0\);_(* "-"??_);_(@_)</c:formatCode>
                <c:ptCount val="4"/>
                <c:pt idx="0">
                  <c:v>11206.67181302204</c:v>
                </c:pt>
                <c:pt idx="1">
                  <c:v>13909.85820148048</c:v>
                </c:pt>
                <c:pt idx="2">
                  <c:v>24950.577532572679</c:v>
                </c:pt>
                <c:pt idx="3">
                  <c:v>50067.107547075197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6-B7E7-882F8EA2D31E}"/>
            </c:ext>
          </c:extLst>
        </c:ser>
        <c:ser>
          <c:idx val="1"/>
          <c:order val="1"/>
          <c:tx>
            <c:strRef>
              <c:f>cost!$D$1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cost!$D$2:$D$5</c:f>
              <c:numCache>
                <c:formatCode>_(* #,##0_);_(* \(#,##0\);_(* "-"??_);_(@_)</c:formatCode>
                <c:ptCount val="4"/>
                <c:pt idx="0">
                  <c:v>11206.67181302204</c:v>
                </c:pt>
                <c:pt idx="1">
                  <c:v>13909.85820148048</c:v>
                </c:pt>
                <c:pt idx="2">
                  <c:v>94244.956075989961</c:v>
                </c:pt>
                <c:pt idx="3">
                  <c:v>119361.48609049249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6-B7E7-882F8EA2D31E}"/>
            </c:ext>
          </c:extLst>
        </c:ser>
        <c:ser>
          <c:idx val="2"/>
          <c:order val="2"/>
          <c:tx>
            <c:strRef>
              <c:f>cost!$E$1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cost!$E$2:$E$5</c:f>
              <c:numCache>
                <c:formatCode>_(* #,##0_);_(* \(#,##0\);_(* "-"??_);_(@_)</c:formatCode>
                <c:ptCount val="4"/>
                <c:pt idx="0">
                  <c:v>11206.67181302204</c:v>
                </c:pt>
                <c:pt idx="1">
                  <c:v>27071.46453246969</c:v>
                </c:pt>
                <c:pt idx="2">
                  <c:v>76193.510324784671</c:v>
                </c:pt>
                <c:pt idx="3">
                  <c:v>114471.6466702764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6-B7E7-882F8EA2D31E}"/>
            </c:ext>
          </c:extLst>
        </c:ser>
        <c:ser>
          <c:idx val="3"/>
          <c:order val="3"/>
          <c:tx>
            <c:strRef>
              <c:f>cost!$F$1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cost!$A$2:$A$5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cost!$F$2:$F$5</c:f>
              <c:numCache>
                <c:formatCode>_(* #,##0_);_(* \(#,##0\);_(* "-"??_);_(@_)</c:formatCode>
                <c:ptCount val="4"/>
                <c:pt idx="0">
                  <c:v>12815.7201935584</c:v>
                </c:pt>
                <c:pt idx="1">
                  <c:v>36963.46568874779</c:v>
                </c:pt>
                <c:pt idx="2">
                  <c:v>76194.372042753253</c:v>
                </c:pt>
                <c:pt idx="3">
                  <c:v>125973.55792505945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D-44A6-B7E7-882F8EA2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3056"/>
        <c:axId val="121393472"/>
      </c:lineChart>
      <c:catAx>
        <c:axId val="121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472"/>
        <c:crosses val="autoZero"/>
        <c:auto val="1"/>
        <c:lblAlgn val="ctr"/>
        <c:lblOffset val="100"/>
        <c:noMultiLvlLbl val="0"/>
      </c:catAx>
      <c:valAx>
        <c:axId val="121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emission!$B$3:$B$5</c:f>
              <c:numCache>
                <c:formatCode>_(* #,##0_);_(* \(#,##0\);_(* "-"??_);_(@_)</c:formatCode>
                <c:ptCount val="3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F-4D96-B246-795C1DCA7FF3}"/>
            </c:ext>
          </c:extLst>
        </c:ser>
        <c:ser>
          <c:idx val="1"/>
          <c:order val="1"/>
          <c:tx>
            <c:strRef>
              <c:f>emission!$D$1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emission!$D$2:$D$5</c:f>
              <c:numCache>
                <c:formatCode>_(* #,##0_);_(* \(#,##0\);_(* "-"??_);_(@_)</c:formatCode>
                <c:ptCount val="4"/>
                <c:pt idx="0" formatCode="General">
                  <c:v>130594820</c:v>
                </c:pt>
                <c:pt idx="1">
                  <c:v>87063213.333333299</c:v>
                </c:pt>
                <c:pt idx="2">
                  <c:v>43531606.666666597</c:v>
                </c:pt>
                <c:pt idx="3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F-4D96-B246-795C1DCA7FF3}"/>
            </c:ext>
          </c:extLst>
        </c:ser>
        <c:ser>
          <c:idx val="2"/>
          <c:order val="2"/>
          <c:tx>
            <c:strRef>
              <c:f>emission!$E$1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emission!$E$2:$E$5</c:f>
              <c:numCache>
                <c:formatCode>_(* #,##0_);_(* \(#,##0\);_(* "-"??_);_(@_)</c:formatCode>
                <c:ptCount val="4"/>
                <c:pt idx="0" formatCode="General">
                  <c:v>130594820</c:v>
                </c:pt>
                <c:pt idx="1">
                  <c:v>87063213.329999998</c:v>
                </c:pt>
                <c:pt idx="2" formatCode="General">
                  <c:v>-2218938.27586206</c:v>
                </c:pt>
                <c:pt idx="3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F-4D96-B246-795C1DCA7FF3}"/>
            </c:ext>
          </c:extLst>
        </c:ser>
        <c:ser>
          <c:idx val="3"/>
          <c:order val="3"/>
          <c:tx>
            <c:strRef>
              <c:f>emission!$F$1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emission!$F$2:$F$5</c:f>
              <c:numCache>
                <c:formatCode>General</c:formatCode>
                <c:ptCount val="4"/>
                <c:pt idx="0">
                  <c:v>130594820</c:v>
                </c:pt>
                <c:pt idx="1">
                  <c:v>57063213.333333299</c:v>
                </c:pt>
                <c:pt idx="2" formatCode="_(* #,##0_);_(* \(#,##0\);_(* &quot;-&quot;??_);_(@_)">
                  <c:v>-16468393.3333333</c:v>
                </c:pt>
                <c:pt idx="3" formatCode="_(* #,##0_);_(* \(#,##0\);_(* &quot;-&quot;??_);_(@_)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F-4D96-B246-795C1DCA7FF3}"/>
            </c:ext>
          </c:extLst>
        </c:ser>
        <c:ser>
          <c:idx val="4"/>
          <c:order val="4"/>
          <c:tx>
            <c:strRef>
              <c:f>emission!$C$1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emission!$C$2:$C$6</c:f>
              <c:numCache>
                <c:formatCode>_(* #,##0_);_(* \(#,##0\);_(* "-"??_);_(@_)</c:formatCode>
                <c:ptCount val="5"/>
                <c:pt idx="0" formatCode="General">
                  <c:v>130594820</c:v>
                </c:pt>
                <c:pt idx="1">
                  <c:v>87063213.333333299</c:v>
                </c:pt>
                <c:pt idx="2">
                  <c:v>43531606.666666597</c:v>
                </c:pt>
                <c:pt idx="3">
                  <c:v>0</c:v>
                </c:pt>
                <c:pt idx="4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6-47D7-A109-3FDA195B1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accent1"/>
                </a:solidFill>
              </a:ln>
              <a:effectLst/>
            </c:spPr>
          </c:downBars>
        </c:upDownBars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0"/>
        <c:lblOffset val="100"/>
        <c:baseTimeUnit val="day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Emission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emission!$B$7:$F$7</c:f>
              <c:numCache>
                <c:formatCode>_(* #,##0_);_(* \(#,##0\);_(* "-"??_);_(@_)</c:formatCode>
                <c:ptCount val="5"/>
                <c:pt idx="0">
                  <c:v>130594819.99999988</c:v>
                </c:pt>
                <c:pt idx="1">
                  <c:v>40594819.999999896</c:v>
                </c:pt>
                <c:pt idx="2">
                  <c:v>40594819.999999896</c:v>
                </c:pt>
                <c:pt idx="3">
                  <c:v>-5155724.9458620548</c:v>
                </c:pt>
                <c:pt idx="4">
                  <c:v>-49405180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0-4C7D-B3B3-DE62A9F9A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emission!$A$25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emission!$B$21:$E$21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emission!$B$25:$E$25</c:f>
              <c:numCache>
                <c:formatCode>_(* #,##0_);_(* \(#,##0\);_(* "-"??_);_(@_)</c:formatCode>
                <c:ptCount val="4"/>
                <c:pt idx="0">
                  <c:v>-89999999.999999985</c:v>
                </c:pt>
                <c:pt idx="1">
                  <c:v>-89999999.999999985</c:v>
                </c:pt>
                <c:pt idx="2">
                  <c:v>-135750544.94586194</c:v>
                </c:pt>
                <c:pt idx="3">
                  <c:v>-179999999.99999988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0BD-82F5-BCA737B6F4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1">
                <a:latin typeface="Arial" panose="020B0604020202020204" pitchFamily="34" charset="0"/>
                <a:cs typeface="Arial" panose="020B0604020202020204" pitchFamily="34" charset="0"/>
              </a:rPr>
              <a:t>Decarbonization Paths</a:t>
            </a:r>
            <a:r>
              <a:rPr lang="en-US" sz="1700" b="1" baseline="0">
                <a:latin typeface="Arial" panose="020B0604020202020204" pitchFamily="34" charset="0"/>
                <a:cs typeface="Arial" panose="020B0604020202020204" pitchFamily="34" charset="0"/>
              </a:rPr>
              <a:t> (Million tons CO2)</a:t>
            </a:r>
            <a:endParaRPr lang="en-US" sz="17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81064855327678E-2"/>
          <c:y val="0.14082669953903448"/>
          <c:w val="0.87677513940238694"/>
          <c:h val="0.58464327259468896"/>
        </c:manualLayout>
      </c:layout>
      <c:lineChart>
        <c:grouping val="standard"/>
        <c:varyColors val="0"/>
        <c:ser>
          <c:idx val="0"/>
          <c:order val="0"/>
          <c:tx>
            <c:strRef>
              <c:f>'emission cap'!$B$1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cap'!$B$2:$B$5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F-479C-984C-79EC16902072}"/>
            </c:ext>
          </c:extLst>
        </c:ser>
        <c:ser>
          <c:idx val="1"/>
          <c:order val="1"/>
          <c:tx>
            <c:strRef>
              <c:f>'emission cap'!$D$1</c:f>
              <c:strCache>
                <c:ptCount val="1"/>
                <c:pt idx="0">
                  <c:v>Negative Emission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cap'!$D$2:$D$5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F-479C-984C-79EC16902072}"/>
            </c:ext>
          </c:extLst>
        </c:ser>
        <c:ser>
          <c:idx val="2"/>
          <c:order val="2"/>
          <c:tx>
            <c:strRef>
              <c:f>'emission cap'!$E$1</c:f>
              <c:strCache>
                <c:ptCount val="1"/>
                <c:pt idx="0">
                  <c:v>Negative Emission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1C-4983-9698-4B062B13EA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1C-4983-9698-4B062B13EA63}"/>
                </c:ext>
              </c:extLst>
            </c:dLbl>
            <c:dLbl>
              <c:idx val="2"/>
              <c:layout>
                <c:manualLayout>
                  <c:x val="-1.7556353210242109E-2"/>
                  <c:y val="-2.1371391076115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1C-4983-9698-4B062B13EA6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2F-479C-984C-79EC16902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cap'!$E$2:$E$5</c:f>
              <c:numCache>
                <c:formatCode>0</c:formatCode>
                <c:ptCount val="4"/>
                <c:pt idx="0">
                  <c:v>131</c:v>
                </c:pt>
                <c:pt idx="1">
                  <c:v>87.063213329999996</c:v>
                </c:pt>
                <c:pt idx="2">
                  <c:v>-2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F-479C-984C-79EC16902072}"/>
            </c:ext>
          </c:extLst>
        </c:ser>
        <c:ser>
          <c:idx val="3"/>
          <c:order val="3"/>
          <c:tx>
            <c:strRef>
              <c:f>'emission cap'!$F$1</c:f>
              <c:strCache>
                <c:ptCount val="1"/>
                <c:pt idx="0">
                  <c:v>Negative Emission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1C-4983-9698-4B062B13EA63}"/>
                </c:ext>
              </c:extLst>
            </c:dLbl>
            <c:dLbl>
              <c:idx val="1"/>
              <c:layout>
                <c:manualLayout>
                  <c:x val="-2.6921883846719109E-2"/>
                  <c:y val="4.6841393407196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1C-4983-9698-4B062B13EA63}"/>
                </c:ext>
              </c:extLst>
            </c:dLbl>
            <c:dLbl>
              <c:idx val="2"/>
              <c:layout>
                <c:manualLayout>
                  <c:x val="-4.4861001417512918E-2"/>
                  <c:y val="8.3100393700787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2F-479C-984C-79EC16902072}"/>
                </c:ext>
              </c:extLst>
            </c:dLbl>
            <c:dLbl>
              <c:idx val="3"/>
              <c:layout>
                <c:manualLayout>
                  <c:x val="-1.614616124080508E-2"/>
                  <c:y val="3.065056745295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2F-479C-984C-79EC16902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cap'!$F$2:$F$5</c:f>
              <c:numCache>
                <c:formatCode>0</c:formatCode>
                <c:ptCount val="4"/>
                <c:pt idx="0">
                  <c:v>131</c:v>
                </c:pt>
                <c:pt idx="1">
                  <c:v>57</c:v>
                </c:pt>
                <c:pt idx="2">
                  <c:v>-16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F-479C-984C-79EC16902072}"/>
            </c:ext>
          </c:extLst>
        </c:ser>
        <c:ser>
          <c:idx val="4"/>
          <c:order val="4"/>
          <c:tx>
            <c:strRef>
              <c:f>'emission cap'!$C$1</c:f>
              <c:strCache>
                <c:ptCount val="1"/>
                <c:pt idx="0">
                  <c:v>Negative Emission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336172314512552E-2"/>
                  <c:y val="3.7155067651739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1C-4983-9698-4B062B13EA63}"/>
                </c:ext>
              </c:extLst>
            </c:dLbl>
            <c:dLbl>
              <c:idx val="1"/>
              <c:layout>
                <c:manualLayout>
                  <c:x val="-3.6970780198040176E-2"/>
                  <c:y val="-7.3454724409448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C-4983-9698-4B062B13EA63}"/>
                </c:ext>
              </c:extLst>
            </c:dLbl>
            <c:dLbl>
              <c:idx val="2"/>
              <c:layout>
                <c:manualLayout>
                  <c:x val="-4.3096828218538802E-2"/>
                  <c:y val="-9.7760279965004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1C-4983-9698-4B062B13E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'emission cap'!$C$2:$C$5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2F-479C-984C-79EC169020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44928"/>
        <c:crosses val="autoZero"/>
        <c:auto val="1"/>
        <c:lblOffset val="100"/>
        <c:baseTimeUnit val="days"/>
        <c:majorUnit val="1"/>
        <c:majorTimeUnit val="days"/>
        <c:minorUnit val="1"/>
        <c:minorTimeUnit val="year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36331546236252"/>
          <c:w val="1"/>
          <c:h val="0.1736366845376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Emission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cap'!$A$7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cap'!$B$1:$F$1</c:f>
              <c:strCache>
                <c:ptCount val="5"/>
                <c:pt idx="0">
                  <c:v>Net-zero</c:v>
                </c:pt>
                <c:pt idx="1">
                  <c:v>Negative Emission in 2050</c:v>
                </c:pt>
                <c:pt idx="2">
                  <c:v>Negative Emission in 2040</c:v>
                </c:pt>
                <c:pt idx="3">
                  <c:v>Negative Emission in 2030</c:v>
                </c:pt>
                <c:pt idx="4">
                  <c:v>Negative Emission in 2020</c:v>
                </c:pt>
              </c:strCache>
            </c:strRef>
          </c:cat>
          <c:val>
            <c:numRef>
              <c:f>'emission cap'!$B$7:$F$7</c:f>
              <c:numCache>
                <c:formatCode>0</c:formatCode>
                <c:ptCount val="5"/>
                <c:pt idx="0">
                  <c:v>130.59481998509872</c:v>
                </c:pt>
                <c:pt idx="1">
                  <c:v>40.594819999999885</c:v>
                </c:pt>
                <c:pt idx="2">
                  <c:v>40.594819999999885</c:v>
                </c:pt>
                <c:pt idx="3">
                  <c:v>-4.9367866700000036</c:v>
                </c:pt>
                <c:pt idx="4">
                  <c:v>-49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4-4D7A-BB27-D65F6122E8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cap'!$A$25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cap'!$B$21:$E$21</c:f>
              <c:strCache>
                <c:ptCount val="4"/>
                <c:pt idx="0">
                  <c:v>Negative Emission in 2050</c:v>
                </c:pt>
                <c:pt idx="1">
                  <c:v>Negative Emission in 2040</c:v>
                </c:pt>
                <c:pt idx="2">
                  <c:v>Negative Emission in 2030</c:v>
                </c:pt>
                <c:pt idx="3">
                  <c:v>Negative Emission in 2020</c:v>
                </c:pt>
              </c:strCache>
            </c:strRef>
          </c:cat>
          <c:val>
            <c:numRef>
              <c:f>'emission cap'!$B$25:$E$25</c:f>
              <c:numCache>
                <c:formatCode>_(* #,##0_);_(* \(#,##0\);_(* "-"??_);_(@_)</c:formatCode>
                <c:ptCount val="4"/>
                <c:pt idx="0">
                  <c:v>-89.999999985098839</c:v>
                </c:pt>
                <c:pt idx="1">
                  <c:v>-89.999999985098839</c:v>
                </c:pt>
                <c:pt idx="2">
                  <c:v>-135.53160665509873</c:v>
                </c:pt>
                <c:pt idx="3">
                  <c:v>-179.59481998509872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574-A02A-8E30A6E9A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1700" b="1">
                <a:latin typeface="Arial" panose="020B0604020202020204" pitchFamily="34" charset="0"/>
                <a:cs typeface="Arial" panose="020B0604020202020204" pitchFamily="34" charset="0"/>
              </a:rPr>
              <a:t>Capacity Investments, 2030 - 2050 (GW)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30994449603324E-2"/>
          <c:y val="0.18095778226868772"/>
          <c:w val="0.89857487523267987"/>
          <c:h val="0.7236174349308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CE!$A$13</c:f>
              <c:strCache>
                <c:ptCount val="1"/>
                <c:pt idx="0">
                  <c:v>NGCC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CE!$B$13:$F$13</c:f>
              <c:numCache>
                <c:formatCode>General</c:formatCode>
                <c:ptCount val="5"/>
                <c:pt idx="0">
                  <c:v>30.006642128841111</c:v>
                </c:pt>
                <c:pt idx="1">
                  <c:v>30.006642128841111</c:v>
                </c:pt>
                <c:pt idx="2">
                  <c:v>30.006642128841111</c:v>
                </c:pt>
                <c:pt idx="3">
                  <c:v>14.05396298949467</c:v>
                </c:pt>
                <c:pt idx="4">
                  <c:v>21.645464339922459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1DC-BDF5-52068917B576}"/>
            </c:ext>
          </c:extLst>
        </c:ser>
        <c:ser>
          <c:idx val="1"/>
          <c:order val="1"/>
          <c:tx>
            <c:strRef>
              <c:f>CE!$A$14</c:f>
              <c:strCache>
                <c:ptCount val="1"/>
                <c:pt idx="0">
                  <c:v>NGCC+CCS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CE!$B$14:$F$14</c:f>
              <c:numCache>
                <c:formatCode>General</c:formatCode>
                <c:ptCount val="5"/>
                <c:pt idx="0">
                  <c:v>28.980660136203369</c:v>
                </c:pt>
                <c:pt idx="1">
                  <c:v>28.980660136203369</c:v>
                </c:pt>
                <c:pt idx="2">
                  <c:v>28.980660136203369</c:v>
                </c:pt>
                <c:pt idx="3">
                  <c:v>13.02798099685692</c:v>
                </c:pt>
                <c:pt idx="4">
                  <c:v>21.645464339922459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B-41DC-BDF5-52068917B576}"/>
            </c:ext>
          </c:extLst>
        </c:ser>
        <c:ser>
          <c:idx val="2"/>
          <c:order val="2"/>
          <c:tx>
            <c:strRef>
              <c:f>CE!$A$15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CE!$B$15:$F$15</c:f>
              <c:numCache>
                <c:formatCode>General</c:formatCode>
                <c:ptCount val="5"/>
                <c:pt idx="0">
                  <c:v>22.85961536590013</c:v>
                </c:pt>
                <c:pt idx="1">
                  <c:v>42.166886587079759</c:v>
                </c:pt>
                <c:pt idx="2">
                  <c:v>41.686205778381698</c:v>
                </c:pt>
                <c:pt idx="3">
                  <c:v>47.964372214870735</c:v>
                </c:pt>
                <c:pt idx="4">
                  <c:v>45.730445661931661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B-41DC-BDF5-52068917B576}"/>
            </c:ext>
          </c:extLst>
        </c:ser>
        <c:ser>
          <c:idx val="3"/>
          <c:order val="3"/>
          <c:tx>
            <c:strRef>
              <c:f>CE!$A$16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CE!$B$16:$F$16</c:f>
              <c:numCache>
                <c:formatCode>General</c:formatCode>
                <c:ptCount val="5"/>
                <c:pt idx="0">
                  <c:v>12.955801210091881</c:v>
                </c:pt>
                <c:pt idx="1">
                  <c:v>12.955801210091881</c:v>
                </c:pt>
                <c:pt idx="2">
                  <c:v>13.637564980530829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B-41DC-BDF5-52068917B576}"/>
            </c:ext>
          </c:extLst>
        </c:ser>
        <c:ser>
          <c:idx val="4"/>
          <c:order val="4"/>
          <c:tx>
            <c:strRef>
              <c:f>CE!$A$17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CE!$B$17:$F$17</c:f>
              <c:numCache>
                <c:formatCode>General</c:formatCode>
                <c:ptCount val="5"/>
                <c:pt idx="0">
                  <c:v>44.425177269029696</c:v>
                </c:pt>
                <c:pt idx="1">
                  <c:v>45.418551933158859</c:v>
                </c:pt>
                <c:pt idx="2">
                  <c:v>44.997766230081226</c:v>
                </c:pt>
                <c:pt idx="3">
                  <c:v>53.673456501897071</c:v>
                </c:pt>
                <c:pt idx="4">
                  <c:v>46.490801583252271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8B-41DC-BDF5-52068917B576}"/>
            </c:ext>
          </c:extLst>
        </c:ser>
        <c:ser>
          <c:idx val="5"/>
          <c:order val="5"/>
          <c:tx>
            <c:strRef>
              <c:f>CE!$A$18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CE!$B$18:$F$18</c:f>
              <c:numCache>
                <c:formatCode>General</c:formatCode>
                <c:ptCount val="5"/>
                <c:pt idx="0">
                  <c:v>8.9651685360327988</c:v>
                </c:pt>
                <c:pt idx="1">
                  <c:v>8.9651685360327988</c:v>
                </c:pt>
                <c:pt idx="2">
                  <c:v>7.9553679216336892</c:v>
                </c:pt>
                <c:pt idx="3">
                  <c:v>8.7698994477997996</c:v>
                </c:pt>
                <c:pt idx="4">
                  <c:v>7.5877082323503524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8B-41DC-BDF5-52068917B576}"/>
            </c:ext>
          </c:extLst>
        </c:ser>
        <c:ser>
          <c:idx val="6"/>
          <c:order val="6"/>
          <c:tx>
            <c:strRef>
              <c:f>CE!$A$19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745BA5"/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CE!$B$19:$F$19</c:f>
              <c:numCache>
                <c:formatCode>General</c:formatCode>
                <c:ptCount val="5"/>
                <c:pt idx="0">
                  <c:v>7.8751026722831545</c:v>
                </c:pt>
                <c:pt idx="1">
                  <c:v>10.275079665676961</c:v>
                </c:pt>
                <c:pt idx="2">
                  <c:v>7.4546301669927111</c:v>
                </c:pt>
                <c:pt idx="3">
                  <c:v>10.626910209649511</c:v>
                </c:pt>
                <c:pt idx="4">
                  <c:v>10.16688612174722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8B-41DC-BDF5-52068917B576}"/>
            </c:ext>
          </c:extLst>
        </c:ser>
        <c:ser>
          <c:idx val="7"/>
          <c:order val="7"/>
          <c:tx>
            <c:strRef>
              <c:f>CE!$A$20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CE!$B$12:$F$12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CE!$B$20:$F$20</c:f>
              <c:numCache>
                <c:formatCode>General</c:formatCode>
                <c:ptCount val="5"/>
                <c:pt idx="0">
                  <c:v>0.86579429283891818</c:v>
                </c:pt>
                <c:pt idx="1">
                  <c:v>19.92042732895699</c:v>
                </c:pt>
                <c:pt idx="2">
                  <c:v>19.710104028035609</c:v>
                </c:pt>
                <c:pt idx="3">
                  <c:v>20.01912574116357</c:v>
                </c:pt>
                <c:pt idx="4">
                  <c:v>23.32267764150977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8B-41DC-BDF5-52068917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36943872"/>
        <c:axId val="1236945536"/>
      </c:barChart>
      <c:catAx>
        <c:axId val="12369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6945536"/>
        <c:crosses val="autoZero"/>
        <c:auto val="1"/>
        <c:lblAlgn val="ctr"/>
        <c:lblOffset val="100"/>
        <c:noMultiLvlLbl val="0"/>
      </c:catAx>
      <c:valAx>
        <c:axId val="1236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69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656265503161055E-2"/>
          <c:y val="0.11221849168208915"/>
          <c:w val="0.96191724015112001"/>
          <c:h val="6.2781897803972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 - Emission Caps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 (2)'!$B$1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'emission (2)'!$A$3:$A$7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(2)'!$B$3:$B$7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  <c:pt idx="4">
                  <c:v>130.59481999999988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723-BB91-F05184FE50C7}"/>
            </c:ext>
          </c:extLst>
        </c:ser>
        <c:ser>
          <c:idx val="1"/>
          <c:order val="1"/>
          <c:tx>
            <c:strRef>
              <c:f>'emission (2)'!$E$1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'emission (2)'!$A$3:$A$7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(2)'!$E$3:$E$7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-90000000</c:v>
                </c:pt>
                <c:pt idx="4">
                  <c:v>40.594819999999899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5-4723-BB91-F05184FE50C7}"/>
            </c:ext>
          </c:extLst>
        </c:ser>
        <c:ser>
          <c:idx val="2"/>
          <c:order val="2"/>
          <c:tx>
            <c:strRef>
              <c:f>'emission (2)'!$D$1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'emission (2)'!$A$3:$A$7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(2)'!$D$3:$D$7</c:f>
              <c:numCache>
                <c:formatCode>General</c:formatCode>
                <c:ptCount val="5"/>
                <c:pt idx="0" formatCode="_(* #,##0_);_(* \(#,##0\);_(* &quot;-&quot;??_);_(@_)">
                  <c:v>87063213.329999998</c:v>
                </c:pt>
                <c:pt idx="1">
                  <c:v>-2218938.27586206</c:v>
                </c:pt>
                <c:pt idx="2" formatCode="_(* #,##0_);_(* \(#,##0\);_(* &quot;-&quot;??_);_(@_)">
                  <c:v>-90000000</c:v>
                </c:pt>
                <c:pt idx="4" formatCode="_(* #,##0_);_(* \(#,##0\);_(* &quot;-&quot;??_);_(@_)">
                  <c:v>-5.1557249458620547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5-4723-BB91-F05184FE50C7}"/>
            </c:ext>
          </c:extLst>
        </c:ser>
        <c:ser>
          <c:idx val="3"/>
          <c:order val="3"/>
          <c:tx>
            <c:strRef>
              <c:f>'emission (2)'!$C$1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'emission (2)'!$A$3:$A$7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(2)'!$C$3:$C$7</c:f>
              <c:numCache>
                <c:formatCode>_(* #,##0_);_(* \(#,##0\);_(* "-"??_);_(@_)</c:formatCode>
                <c:ptCount val="5"/>
                <c:pt idx="0" formatCode="General">
                  <c:v>57063213.333333299</c:v>
                </c:pt>
                <c:pt idx="1">
                  <c:v>-16468393.3333333</c:v>
                </c:pt>
                <c:pt idx="2">
                  <c:v>-90000000</c:v>
                </c:pt>
                <c:pt idx="4">
                  <c:v>-49.405180000000001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5-4723-BB91-F05184FE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4096"/>
        <c:axId val="127244928"/>
      </c:lineChart>
      <c:cat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1"/>
        <c:lblAlgn val="ctr"/>
        <c:lblOffset val="100"/>
        <c:noMultiLvlLbl val="0"/>
      </c:cat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Abatement Cost beyond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Net-zero ($/ton CO2)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(2)'!$A$40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(2)'!$B$35:$E$35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'emission (2)'!$B$40:$E$40</c:f>
              <c:numCache>
                <c:formatCode>0.00</c:formatCode>
                <c:ptCount val="4"/>
                <c:pt idx="0">
                  <c:v>843834899.64761615</c:v>
                </c:pt>
                <c:pt idx="1">
                  <c:v>769937539.37130344</c:v>
                </c:pt>
                <c:pt idx="2">
                  <c:v>474433006.1355266</c:v>
                </c:pt>
                <c:pt idx="3">
                  <c:v>421702502.09991276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B91-B9E1-D007B44B4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616224"/>
        <c:axId val="2028614976"/>
      </c:barChart>
      <c:catAx>
        <c:axId val="2028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4976"/>
        <c:crosses val="autoZero"/>
        <c:auto val="1"/>
        <c:lblAlgn val="ctr"/>
        <c:lblOffset val="100"/>
        <c:noMultiLvlLbl val="0"/>
      </c:catAx>
      <c:valAx>
        <c:axId val="2028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 (2)'!$B$1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(2)'!$A$2:$A$6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(2)'!$B$3:$B$5</c:f>
              <c:numCache>
                <c:formatCode>_(* #,##0_);_(* \(#,##0\);_(* "-"??_);_(@_)</c:formatCode>
                <c:ptCount val="3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5-4C28-A874-6480824C3DDE}"/>
            </c:ext>
          </c:extLst>
        </c:ser>
        <c:ser>
          <c:idx val="1"/>
          <c:order val="1"/>
          <c:tx>
            <c:strRef>
              <c:f>'emission (2)'!$E$1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(2)'!$A$2:$A$6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(2)'!$E$2:$E$5</c:f>
              <c:numCache>
                <c:formatCode>_(* #,##0_);_(* \(#,##0\);_(* "-"??_);_(@_)</c:formatCode>
                <c:ptCount val="4"/>
                <c:pt idx="0" formatCode="General">
                  <c:v>130594820</c:v>
                </c:pt>
                <c:pt idx="1">
                  <c:v>87063213.333333299</c:v>
                </c:pt>
                <c:pt idx="2">
                  <c:v>43531606.666666597</c:v>
                </c:pt>
                <c:pt idx="3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5-4C28-A874-6480824C3DDE}"/>
            </c:ext>
          </c:extLst>
        </c:ser>
        <c:ser>
          <c:idx val="2"/>
          <c:order val="2"/>
          <c:tx>
            <c:strRef>
              <c:f>'emission (2)'!$D$1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(2)'!$A$2:$A$6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(2)'!$D$2:$D$5</c:f>
              <c:numCache>
                <c:formatCode>_(* #,##0_);_(* \(#,##0\);_(* "-"??_);_(@_)</c:formatCode>
                <c:ptCount val="4"/>
                <c:pt idx="0" formatCode="General">
                  <c:v>130594820</c:v>
                </c:pt>
                <c:pt idx="1">
                  <c:v>87063213.329999998</c:v>
                </c:pt>
                <c:pt idx="2" formatCode="General">
                  <c:v>-2218938.27586206</c:v>
                </c:pt>
                <c:pt idx="3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5-4C28-A874-6480824C3DDE}"/>
            </c:ext>
          </c:extLst>
        </c:ser>
        <c:ser>
          <c:idx val="3"/>
          <c:order val="3"/>
          <c:tx>
            <c:strRef>
              <c:f>'emission (2)'!$C$1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(2)'!$A$2:$A$6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(2)'!$C$2:$C$5</c:f>
              <c:numCache>
                <c:formatCode>General</c:formatCode>
                <c:ptCount val="4"/>
                <c:pt idx="0">
                  <c:v>130594820</c:v>
                </c:pt>
                <c:pt idx="1">
                  <c:v>57063213.333333299</c:v>
                </c:pt>
                <c:pt idx="2" formatCode="_(* #,##0_);_(* \(#,##0\);_(* &quot;-&quot;??_);_(@_)">
                  <c:v>-16468393.3333333</c:v>
                </c:pt>
                <c:pt idx="3" formatCode="_(* #,##0_);_(* \(#,##0\);_(* &quot;-&quot;??_);_(@_)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5-4C28-A874-6480824C3DDE}"/>
            </c:ext>
          </c:extLst>
        </c:ser>
        <c:ser>
          <c:idx val="4"/>
          <c:order val="4"/>
          <c:tx>
            <c:strRef>
              <c:f>'emission (2)'!$F$1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(2)'!$A$2:$A$6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(2)'!$F$2:$F$6</c:f>
              <c:numCache>
                <c:formatCode>_(* #,##0_);_(* \(#,##0\);_(* "-"??_);_(@_)</c:formatCode>
                <c:ptCount val="5"/>
                <c:pt idx="0" formatCode="General">
                  <c:v>130594820</c:v>
                </c:pt>
                <c:pt idx="1">
                  <c:v>87063213.333333299</c:v>
                </c:pt>
                <c:pt idx="2">
                  <c:v>43531606.666666597</c:v>
                </c:pt>
                <c:pt idx="3">
                  <c:v>0</c:v>
                </c:pt>
                <c:pt idx="4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5-4C28-A874-6480824C3D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accent1"/>
                </a:solidFill>
              </a:ln>
              <a:effectLst/>
            </c:spPr>
          </c:downBars>
        </c:upDownBars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0"/>
        <c:lblOffset val="100"/>
        <c:baseTimeUnit val="day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cost!$B$8:$F$8</c:f>
              <c:numCache>
                <c:formatCode>_(* #,##0.00_);_(* \(#,##0.00\);_(* "-"??_);_(@_)</c:formatCode>
                <c:ptCount val="5"/>
                <c:pt idx="0" formatCode="General">
                  <c:v>50067.107547075197</c:v>
                </c:pt>
                <c:pt idx="1">
                  <c:v>126012.24851536064</c:v>
                </c:pt>
                <c:pt idx="2">
                  <c:v>119361.48609049249</c:v>
                </c:pt>
                <c:pt idx="3" formatCode="General">
                  <c:v>114471.6466702764</c:v>
                </c:pt>
                <c:pt idx="4" formatCode="General">
                  <c:v>125973.55792505945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2-48B6-BC9A-DA117D315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180016"/>
        <c:axId val="2020184176"/>
      </c:barChart>
      <c:catAx>
        <c:axId val="20201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4176"/>
        <c:crosses val="autoZero"/>
        <c:auto val="1"/>
        <c:lblAlgn val="ctr"/>
        <c:lblOffset val="100"/>
        <c:noMultiLvlLbl val="0"/>
      </c:catAx>
      <c:valAx>
        <c:axId val="2020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Cumulative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CO2 Emission, 2020 - 2050 (Million tons)</a:t>
            </a:r>
            <a:endParaRPr lang="en-US" sz="14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(2)'!$A$7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6-4573-B009-97DF01653B4A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(2)'!$B$1:$F$1</c:f>
              <c:strCache>
                <c:ptCount val="5"/>
                <c:pt idx="0">
                  <c:v>Net-Zero</c:v>
                </c:pt>
                <c:pt idx="1">
                  <c:v>NE in 2020</c:v>
                </c:pt>
                <c:pt idx="2">
                  <c:v>NE in 2030</c:v>
                </c:pt>
                <c:pt idx="3">
                  <c:v>NE in 2040</c:v>
                </c:pt>
                <c:pt idx="4">
                  <c:v>NE in 2050</c:v>
                </c:pt>
              </c:strCache>
            </c:strRef>
          </c:cat>
          <c:val>
            <c:numRef>
              <c:f>'emission (2)'!$B$7:$F$7</c:f>
              <c:numCache>
                <c:formatCode>_(* #,##0_);_(* \(#,##0\);_(* "-"??_);_(@_)</c:formatCode>
                <c:ptCount val="5"/>
                <c:pt idx="0">
                  <c:v>130.59481999999988</c:v>
                </c:pt>
                <c:pt idx="1">
                  <c:v>-49.405180000000001</c:v>
                </c:pt>
                <c:pt idx="2">
                  <c:v>-5.1557249458620547</c:v>
                </c:pt>
                <c:pt idx="3">
                  <c:v>40.594819999999899</c:v>
                </c:pt>
                <c:pt idx="4">
                  <c:v>40.594819999999899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3-4E60-967B-C791357907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CO2 Emission R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eduction beyond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Net-zero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(2)'!$A$25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(2)'!$B$21:$E$21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'emission (2)'!$B$25:$E$25</c:f>
              <c:numCache>
                <c:formatCode>_(* #,##0_);_(* \(#,##0\);_(* "-"??_);_(@_)</c:formatCode>
                <c:ptCount val="4"/>
                <c:pt idx="0">
                  <c:v>-89.999999999999986</c:v>
                </c:pt>
                <c:pt idx="1">
                  <c:v>-89.999999999999986</c:v>
                </c:pt>
                <c:pt idx="2">
                  <c:v>-135.75054494586195</c:v>
                </c:pt>
                <c:pt idx="3">
                  <c:v>-179.99999999999989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C-403E-BDA6-68272027D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94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 - Emission Caps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 (3)'!$B$1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'emission (3)'!$A$3:$A$7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(3)'!$B$3:$B$7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  <c:pt idx="4">
                  <c:v>130594819.99999988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0FF-9721-FD3BFEAE9EA7}"/>
            </c:ext>
          </c:extLst>
        </c:ser>
        <c:ser>
          <c:idx val="1"/>
          <c:order val="1"/>
          <c:tx>
            <c:strRef>
              <c:f>'emission (3)'!$D$1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'emission (3)'!$A$3:$A$7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(3)'!$D$3:$D$7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-90000000</c:v>
                </c:pt>
                <c:pt idx="4">
                  <c:v>40594819.999999896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E-40FF-9721-FD3BFEAE9EA7}"/>
            </c:ext>
          </c:extLst>
        </c:ser>
        <c:ser>
          <c:idx val="2"/>
          <c:order val="2"/>
          <c:tx>
            <c:strRef>
              <c:f>'emission (3)'!$E$1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'emission (3)'!$A$3:$A$7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(3)'!$E$3:$E$7</c:f>
              <c:numCache>
                <c:formatCode>General</c:formatCode>
                <c:ptCount val="5"/>
                <c:pt idx="0" formatCode="_(* #,##0_);_(* \(#,##0\);_(* &quot;-&quot;??_);_(@_)">
                  <c:v>87063213.329999998</c:v>
                </c:pt>
                <c:pt idx="1">
                  <c:v>-2218938.27586206</c:v>
                </c:pt>
                <c:pt idx="2" formatCode="_(* #,##0_);_(* \(#,##0\);_(* &quot;-&quot;??_);_(@_)">
                  <c:v>-90000000</c:v>
                </c:pt>
                <c:pt idx="4" formatCode="_(* #,##0_);_(* \(#,##0\);_(* &quot;-&quot;??_);_(@_)">
                  <c:v>-5155724.9458620548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E-40FF-9721-FD3BFEAE9EA7}"/>
            </c:ext>
          </c:extLst>
        </c:ser>
        <c:ser>
          <c:idx val="3"/>
          <c:order val="3"/>
          <c:tx>
            <c:strRef>
              <c:f>'emission (3)'!$F$1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'emission (3)'!$A$3:$A$7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'emission (3)'!$F$3:$F$7</c:f>
              <c:numCache>
                <c:formatCode>_(* #,##0_);_(* \(#,##0\);_(* "-"??_);_(@_)</c:formatCode>
                <c:ptCount val="5"/>
                <c:pt idx="0" formatCode="General">
                  <c:v>57063213.333333299</c:v>
                </c:pt>
                <c:pt idx="1">
                  <c:v>-16468393.3333333</c:v>
                </c:pt>
                <c:pt idx="2">
                  <c:v>-90000000</c:v>
                </c:pt>
                <c:pt idx="4">
                  <c:v>-49405180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E-40FF-9721-FD3BFEAE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4096"/>
        <c:axId val="127244928"/>
      </c:lineChart>
      <c:cat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1"/>
        <c:lblAlgn val="ctr"/>
        <c:lblOffset val="100"/>
        <c:noMultiLvlLbl val="0"/>
      </c:cat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Abatement Cost beyond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Net-zero ($/ton CO2)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(3)'!$A$40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(3)'!$B$35:$E$35</c:f>
              <c:strCache>
                <c:ptCount val="4"/>
                <c:pt idx="0">
                  <c:v>NE in 2020</c:v>
                </c:pt>
                <c:pt idx="1">
                  <c:v>NE in 2030</c:v>
                </c:pt>
                <c:pt idx="2">
                  <c:v>NE in 2040</c:v>
                </c:pt>
                <c:pt idx="3">
                  <c:v>NE in 2050</c:v>
                </c:pt>
              </c:strCache>
            </c:strRef>
          </c:cat>
          <c:val>
            <c:numRef>
              <c:f>'emission (3)'!$B$40:$E$40</c:f>
              <c:numCache>
                <c:formatCode>0.00</c:formatCode>
                <c:ptCount val="4"/>
                <c:pt idx="0">
                  <c:v>421.70250209991281</c:v>
                </c:pt>
                <c:pt idx="1">
                  <c:v>474.43300613552668</c:v>
                </c:pt>
                <c:pt idx="2">
                  <c:v>769.93753937130327</c:v>
                </c:pt>
                <c:pt idx="3">
                  <c:v>843.83489964761623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3-4E6B-84BC-C24C75E98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616224"/>
        <c:axId val="2028614976"/>
      </c:barChart>
      <c:catAx>
        <c:axId val="2028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4976"/>
        <c:crosses val="autoZero"/>
        <c:auto val="1"/>
        <c:lblAlgn val="ctr"/>
        <c:lblOffset val="100"/>
        <c:noMultiLvlLbl val="0"/>
      </c:catAx>
      <c:valAx>
        <c:axId val="2028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 (3)'!$B$1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(3)'!$A$2:$A$6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(3)'!$B$3:$B$5</c:f>
              <c:numCache>
                <c:formatCode>_(* #,##0_);_(* \(#,##0\);_(* "-"??_);_(@_)</c:formatCode>
                <c:ptCount val="3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4BE1-B0F2-F26CE1211EE3}"/>
            </c:ext>
          </c:extLst>
        </c:ser>
        <c:ser>
          <c:idx val="1"/>
          <c:order val="1"/>
          <c:tx>
            <c:strRef>
              <c:f>'emission (3)'!$D$1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(3)'!$A$2:$A$6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(3)'!$D$2:$D$5</c:f>
              <c:numCache>
                <c:formatCode>_(* #,##0_);_(* \(#,##0\);_(* "-"??_);_(@_)</c:formatCode>
                <c:ptCount val="4"/>
                <c:pt idx="0" formatCode="General">
                  <c:v>130594820</c:v>
                </c:pt>
                <c:pt idx="1">
                  <c:v>87063213.333333299</c:v>
                </c:pt>
                <c:pt idx="2">
                  <c:v>43531606.666666597</c:v>
                </c:pt>
                <c:pt idx="3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4BE1-B0F2-F26CE1211EE3}"/>
            </c:ext>
          </c:extLst>
        </c:ser>
        <c:ser>
          <c:idx val="2"/>
          <c:order val="2"/>
          <c:tx>
            <c:strRef>
              <c:f>'emission (3)'!$E$1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(3)'!$A$2:$A$6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(3)'!$E$2:$E$5</c:f>
              <c:numCache>
                <c:formatCode>_(* #,##0_);_(* \(#,##0\);_(* "-"??_);_(@_)</c:formatCode>
                <c:ptCount val="4"/>
                <c:pt idx="0" formatCode="General">
                  <c:v>130594820</c:v>
                </c:pt>
                <c:pt idx="1">
                  <c:v>87063213.329999998</c:v>
                </c:pt>
                <c:pt idx="2" formatCode="General">
                  <c:v>-2218938.27586206</c:v>
                </c:pt>
                <c:pt idx="3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4BE1-B0F2-F26CE1211EE3}"/>
            </c:ext>
          </c:extLst>
        </c:ser>
        <c:ser>
          <c:idx val="3"/>
          <c:order val="3"/>
          <c:tx>
            <c:strRef>
              <c:f>'emission (3)'!$F$1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(3)'!$A$2:$A$6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(3)'!$F$2:$F$5</c:f>
              <c:numCache>
                <c:formatCode>General</c:formatCode>
                <c:ptCount val="4"/>
                <c:pt idx="0">
                  <c:v>130594820</c:v>
                </c:pt>
                <c:pt idx="1">
                  <c:v>57063213.333333299</c:v>
                </c:pt>
                <c:pt idx="2" formatCode="_(* #,##0_);_(* \(#,##0\);_(* &quot;-&quot;??_);_(@_)">
                  <c:v>-16468393.3333333</c:v>
                </c:pt>
                <c:pt idx="3" formatCode="_(* #,##0_);_(* \(#,##0\);_(* &quot;-&quot;??_);_(@_)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4BE1-B0F2-F26CE1211EE3}"/>
            </c:ext>
          </c:extLst>
        </c:ser>
        <c:ser>
          <c:idx val="4"/>
          <c:order val="4"/>
          <c:tx>
            <c:strRef>
              <c:f>'emission (3)'!$C$1</c:f>
              <c:strCache>
                <c:ptCount val="1"/>
                <c:pt idx="0">
                  <c:v>NE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(3)'!$A$2:$A$6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(3)'!$C$2:$C$6</c:f>
              <c:numCache>
                <c:formatCode>_(* #,##0_);_(* \(#,##0\);_(* "-"??_);_(@_)</c:formatCode>
                <c:ptCount val="5"/>
                <c:pt idx="0" formatCode="General">
                  <c:v>130594820</c:v>
                </c:pt>
                <c:pt idx="1">
                  <c:v>87063213.333333299</c:v>
                </c:pt>
                <c:pt idx="2">
                  <c:v>43531606.666666597</c:v>
                </c:pt>
                <c:pt idx="3">
                  <c:v>0</c:v>
                </c:pt>
                <c:pt idx="4">
                  <c:v>-90000000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4BE1-B0F2-F26CE1211E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noFill/>
              <a:ln w="9525">
                <a:solidFill>
                  <a:schemeClr val="accent1"/>
                </a:solidFill>
              </a:ln>
              <a:effectLst/>
            </c:spPr>
          </c:downBars>
        </c:upDownBars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0"/>
        <c:lblOffset val="100"/>
        <c:baseTimeUnit val="day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Emission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(3)'!$A$7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(3)'!$B$1:$F$1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'emission (3)'!$B$7:$F$7</c:f>
              <c:numCache>
                <c:formatCode>_(* #,##0_);_(* \(#,##0\);_(* "-"??_);_(@_)</c:formatCode>
                <c:ptCount val="5"/>
                <c:pt idx="0">
                  <c:v>130594819.99999988</c:v>
                </c:pt>
                <c:pt idx="1">
                  <c:v>40594819.999999896</c:v>
                </c:pt>
                <c:pt idx="2">
                  <c:v>40594819.999999896</c:v>
                </c:pt>
                <c:pt idx="3">
                  <c:v>-5155724.9458620548</c:v>
                </c:pt>
                <c:pt idx="4">
                  <c:v>-49405180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A-41E3-9BB7-ADC1BD1E7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43744"/>
        <c:axId val="258741664"/>
      </c:barChart>
      <c:catAx>
        <c:axId val="258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1664"/>
        <c:crosses val="autoZero"/>
        <c:auto val="1"/>
        <c:lblAlgn val="ctr"/>
        <c:lblOffset val="100"/>
        <c:noMultiLvlLbl val="0"/>
      </c:catAx>
      <c:valAx>
        <c:axId val="25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 (3)'!$A$25</c:f>
              <c:strCache>
                <c:ptCount val="1"/>
                <c:pt idx="0">
                  <c:v>Total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(3)'!$B$21:$E$21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'emission (3)'!$B$25:$E$25</c:f>
              <c:numCache>
                <c:formatCode>_(* #,##0_);_(* \(#,##0\);_(* "-"??_);_(@_)</c:formatCode>
                <c:ptCount val="4"/>
                <c:pt idx="0">
                  <c:v>-89999999.999999985</c:v>
                </c:pt>
                <c:pt idx="1">
                  <c:v>-89999999.999999985</c:v>
                </c:pt>
                <c:pt idx="2">
                  <c:v>-135750544.94586194</c:v>
                </c:pt>
                <c:pt idx="3">
                  <c:v>-179999999.99999988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0-4A2D-9BC2-9E7410D1B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9489424"/>
        <c:axId val="259489840"/>
      </c:barChart>
      <c:catAx>
        <c:axId val="2594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840"/>
        <c:crosses val="autoZero"/>
        <c:auto val="1"/>
        <c:lblAlgn val="ctr"/>
        <c:lblOffset val="100"/>
        <c:noMultiLvlLbl val="0"/>
      </c:catAx>
      <c:valAx>
        <c:axId val="2594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cost!$A$12</c:f>
              <c:strCache>
                <c:ptCount val="1"/>
                <c:pt idx="0">
                  <c:v>2050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cost!$B$7:$F$7</c:f>
              <c:strCache>
                <c:ptCount val="5"/>
                <c:pt idx="0">
                  <c:v>net-zero</c:v>
                </c:pt>
                <c:pt idx="1">
                  <c:v>NE in 2050</c:v>
                </c:pt>
                <c:pt idx="2">
                  <c:v>NE in 2040</c:v>
                </c:pt>
                <c:pt idx="3">
                  <c:v>NE in 2030</c:v>
                </c:pt>
                <c:pt idx="4">
                  <c:v>NE in 2020</c:v>
                </c:pt>
              </c:strCache>
            </c:strRef>
          </c:cat>
          <c:val>
            <c:numRef>
              <c:f>cost!$B$12:$F$12</c:f>
              <c:numCache>
                <c:formatCode>General</c:formatCode>
                <c:ptCount val="5"/>
                <c:pt idx="0">
                  <c:v>24950.577532572679</c:v>
                </c:pt>
                <c:pt idx="1">
                  <c:v>100895.71850085813</c:v>
                </c:pt>
                <c:pt idx="2" formatCode="_(* #,##0.00_);_(* \(#,##0.00\);_(* &quot;-&quot;??_);_(@_)">
                  <c:v>94244.956075989961</c:v>
                </c:pt>
                <c:pt idx="3">
                  <c:v>76193.510324784671</c:v>
                </c:pt>
                <c:pt idx="4">
                  <c:v>76194.372042753253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E86-9BC4-CB3333E3A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86640"/>
        <c:axId val="124481648"/>
      </c:barChart>
      <c:catAx>
        <c:axId val="1244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1648"/>
        <c:crosses val="autoZero"/>
        <c:auto val="1"/>
        <c:lblAlgn val="ctr"/>
        <c:lblOffset val="100"/>
        <c:noMultiLvlLbl val="0"/>
      </c:catAx>
      <c:valAx>
        <c:axId val="12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Decarbonization Paths between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,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2020 - 2050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(Million tons of CO2)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 cap'!$B$1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cap'!$B$2:$B$5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-1.49011611938476E-8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A-41B0-8E69-C305935E26AD}"/>
            </c:ext>
          </c:extLst>
        </c:ser>
        <c:ser>
          <c:idx val="1"/>
          <c:order val="1"/>
          <c:tx>
            <c:strRef>
              <c:f>'emission cap'!$D$1</c:f>
              <c:strCache>
                <c:ptCount val="1"/>
                <c:pt idx="0">
                  <c:v>Negative Emission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AA-41B0-8E69-C305935E2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cap'!$D$2:$D$5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A-41B0-8E69-C305935E26AD}"/>
            </c:ext>
          </c:extLst>
        </c:ser>
        <c:ser>
          <c:idx val="2"/>
          <c:order val="2"/>
          <c:tx>
            <c:strRef>
              <c:f>'emission cap'!$E$1</c:f>
              <c:strCache>
                <c:ptCount val="1"/>
                <c:pt idx="0">
                  <c:v>Negative Emission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AA-41B0-8E69-C305935E2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cap'!$E$2:$E$5</c:f>
              <c:numCache>
                <c:formatCode>0</c:formatCode>
                <c:ptCount val="4"/>
                <c:pt idx="0">
                  <c:v>131</c:v>
                </c:pt>
                <c:pt idx="1">
                  <c:v>87.063213329999996</c:v>
                </c:pt>
                <c:pt idx="2">
                  <c:v>-2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A-41B0-8E69-C305935E26AD}"/>
            </c:ext>
          </c:extLst>
        </c:ser>
        <c:ser>
          <c:idx val="3"/>
          <c:order val="3"/>
          <c:tx>
            <c:strRef>
              <c:f>'emission cap'!$F$1</c:f>
              <c:strCache>
                <c:ptCount val="1"/>
                <c:pt idx="0">
                  <c:v>Negative Emission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566811023022496E-2"/>
                  <c:y val="2.754489433386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AA-41B0-8E69-C305935E26AD}"/>
                </c:ext>
              </c:extLst>
            </c:dLbl>
            <c:dLbl>
              <c:idx val="3"/>
              <c:layout>
                <c:manualLayout>
                  <c:x val="-1.614616124080508E-2"/>
                  <c:y val="3.065056745295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AA-41B0-8E69-C305935E2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cap'!$F$2:$F$5</c:f>
              <c:numCache>
                <c:formatCode>0</c:formatCode>
                <c:ptCount val="4"/>
                <c:pt idx="0">
                  <c:v>131</c:v>
                </c:pt>
                <c:pt idx="1">
                  <c:v>57</c:v>
                </c:pt>
                <c:pt idx="2">
                  <c:v>-16</c:v>
                </c:pt>
                <c:pt idx="3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AA-41B0-8E69-C305935E26AD}"/>
            </c:ext>
          </c:extLst>
        </c:ser>
        <c:ser>
          <c:idx val="4"/>
          <c:order val="4"/>
          <c:tx>
            <c:strRef>
              <c:f>'emission cap'!$C$1</c:f>
              <c:strCache>
                <c:ptCount val="1"/>
                <c:pt idx="0">
                  <c:v>Negative Emission in 2050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'emission cap'!$A$2:$A$6</c:f>
              <c:numCache>
                <c:formatCode>General</c:formatCode>
                <c:ptCount val="5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</c:numCache>
            </c:numRef>
          </c:cat>
          <c:val>
            <c:numRef>
              <c:f>'emission cap'!$C$2:$C$5</c:f>
              <c:numCache>
                <c:formatCode>0</c:formatCode>
                <c:ptCount val="4"/>
                <c:pt idx="0">
                  <c:v>131</c:v>
                </c:pt>
                <c:pt idx="1">
                  <c:v>87.063213333333294</c:v>
                </c:pt>
                <c:pt idx="2">
                  <c:v>43.531606666666598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AA-41B0-8E69-C305935E26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27244096"/>
        <c:axId val="127244928"/>
      </c:lineChart>
      <c:date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44928"/>
        <c:crosses val="autoZero"/>
        <c:auto val="0"/>
        <c:lblOffset val="100"/>
        <c:baseTimeUnit val="days"/>
        <c:majorUnit val="1"/>
        <c:majorTimeUnit val="days"/>
        <c:minorUnit val="1"/>
        <c:minorTimeUnit val="years"/>
      </c:date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965609331838287E-2"/>
          <c:y val="0.89382309928927983"/>
          <c:w val="0.9611039058143872"/>
          <c:h val="8.867475945465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</a:t>
            </a:r>
            <a:endParaRPr lang="en-US"/>
          </a:p>
        </c:rich>
      </c:tx>
      <c:layout>
        <c:manualLayout>
          <c:xMode val="edge"/>
          <c:yMode val="edge"/>
          <c:x val="0.45002856260614488"/>
          <c:y val="1.923077408408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(2)'!$B$1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'cost (2)'!$A$2:$A$5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'cost (2)'!$B$2:$B$5</c:f>
              <c:numCache>
                <c:formatCode>_(* #,##0_);_(* \(#,##0\);_(* "-"??_);_(@_)</c:formatCode>
                <c:ptCount val="4"/>
                <c:pt idx="0">
                  <c:v>11206.67181302204</c:v>
                </c:pt>
                <c:pt idx="1">
                  <c:v>13909.85820148048</c:v>
                </c:pt>
                <c:pt idx="2">
                  <c:v>24950.577532572679</c:v>
                </c:pt>
                <c:pt idx="3">
                  <c:v>50067.107547075197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912-9FBA-FFCDA31BAF89}"/>
            </c:ext>
          </c:extLst>
        </c:ser>
        <c:ser>
          <c:idx val="1"/>
          <c:order val="1"/>
          <c:tx>
            <c:strRef>
              <c:f>'cost (2)'!$D$1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'cost (2)'!$A$2:$A$5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'cost (2)'!$D$2:$D$5</c:f>
              <c:numCache>
                <c:formatCode>_(* #,##0_);_(* \(#,##0\);_(* "-"??_);_(@_)</c:formatCode>
                <c:ptCount val="4"/>
                <c:pt idx="0">
                  <c:v>11206.67181302204</c:v>
                </c:pt>
                <c:pt idx="1">
                  <c:v>13909.85820148048</c:v>
                </c:pt>
                <c:pt idx="2">
                  <c:v>94244.956075989961</c:v>
                </c:pt>
                <c:pt idx="3">
                  <c:v>119361.48609049249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912-9FBA-FFCDA31BAF89}"/>
            </c:ext>
          </c:extLst>
        </c:ser>
        <c:ser>
          <c:idx val="2"/>
          <c:order val="2"/>
          <c:tx>
            <c:strRef>
              <c:f>'cost (2)'!$E$1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(2)'!$A$2:$A$5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'cost (2)'!$E$2:$E$5</c:f>
              <c:numCache>
                <c:formatCode>_(* #,##0_);_(* \(#,##0\);_(* "-"??_);_(@_)</c:formatCode>
                <c:ptCount val="4"/>
                <c:pt idx="0">
                  <c:v>11206.67181302204</c:v>
                </c:pt>
                <c:pt idx="1">
                  <c:v>27071.46453246969</c:v>
                </c:pt>
                <c:pt idx="2">
                  <c:v>76193.510324784671</c:v>
                </c:pt>
                <c:pt idx="3">
                  <c:v>114471.6466702764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B-4912-9FBA-FFCDA31BAF89}"/>
            </c:ext>
          </c:extLst>
        </c:ser>
        <c:ser>
          <c:idx val="3"/>
          <c:order val="3"/>
          <c:tx>
            <c:strRef>
              <c:f>'cost (2)'!$F$1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(2)'!$A$2:$A$5</c:f>
              <c:strCache>
                <c:ptCount val="4"/>
                <c:pt idx="0">
                  <c:v>2030</c:v>
                </c:pt>
                <c:pt idx="1">
                  <c:v>2040</c:v>
                </c:pt>
                <c:pt idx="2">
                  <c:v>2050 (and 2051)</c:v>
                </c:pt>
                <c:pt idx="3">
                  <c:v>Total</c:v>
                </c:pt>
              </c:strCache>
            </c:strRef>
          </c:cat>
          <c:val>
            <c:numRef>
              <c:f>'cost (2)'!$F$2:$F$5</c:f>
              <c:numCache>
                <c:formatCode>_(* #,##0_);_(* \(#,##0\);_(* "-"??_);_(@_)</c:formatCode>
                <c:ptCount val="4"/>
                <c:pt idx="0">
                  <c:v>12815.7201935584</c:v>
                </c:pt>
                <c:pt idx="1">
                  <c:v>36963.46568874779</c:v>
                </c:pt>
                <c:pt idx="2">
                  <c:v>76194.372042753253</c:v>
                </c:pt>
                <c:pt idx="3">
                  <c:v>125973.55792505945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B-4912-9FBA-FFCDA31B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3056"/>
        <c:axId val="121393472"/>
      </c:lineChart>
      <c:catAx>
        <c:axId val="121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472"/>
        <c:crosses val="autoZero"/>
        <c:auto val="1"/>
        <c:lblAlgn val="ctr"/>
        <c:lblOffset val="100"/>
        <c:noMultiLvlLbl val="0"/>
      </c:catAx>
      <c:valAx>
        <c:axId val="121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Total Cost,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2020-2050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(Billion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(2)'!$A$8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B1-465D-AEE2-391D850F2D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(2)'!$B$7:$F$7</c:f>
              <c:strCache>
                <c:ptCount val="5"/>
                <c:pt idx="0">
                  <c:v>Net-Zero</c:v>
                </c:pt>
                <c:pt idx="1">
                  <c:v>NE in 2020</c:v>
                </c:pt>
                <c:pt idx="2">
                  <c:v>NE in 2030</c:v>
                </c:pt>
                <c:pt idx="3">
                  <c:v>NE in 2040</c:v>
                </c:pt>
                <c:pt idx="4">
                  <c:v>NE in 2050</c:v>
                </c:pt>
              </c:strCache>
            </c:strRef>
          </c:cat>
          <c:val>
            <c:numRef>
              <c:f>'cost (2)'!$B$8:$F$8</c:f>
              <c:numCache>
                <c:formatCode>_(* #,##0.00_);_(* \(#,##0.00\);_(* "-"??_);_(@_)</c:formatCode>
                <c:ptCount val="5"/>
                <c:pt idx="0">
                  <c:v>50.067107547075196</c:v>
                </c:pt>
                <c:pt idx="1">
                  <c:v>125.97355792505945</c:v>
                </c:pt>
                <c:pt idx="2">
                  <c:v>114.4716466702764</c:v>
                </c:pt>
                <c:pt idx="3">
                  <c:v>119.36148609049249</c:v>
                </c:pt>
                <c:pt idx="4">
                  <c:v>126.01224851536064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9-417F-BE00-F12BB5EDD6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180016"/>
        <c:axId val="2020184176"/>
      </c:barChart>
      <c:catAx>
        <c:axId val="20201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0184176"/>
        <c:crosses val="autoZero"/>
        <c:auto val="1"/>
        <c:lblAlgn val="ctr"/>
        <c:lblOffset val="100"/>
        <c:noMultiLvlLbl val="0"/>
      </c:catAx>
      <c:valAx>
        <c:axId val="2020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01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(2)'!$A$12</c:f>
              <c:strCache>
                <c:ptCount val="1"/>
                <c:pt idx="0">
                  <c:v>2050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(2)'!$B$7:$C$7</c:f>
              <c:strCache>
                <c:ptCount val="2"/>
                <c:pt idx="0">
                  <c:v>Net-Zero</c:v>
                </c:pt>
                <c:pt idx="1">
                  <c:v>NE in 2020</c:v>
                </c:pt>
              </c:strCache>
            </c:strRef>
          </c:cat>
          <c:val>
            <c:numRef>
              <c:f>'cost (2)'!$B$12:$F$12</c:f>
              <c:numCache>
                <c:formatCode>General</c:formatCode>
                <c:ptCount val="5"/>
                <c:pt idx="0">
                  <c:v>24950.577532572679</c:v>
                </c:pt>
                <c:pt idx="1">
                  <c:v>100895.71850085813</c:v>
                </c:pt>
                <c:pt idx="2" formatCode="_(* #,##0.00_);_(* \(#,##0.00\);_(* &quot;-&quot;??_);_(@_)">
                  <c:v>94244.956075989961</c:v>
                </c:pt>
                <c:pt idx="3">
                  <c:v>76193.510324784671</c:v>
                </c:pt>
                <c:pt idx="4">
                  <c:v>76194.372042753253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4AAF-86E6-211A51331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86640"/>
        <c:axId val="124481648"/>
      </c:barChart>
      <c:catAx>
        <c:axId val="1244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1648"/>
        <c:crosses val="autoZero"/>
        <c:auto val="1"/>
        <c:lblAlgn val="ctr"/>
        <c:lblOffset val="100"/>
        <c:noMultiLvlLbl val="0"/>
      </c:catAx>
      <c:valAx>
        <c:axId val="1244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Decarbonization Paths - Emission Caps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emission!$B$1</c:f>
              <c:strCache>
                <c:ptCount val="1"/>
                <c:pt idx="0">
                  <c:v>net-zero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emission!$A$3:$A$7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emission!$B$3:$B$7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-1.49011611938476E-8</c:v>
                </c:pt>
                <c:pt idx="4">
                  <c:v>130594819.99999988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B-4858-95B1-630D4898D95B}"/>
            </c:ext>
          </c:extLst>
        </c:ser>
        <c:ser>
          <c:idx val="1"/>
          <c:order val="1"/>
          <c:tx>
            <c:strRef>
              <c:f>emission!$D$1</c:f>
              <c:strCache>
                <c:ptCount val="1"/>
                <c:pt idx="0">
                  <c:v>NE in 2040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emission!$A$3:$A$7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emission!$D$3:$D$7</c:f>
              <c:numCache>
                <c:formatCode>_(* #,##0_);_(* \(#,##0\);_(* "-"??_);_(@_)</c:formatCode>
                <c:ptCount val="5"/>
                <c:pt idx="0">
                  <c:v>87063213.333333299</c:v>
                </c:pt>
                <c:pt idx="1">
                  <c:v>43531606.666666597</c:v>
                </c:pt>
                <c:pt idx="2">
                  <c:v>-90000000</c:v>
                </c:pt>
                <c:pt idx="4">
                  <c:v>40594819.999999896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B-4858-95B1-630D4898D95B}"/>
            </c:ext>
          </c:extLst>
        </c:ser>
        <c:ser>
          <c:idx val="2"/>
          <c:order val="2"/>
          <c:tx>
            <c:strRef>
              <c:f>emission!$E$1</c:f>
              <c:strCache>
                <c:ptCount val="1"/>
                <c:pt idx="0">
                  <c:v>NE in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emission!$A$3:$A$7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emission!$E$3:$E$7</c:f>
              <c:numCache>
                <c:formatCode>General</c:formatCode>
                <c:ptCount val="5"/>
                <c:pt idx="0" formatCode="_(* #,##0_);_(* \(#,##0\);_(* &quot;-&quot;??_);_(@_)">
                  <c:v>87063213.329999998</c:v>
                </c:pt>
                <c:pt idx="1">
                  <c:v>-2218938.27586206</c:v>
                </c:pt>
                <c:pt idx="2" formatCode="_(* #,##0_);_(* \(#,##0\);_(* &quot;-&quot;??_);_(@_)">
                  <c:v>-90000000</c:v>
                </c:pt>
                <c:pt idx="4" formatCode="_(* #,##0_);_(* \(#,##0\);_(* &quot;-&quot;??_);_(@_)">
                  <c:v>-5155724.9458620548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B-4858-95B1-630D4898D95B}"/>
            </c:ext>
          </c:extLst>
        </c:ser>
        <c:ser>
          <c:idx val="3"/>
          <c:order val="3"/>
          <c:tx>
            <c:strRef>
              <c:f>emission!$F$1</c:f>
              <c:strCache>
                <c:ptCount val="1"/>
                <c:pt idx="0">
                  <c:v>NE in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emission!$A$3:$A$7</c:f>
              <c:strCache>
                <c:ptCount val="5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  <c:pt idx="3">
                  <c:v>2060</c:v>
                </c:pt>
                <c:pt idx="4">
                  <c:v>Total</c:v>
                </c:pt>
              </c:strCache>
            </c:strRef>
          </c:cat>
          <c:val>
            <c:numRef>
              <c:f>emission!$F$3:$F$7</c:f>
              <c:numCache>
                <c:formatCode>_(* #,##0_);_(* \(#,##0\);_(* "-"??_);_(@_)</c:formatCode>
                <c:ptCount val="5"/>
                <c:pt idx="0" formatCode="General">
                  <c:v>57063213.333333299</c:v>
                </c:pt>
                <c:pt idx="1">
                  <c:v>-16468393.3333333</c:v>
                </c:pt>
                <c:pt idx="2">
                  <c:v>-90000000</c:v>
                </c:pt>
                <c:pt idx="4">
                  <c:v>-49405180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B-4858-95B1-630D4898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4096"/>
        <c:axId val="127244928"/>
      </c:lineChart>
      <c:catAx>
        <c:axId val="1272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928"/>
        <c:crosses val="autoZero"/>
        <c:auto val="1"/>
        <c:lblAlgn val="ctr"/>
        <c:lblOffset val="100"/>
        <c:noMultiLvlLbl val="0"/>
      </c:catAx>
      <c:valAx>
        <c:axId val="127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Abatement Cost beyond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Net-zero ($/ton CO2)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emission!$A$40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emission!$B$35:$E$35</c:f>
              <c:strCache>
                <c:ptCount val="4"/>
                <c:pt idx="0">
                  <c:v>NE in 2050</c:v>
                </c:pt>
                <c:pt idx="1">
                  <c:v>NE in 2040</c:v>
                </c:pt>
                <c:pt idx="2">
                  <c:v>NE in 2030</c:v>
                </c:pt>
                <c:pt idx="3">
                  <c:v>NE in 2020</c:v>
                </c:pt>
              </c:strCache>
            </c:strRef>
          </c:cat>
          <c:val>
            <c:numRef>
              <c:f>emission!$B$40:$E$40</c:f>
              <c:numCache>
                <c:formatCode>0.00</c:formatCode>
                <c:ptCount val="4"/>
                <c:pt idx="0">
                  <c:v>843.83489964761623</c:v>
                </c:pt>
                <c:pt idx="1">
                  <c:v>769.93753937130327</c:v>
                </c:pt>
                <c:pt idx="2">
                  <c:v>474.43300613552668</c:v>
                </c:pt>
                <c:pt idx="3">
                  <c:v>421.70250209991281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2-4C92-9429-20F735919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616224"/>
        <c:axId val="2028614976"/>
      </c:barChart>
      <c:catAx>
        <c:axId val="2028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4976"/>
        <c:crosses val="autoZero"/>
        <c:auto val="1"/>
        <c:lblAlgn val="ctr"/>
        <c:lblOffset val="100"/>
        <c:noMultiLvlLbl val="0"/>
      </c:catAx>
      <c:valAx>
        <c:axId val="2028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86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114300</xdr:rowOff>
    </xdr:from>
    <xdr:to>
      <xdr:col>20</xdr:col>
      <xdr:colOff>133350</xdr:colOff>
      <xdr:row>22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6DD27-ECD9-4D9E-9B5B-BC16BFB1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30</xdr:row>
      <xdr:rowOff>147637</xdr:rowOff>
    </xdr:from>
    <xdr:to>
      <xdr:col>11</xdr:col>
      <xdr:colOff>295275</xdr:colOff>
      <xdr:row>45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2ADBA-69C2-49F8-BF00-063DBD192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28</xdr:row>
      <xdr:rowOff>14287</xdr:rowOff>
    </xdr:from>
    <xdr:to>
      <xdr:col>3</xdr:col>
      <xdr:colOff>304800</xdr:colOff>
      <xdr:row>42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631106-DEC1-4B65-BEFB-15FE6287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1</xdr:row>
      <xdr:rowOff>47625</xdr:rowOff>
    </xdr:from>
    <xdr:to>
      <xdr:col>17</xdr:col>
      <xdr:colOff>363905</xdr:colOff>
      <xdr:row>29</xdr:row>
      <xdr:rowOff>159931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13299-C7F1-4F05-8729-1EBBDA889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15</xdr:row>
      <xdr:rowOff>38100</xdr:rowOff>
    </xdr:from>
    <xdr:to>
      <xdr:col>23</xdr:col>
      <xdr:colOff>28575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95BA6-0564-43EE-BB3B-ED36B81F6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23</xdr:row>
      <xdr:rowOff>128587</xdr:rowOff>
    </xdr:from>
    <xdr:to>
      <xdr:col>11</xdr:col>
      <xdr:colOff>542925</xdr:colOff>
      <xdr:row>38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FA053-228D-40CC-AE46-4C9DD1AA1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28</xdr:row>
      <xdr:rowOff>14287</xdr:rowOff>
    </xdr:from>
    <xdr:to>
      <xdr:col>3</xdr:col>
      <xdr:colOff>304800</xdr:colOff>
      <xdr:row>42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6EEDD-49B3-4920-A277-0891EB63D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0</xdr:row>
      <xdr:rowOff>38100</xdr:rowOff>
    </xdr:from>
    <xdr:to>
      <xdr:col>18</xdr:col>
      <xdr:colOff>409574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F71EC-A332-43CB-B8F8-0AA2B639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129000</xdr:colOff>
      <xdr:row>25</xdr:row>
      <xdr:rowOff>16150</xdr:rowOff>
    </xdr:from>
    <xdr:to>
      <xdr:col>17</xdr:col>
      <xdr:colOff>285749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ED89-EADE-45F4-BB06-21C63E53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1343025</xdr:colOff>
      <xdr:row>47</xdr:row>
      <xdr:rowOff>28575</xdr:rowOff>
    </xdr:from>
    <xdr:to>
      <xdr:col>15</xdr:col>
      <xdr:colOff>309563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263A8-54B3-4D07-9665-B9C402D10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0</xdr:row>
      <xdr:rowOff>42861</xdr:rowOff>
    </xdr:from>
    <xdr:to>
      <xdr:col>28</xdr:col>
      <xdr:colOff>47625</xdr:colOff>
      <xdr:row>17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BCD4F-BC09-442B-8DFD-E2967F27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504825</xdr:colOff>
      <xdr:row>18</xdr:row>
      <xdr:rowOff>109537</xdr:rowOff>
    </xdr:from>
    <xdr:to>
      <xdr:col>26</xdr:col>
      <xdr:colOff>200025</xdr:colOff>
      <xdr:row>32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EF2417-3760-4FEE-9637-13A0E8A9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228601</xdr:colOff>
      <xdr:row>9</xdr:row>
      <xdr:rowOff>114298</xdr:rowOff>
    </xdr:from>
    <xdr:to>
      <xdr:col>21</xdr:col>
      <xdr:colOff>161925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981B-424B-4D23-9A94-19D57372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4</xdr:row>
      <xdr:rowOff>90486</xdr:rowOff>
    </xdr:from>
    <xdr:to>
      <xdr:col>27</xdr:col>
      <xdr:colOff>352425</xdr:colOff>
      <xdr:row>22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FBF22B-7B10-49CB-987E-14E3BE7E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29</xdr:row>
      <xdr:rowOff>147637</xdr:rowOff>
    </xdr:from>
    <xdr:to>
      <xdr:col>15</xdr:col>
      <xdr:colOff>323850</xdr:colOff>
      <xdr:row>44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412A28-B708-4C78-B308-C9225577F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210328</xdr:colOff>
      <xdr:row>54</xdr:row>
      <xdr:rowOff>131124</xdr:rowOff>
    </xdr:from>
    <xdr:to>
      <xdr:col>8</xdr:col>
      <xdr:colOff>210436</xdr:colOff>
      <xdr:row>61</xdr:row>
      <xdr:rowOff>16612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387AC67-D898-4B77-BA79-5EFBC6E7DCB6}"/>
            </a:ext>
          </a:extLst>
        </xdr:cNvPr>
        <xdr:cNvCxnSpPr/>
      </xdr:nvCxnSpPr>
      <xdr:spPr>
        <a:xfrm>
          <a:off x="7653119" y="10298508"/>
          <a:ext cx="108" cy="1203482"/>
        </a:xfrm>
        <a:prstGeom prst="line">
          <a:avLst/>
        </a:prstGeom>
        <a:ln w="28575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523877</xdr:colOff>
      <xdr:row>17</xdr:row>
      <xdr:rowOff>104775</xdr:rowOff>
    </xdr:from>
    <xdr:to>
      <xdr:col>14</xdr:col>
      <xdr:colOff>533400</xdr:colOff>
      <xdr:row>21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E83341-A51B-4FD3-BC0A-6FF5838D1F71}"/>
            </a:ext>
          </a:extLst>
        </xdr:cNvPr>
        <xdr:cNvCxnSpPr/>
      </xdr:nvCxnSpPr>
      <xdr:spPr>
        <a:xfrm>
          <a:off x="11772902" y="3343275"/>
          <a:ext cx="9523" cy="666750"/>
        </a:xfrm>
        <a:prstGeom prst="line">
          <a:avLst/>
        </a:prstGeom>
        <a:ln w="254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71435</xdr:rowOff>
    </xdr:from>
    <xdr:to>
      <xdr:col>18</xdr:col>
      <xdr:colOff>180975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7E434-6646-4596-91FF-AAF4784F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16</xdr:row>
      <xdr:rowOff>76200</xdr:rowOff>
    </xdr:from>
    <xdr:to>
      <xdr:col>20</xdr:col>
      <xdr:colOff>457199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AA9F3-9609-44C7-AAC7-687A9DAE1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129000</xdr:colOff>
      <xdr:row>25</xdr:row>
      <xdr:rowOff>16150</xdr:rowOff>
    </xdr:from>
    <xdr:to>
      <xdr:col>17</xdr:col>
      <xdr:colOff>285749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6E3A8C-4208-4D50-808E-B07756DA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1343025</xdr:colOff>
      <xdr:row>47</xdr:row>
      <xdr:rowOff>28575</xdr:rowOff>
    </xdr:from>
    <xdr:to>
      <xdr:col>15</xdr:col>
      <xdr:colOff>309563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53693-0CAA-4C78-80DF-DCDA44C6A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9524</xdr:colOff>
      <xdr:row>0</xdr:row>
      <xdr:rowOff>0</xdr:rowOff>
    </xdr:from>
    <xdr:to>
      <xdr:col>26</xdr:col>
      <xdr:colOff>247649</xdr:colOff>
      <xdr:row>17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E5D6F-7CEB-4631-A13F-C9A5FCF8E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504825</xdr:colOff>
      <xdr:row>18</xdr:row>
      <xdr:rowOff>109536</xdr:rowOff>
    </xdr:from>
    <xdr:to>
      <xdr:col>28</xdr:col>
      <xdr:colOff>238125</xdr:colOff>
      <xdr:row>36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3153C-0F79-4303-8FFA-9FCF38306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0</xdr:row>
      <xdr:rowOff>38100</xdr:rowOff>
    </xdr:from>
    <xdr:to>
      <xdr:col>18</xdr:col>
      <xdr:colOff>409574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46957-3827-4FC0-9321-85223865A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271875</xdr:colOff>
      <xdr:row>24</xdr:row>
      <xdr:rowOff>101875</xdr:rowOff>
    </xdr:from>
    <xdr:to>
      <xdr:col>17</xdr:col>
      <xdr:colOff>428624</xdr:colOff>
      <xdr:row>44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E82A4-8E39-4B15-83A2-FD0D68FDD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1343025</xdr:colOff>
      <xdr:row>47</xdr:row>
      <xdr:rowOff>28575</xdr:rowOff>
    </xdr:from>
    <xdr:to>
      <xdr:col>15</xdr:col>
      <xdr:colOff>309563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5DE7E-03AA-4E51-84E9-277C5755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0</xdr:row>
      <xdr:rowOff>42861</xdr:rowOff>
    </xdr:from>
    <xdr:to>
      <xdr:col>28</xdr:col>
      <xdr:colOff>47625</xdr:colOff>
      <xdr:row>17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68639-D5BF-40B5-BC0D-1A70A3C2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504825</xdr:colOff>
      <xdr:row>18</xdr:row>
      <xdr:rowOff>109537</xdr:rowOff>
    </xdr:from>
    <xdr:to>
      <xdr:col>26</xdr:col>
      <xdr:colOff>200025</xdr:colOff>
      <xdr:row>32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D6297-9278-4298-B4E6-FA155266E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DDB7-33FD-4748-B936-3896CBC4F293}">
  <sheetPr codeName="Sheet1"/>
  <dimension ref="A1:F15"/>
  <sheetViews>
    <sheetView workbookViewId="0">
      <selection activeCell="B5" sqref="B5"/>
    </sheetView>
  </sheetViews>
  <sheetFormatPr defaultRowHeight="15" x14ac:dyDescent="0.25"/>
  <cols>
    <col min="1" max="1" width="42.5703125" bestFit="1" customWidth="1"/>
    <col min="2" max="3" width="12" bestFit="1" customWidth="1"/>
    <col min="4" max="4" width="11.5703125" bestFit="1" customWidth="1"/>
    <col min="5" max="6" width="12" bestFit="1" customWidth="1"/>
  </cols>
  <sheetData>
    <row r="1" spans="1:6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6" x14ac:dyDescent="0.25">
      <c r="A2">
        <v>2030</v>
      </c>
      <c r="B2" s="1">
        <v>11206.67181302204</v>
      </c>
      <c r="C2" s="2">
        <v>11206.67181302204</v>
      </c>
      <c r="D2" s="1">
        <v>11206.67181302204</v>
      </c>
      <c r="E2" s="1">
        <v>11206.67181302204</v>
      </c>
      <c r="F2" s="1">
        <v>12815.7201935584</v>
      </c>
    </row>
    <row r="3" spans="1:6" x14ac:dyDescent="0.25">
      <c r="A3">
        <v>2040</v>
      </c>
      <c r="B3" s="1">
        <v>13909.85820148048</v>
      </c>
      <c r="C3" s="2">
        <v>13909.85820148048</v>
      </c>
      <c r="D3" s="1">
        <v>13909.85820148048</v>
      </c>
      <c r="E3" s="1">
        <v>27071.46453246969</v>
      </c>
      <c r="F3" s="1">
        <v>36963.46568874779</v>
      </c>
    </row>
    <row r="4" spans="1:6" x14ac:dyDescent="0.25">
      <c r="A4" s="7" t="s">
        <v>16</v>
      </c>
      <c r="B4" s="1">
        <v>24950.577532572679</v>
      </c>
      <c r="C4" s="1">
        <v>100895.71850085813</v>
      </c>
      <c r="D4" s="1">
        <v>94244.956075989961</v>
      </c>
      <c r="E4" s="1">
        <v>76193.510324784671</v>
      </c>
      <c r="F4" s="1">
        <v>76194.372042753253</v>
      </c>
    </row>
    <row r="5" spans="1:6" x14ac:dyDescent="0.25">
      <c r="A5" t="s">
        <v>4</v>
      </c>
      <c r="B5" s="1">
        <f>SUM(B2:B4)</f>
        <v>50067.107547075197</v>
      </c>
      <c r="C5" s="1">
        <f>SUM(C2:C4)</f>
        <v>126012.24851536064</v>
      </c>
      <c r="D5" s="1">
        <f t="shared" ref="D5:F5" si="0">SUM(D2:D4)</f>
        <v>119361.48609049249</v>
      </c>
      <c r="E5" s="1">
        <f t="shared" si="0"/>
        <v>114471.6466702764</v>
      </c>
      <c r="F5" s="1">
        <f t="shared" si="0"/>
        <v>125973.55792505945</v>
      </c>
    </row>
    <row r="7" spans="1:6" x14ac:dyDescent="0.25">
      <c r="B7" t="str">
        <f>B1</f>
        <v>net-zero</v>
      </c>
      <c r="C7" t="str">
        <f>C1</f>
        <v>NE in 2050</v>
      </c>
      <c r="D7" t="str">
        <f t="shared" ref="D7:F7" si="1">D1</f>
        <v>NE in 2040</v>
      </c>
      <c r="E7" t="str">
        <f t="shared" si="1"/>
        <v>NE in 2030</v>
      </c>
      <c r="F7" t="str">
        <f t="shared" si="1"/>
        <v>NE in 2020</v>
      </c>
    </row>
    <row r="8" spans="1:6" x14ac:dyDescent="0.25">
      <c r="A8" t="s">
        <v>5</v>
      </c>
      <c r="B8">
        <f>B5</f>
        <v>50067.107547075197</v>
      </c>
      <c r="C8" s="3">
        <f>C5</f>
        <v>126012.24851536064</v>
      </c>
      <c r="D8" s="3">
        <f>D5</f>
        <v>119361.48609049249</v>
      </c>
      <c r="E8">
        <f t="shared" ref="E8:F8" si="2">E5</f>
        <v>114471.6466702764</v>
      </c>
      <c r="F8">
        <f t="shared" si="2"/>
        <v>125973.55792505945</v>
      </c>
    </row>
    <row r="9" spans="1:6" x14ac:dyDescent="0.25">
      <c r="C9" s="3">
        <f>C8/B8-1</f>
        <v>1.5168669549539811</v>
      </c>
      <c r="D9" s="3">
        <f>D8/B8-1</f>
        <v>1.3840299937092193</v>
      </c>
      <c r="E9">
        <f>E8/B8-1</f>
        <v>1.28636428742454</v>
      </c>
      <c r="F9">
        <f>F8/B8-1</f>
        <v>1.5160941803281491</v>
      </c>
    </row>
    <row r="11" spans="1:6" x14ac:dyDescent="0.25">
      <c r="A11" t="s">
        <v>9</v>
      </c>
    </row>
    <row r="12" spans="1:6" x14ac:dyDescent="0.25">
      <c r="A12" t="s">
        <v>10</v>
      </c>
      <c r="B12">
        <f>B4</f>
        <v>24950.577532572679</v>
      </c>
      <c r="C12">
        <f>C4</f>
        <v>100895.71850085813</v>
      </c>
      <c r="D12" s="3">
        <f>D4</f>
        <v>94244.956075989961</v>
      </c>
      <c r="E12">
        <f t="shared" ref="E12:F12" si="3">E4</f>
        <v>76193.510324784671</v>
      </c>
      <c r="F12">
        <f t="shared" si="3"/>
        <v>76194.372042753253</v>
      </c>
    </row>
    <row r="15" spans="1:6" x14ac:dyDescent="0.25">
      <c r="A1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E9B9-C34B-4611-B482-039C58F8D4D4}">
  <sheetPr codeName="Sheet4"/>
  <dimension ref="A1:F15"/>
  <sheetViews>
    <sheetView topLeftCell="A16" workbookViewId="0">
      <selection activeCell="C21" sqref="C21"/>
    </sheetView>
  </sheetViews>
  <sheetFormatPr defaultRowHeight="15" x14ac:dyDescent="0.25"/>
  <cols>
    <col min="1" max="1" width="42.5703125" bestFit="1" customWidth="1"/>
    <col min="2" max="3" width="12" bestFit="1" customWidth="1"/>
    <col min="4" max="4" width="11.5703125" bestFit="1" customWidth="1"/>
    <col min="5" max="6" width="12" bestFit="1" customWidth="1"/>
  </cols>
  <sheetData>
    <row r="1" spans="1:6" x14ac:dyDescent="0.25">
      <c r="B1" t="s">
        <v>39</v>
      </c>
      <c r="C1" t="s">
        <v>15</v>
      </c>
      <c r="D1" t="s">
        <v>1</v>
      </c>
      <c r="E1" t="s">
        <v>2</v>
      </c>
      <c r="F1" t="s">
        <v>3</v>
      </c>
    </row>
    <row r="2" spans="1:6" x14ac:dyDescent="0.25">
      <c r="A2">
        <v>2030</v>
      </c>
      <c r="B2" s="1">
        <v>11206.67181302204</v>
      </c>
      <c r="C2" s="2">
        <v>11206.67181302204</v>
      </c>
      <c r="D2" s="1">
        <v>11206.67181302204</v>
      </c>
      <c r="E2" s="1">
        <v>11206.67181302204</v>
      </c>
      <c r="F2" s="1">
        <v>12815.7201935584</v>
      </c>
    </row>
    <row r="3" spans="1:6" x14ac:dyDescent="0.25">
      <c r="A3">
        <v>2040</v>
      </c>
      <c r="B3" s="1">
        <v>13909.85820148048</v>
      </c>
      <c r="C3" s="2">
        <v>13909.85820148048</v>
      </c>
      <c r="D3" s="1">
        <v>13909.85820148048</v>
      </c>
      <c r="E3" s="1">
        <v>27071.46453246969</v>
      </c>
      <c r="F3" s="1">
        <v>36963.46568874779</v>
      </c>
    </row>
    <row r="4" spans="1:6" x14ac:dyDescent="0.25">
      <c r="A4" s="7" t="s">
        <v>16</v>
      </c>
      <c r="B4" s="1">
        <v>24950.577532572679</v>
      </c>
      <c r="C4" s="1">
        <v>100895.71850085813</v>
      </c>
      <c r="D4" s="1">
        <v>94244.956075989961</v>
      </c>
      <c r="E4" s="1">
        <v>76193.510324784671</v>
      </c>
      <c r="F4" s="1">
        <v>76194.372042753253</v>
      </c>
    </row>
    <row r="5" spans="1:6" x14ac:dyDescent="0.25">
      <c r="A5" t="s">
        <v>4</v>
      </c>
      <c r="B5" s="1">
        <f>SUM(B2:B4)</f>
        <v>50067.107547075197</v>
      </c>
      <c r="C5" s="1">
        <f>SUM(C2:C4)</f>
        <v>126012.24851536064</v>
      </c>
      <c r="D5" s="1">
        <f t="shared" ref="D5:F5" si="0">SUM(D2:D4)</f>
        <v>119361.48609049249</v>
      </c>
      <c r="E5" s="1">
        <f t="shared" si="0"/>
        <v>114471.6466702764</v>
      </c>
      <c r="F5" s="1">
        <f t="shared" si="0"/>
        <v>125973.55792505945</v>
      </c>
    </row>
    <row r="7" spans="1:6" x14ac:dyDescent="0.25">
      <c r="B7" t="str">
        <f>B1</f>
        <v>Net-Zero</v>
      </c>
      <c r="C7" t="str">
        <f>F1</f>
        <v>NE in 2020</v>
      </c>
      <c r="D7" t="str">
        <f>E1</f>
        <v>NE in 2030</v>
      </c>
      <c r="E7" t="str">
        <f>D1</f>
        <v>NE in 2040</v>
      </c>
      <c r="F7" t="str">
        <f>C1</f>
        <v>NE in 2050</v>
      </c>
    </row>
    <row r="8" spans="1:6" x14ac:dyDescent="0.25">
      <c r="A8" t="s">
        <v>5</v>
      </c>
      <c r="B8" s="3">
        <f>B5/1000</f>
        <v>50.067107547075196</v>
      </c>
      <c r="C8" s="3">
        <f>F5/1000</f>
        <v>125.97355792505945</v>
      </c>
      <c r="D8" s="3">
        <f>E5/1000</f>
        <v>114.4716466702764</v>
      </c>
      <c r="E8" s="3">
        <f>D5/1000</f>
        <v>119.36148609049249</v>
      </c>
      <c r="F8" s="3">
        <f>C5/1000</f>
        <v>126.01224851536064</v>
      </c>
    </row>
    <row r="9" spans="1:6" x14ac:dyDescent="0.25">
      <c r="C9">
        <f>C8/B8-1</f>
        <v>1.5160941803281491</v>
      </c>
      <c r="D9">
        <f>D8/B8-1</f>
        <v>1.28636428742454</v>
      </c>
      <c r="E9" s="3">
        <f>E8/B8-1</f>
        <v>1.3840299937092193</v>
      </c>
      <c r="F9" s="3">
        <f>F8/B8-1</f>
        <v>1.5168669549539811</v>
      </c>
    </row>
    <row r="11" spans="1:6" x14ac:dyDescent="0.25">
      <c r="A11" t="s">
        <v>9</v>
      </c>
    </row>
    <row r="12" spans="1:6" x14ac:dyDescent="0.25">
      <c r="A12" t="s">
        <v>10</v>
      </c>
      <c r="B12">
        <f>B4</f>
        <v>24950.577532572679</v>
      </c>
      <c r="C12">
        <f>C4</f>
        <v>100895.71850085813</v>
      </c>
      <c r="D12" s="3">
        <f>D4</f>
        <v>94244.956075989961</v>
      </c>
      <c r="E12">
        <f t="shared" ref="E12:F12" si="1">E4</f>
        <v>76193.510324784671</v>
      </c>
      <c r="F12">
        <f t="shared" si="1"/>
        <v>76194.372042753253</v>
      </c>
    </row>
    <row r="15" spans="1:6" x14ac:dyDescent="0.25">
      <c r="A15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2A9A-FAF9-487F-B2BB-11D0BBC6873B}">
  <sheetPr codeName="Sheet2"/>
  <dimension ref="A1:K40"/>
  <sheetViews>
    <sheetView topLeftCell="A16" zoomScaleNormal="100" workbookViewId="0">
      <selection activeCell="E43" sqref="E43"/>
    </sheetView>
  </sheetViews>
  <sheetFormatPr defaultRowHeight="15" x14ac:dyDescent="0.25"/>
  <cols>
    <col min="1" max="1" width="31.28515625" bestFit="1" customWidth="1"/>
    <col min="2" max="3" width="12.5703125" bestFit="1" customWidth="1"/>
    <col min="4" max="5" width="13.42578125" bestFit="1" customWidth="1"/>
    <col min="6" max="6" width="12.5703125" bestFit="1" customWidth="1"/>
    <col min="7" max="8" width="8.5703125" bestFit="1" customWidth="1"/>
    <col min="9" max="11" width="10" bestFit="1" customWidth="1"/>
  </cols>
  <sheetData>
    <row r="1" spans="1:11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11" x14ac:dyDescent="0.25">
      <c r="A2">
        <v>2020</v>
      </c>
      <c r="B2">
        <v>130594820</v>
      </c>
      <c r="C2">
        <v>130594820</v>
      </c>
      <c r="D2">
        <v>130594820</v>
      </c>
      <c r="E2">
        <v>130594820</v>
      </c>
      <c r="F2">
        <v>130594820</v>
      </c>
    </row>
    <row r="3" spans="1:11" x14ac:dyDescent="0.25">
      <c r="A3">
        <v>2030</v>
      </c>
      <c r="B3" s="1">
        <v>87063213.333333299</v>
      </c>
      <c r="C3" s="2">
        <f>B3</f>
        <v>87063213.333333299</v>
      </c>
      <c r="D3" s="1">
        <v>87063213.333333299</v>
      </c>
      <c r="E3" s="1">
        <v>87063213.329999998</v>
      </c>
      <c r="F3">
        <v>57063213.333333299</v>
      </c>
    </row>
    <row r="4" spans="1:11" x14ac:dyDescent="0.25">
      <c r="A4">
        <v>2040</v>
      </c>
      <c r="B4" s="1">
        <v>43531606.666666597</v>
      </c>
      <c r="C4" s="2">
        <f>B4</f>
        <v>43531606.666666597</v>
      </c>
      <c r="D4" s="1">
        <v>43531606.666666597</v>
      </c>
      <c r="E4">
        <v>-2218938.27586206</v>
      </c>
      <c r="F4" s="1">
        <v>-16468393.3333333</v>
      </c>
    </row>
    <row r="5" spans="1:11" x14ac:dyDescent="0.25">
      <c r="A5">
        <v>2050</v>
      </c>
      <c r="B5" s="1">
        <v>-1.49011611938476E-8</v>
      </c>
      <c r="C5" s="2">
        <v>0</v>
      </c>
      <c r="D5" s="1">
        <v>-90000000</v>
      </c>
      <c r="E5" s="1">
        <v>-90000000</v>
      </c>
      <c r="F5" s="1">
        <v>-90000000</v>
      </c>
    </row>
    <row r="6" spans="1:11" x14ac:dyDescent="0.25">
      <c r="A6">
        <v>2060</v>
      </c>
      <c r="C6" s="1">
        <f>D5</f>
        <v>-90000000</v>
      </c>
      <c r="D6" s="1"/>
      <c r="E6" s="1"/>
      <c r="F6" s="1"/>
    </row>
    <row r="7" spans="1:11" x14ac:dyDescent="0.25">
      <c r="A7" t="s">
        <v>4</v>
      </c>
      <c r="B7" s="1">
        <f>SUM(B3:B5)</f>
        <v>130594819.99999988</v>
      </c>
      <c r="C7" s="2">
        <f>SUM(C3:C6)</f>
        <v>40594819.999999896</v>
      </c>
      <c r="D7" s="1">
        <f t="shared" ref="D7:F7" si="0">SUM(D3:D5)</f>
        <v>40594819.999999896</v>
      </c>
      <c r="E7" s="1">
        <f t="shared" si="0"/>
        <v>-5155724.9458620548</v>
      </c>
      <c r="F7" s="1">
        <f t="shared" si="0"/>
        <v>-49405180</v>
      </c>
    </row>
    <row r="8" spans="1:11" x14ac:dyDescent="0.25">
      <c r="D8" s="3"/>
    </row>
    <row r="9" spans="1:11" x14ac:dyDescent="0.25">
      <c r="B9" s="2"/>
      <c r="D9" s="2"/>
      <c r="E9" s="2"/>
      <c r="F9" s="2"/>
    </row>
    <row r="10" spans="1:11" x14ac:dyDescent="0.25">
      <c r="A10" t="s">
        <v>14</v>
      </c>
      <c r="B10">
        <f>SUM(B7:B9)</f>
        <v>130594819.99999988</v>
      </c>
      <c r="D10" s="2"/>
      <c r="E10" s="2"/>
      <c r="F10" s="2"/>
    </row>
    <row r="11" spans="1:11" x14ac:dyDescent="0.25">
      <c r="A11" t="s">
        <v>13</v>
      </c>
      <c r="B11" t="s">
        <v>0</v>
      </c>
      <c r="C11" t="str">
        <f>C1</f>
        <v>NE in 2050</v>
      </c>
      <c r="D11" t="s">
        <v>1</v>
      </c>
      <c r="E11" t="s">
        <v>2</v>
      </c>
      <c r="F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1" x14ac:dyDescent="0.25">
      <c r="A12">
        <v>2030</v>
      </c>
      <c r="B12" s="2">
        <f>B10-B3</f>
        <v>43531606.666666582</v>
      </c>
      <c r="C12" s="2">
        <f>$B$10-C3</f>
        <v>43531606.666666582</v>
      </c>
      <c r="D12" s="2">
        <f>$B$10-D3</f>
        <v>43531606.666666582</v>
      </c>
      <c r="E12" s="2">
        <f>$B$10-E3</f>
        <v>43531606.669999883</v>
      </c>
      <c r="F12" s="2">
        <f>$B$10-F3</f>
        <v>73531606.666666582</v>
      </c>
      <c r="H12" s="3">
        <f>cost!B2*1000000/B12</f>
        <v>257.43758779303943</v>
      </c>
      <c r="I12" s="3">
        <f>cost!D2*1000000/D12</f>
        <v>257.43758779303943</v>
      </c>
      <c r="J12" s="3">
        <f>cost!E2*1000000/E12</f>
        <v>257.43758777332692</v>
      </c>
      <c r="K12" s="3">
        <f>cost!F2*1000000/F12</f>
        <v>174.28859200173079</v>
      </c>
    </row>
    <row r="13" spans="1:11" x14ac:dyDescent="0.25">
      <c r="A13">
        <v>2040</v>
      </c>
      <c r="B13" s="2">
        <f>$B$10-B4</f>
        <v>87063213.333333284</v>
      </c>
      <c r="C13" s="2">
        <f t="shared" ref="C13" si="1">$B$10-C4</f>
        <v>87063213.333333284</v>
      </c>
      <c r="D13" s="2">
        <f t="shared" ref="D13:F14" si="2">$B$10-D4</f>
        <v>87063213.333333284</v>
      </c>
      <c r="E13" s="2">
        <f t="shared" si="2"/>
        <v>132813758.27586193</v>
      </c>
      <c r="F13" s="2">
        <f t="shared" si="2"/>
        <v>147063213.33333319</v>
      </c>
      <c r="H13" s="3">
        <f>cost!B3*1000000/B13</f>
        <v>159.76734224390165</v>
      </c>
      <c r="I13" s="3">
        <f>cost!D3*1000000/D13</f>
        <v>159.76734224390165</v>
      </c>
      <c r="J13" s="3">
        <f>cost!E3*1000000/E13</f>
        <v>203.8302724348834</v>
      </c>
      <c r="K13" s="3">
        <f>cost!F3*1000000/F13</f>
        <v>251.34406389561519</v>
      </c>
    </row>
    <row r="14" spans="1:11" x14ac:dyDescent="0.25">
      <c r="A14">
        <v>2050</v>
      </c>
      <c r="B14" s="2">
        <f>$B$10-B5</f>
        <v>130594819.9999999</v>
      </c>
      <c r="C14" s="2">
        <f>$B$10-C5</f>
        <v>130594819.99999988</v>
      </c>
      <c r="D14" s="2">
        <f t="shared" si="2"/>
        <v>220594819.99999988</v>
      </c>
      <c r="E14" s="2">
        <f t="shared" si="2"/>
        <v>220594819.99999988</v>
      </c>
      <c r="F14" s="2">
        <f t="shared" si="2"/>
        <v>220594819.99999988</v>
      </c>
      <c r="H14" s="3">
        <f>cost!B4*1000000/B14</f>
        <v>191.05334754144687</v>
      </c>
      <c r="I14" s="3">
        <f>cost!D4*1000000/D14</f>
        <v>427.23104774622544</v>
      </c>
      <c r="J14" s="3">
        <f>cost!E4*1000000/E14</f>
        <v>345.40026971070631</v>
      </c>
      <c r="K14" s="3">
        <f>cost!F4*1000000/F14</f>
        <v>345.40417604889041</v>
      </c>
    </row>
    <row r="15" spans="1:11" x14ac:dyDescent="0.25">
      <c r="A15" t="s">
        <v>4</v>
      </c>
      <c r="B15" s="2">
        <f>SUM(B12:B14)</f>
        <v>261189639.99999976</v>
      </c>
      <c r="C15" s="2">
        <f>SUM(C12:C14)</f>
        <v>261189639.99999976</v>
      </c>
      <c r="D15" s="2">
        <f>SUM(D12:D14)</f>
        <v>351189639.99999976</v>
      </c>
      <c r="E15" s="2">
        <f>SUM(E12:E14)</f>
        <v>396940184.9458617</v>
      </c>
      <c r="F15" s="2">
        <f t="shared" ref="F15" si="3">SUM(F12:F14)</f>
        <v>441189639.99999964</v>
      </c>
    </row>
    <row r="16" spans="1:11" x14ac:dyDescent="0.25">
      <c r="B16" s="3">
        <f>cost!B5*1000000/B15</f>
        <v>191.68871915086388</v>
      </c>
      <c r="C16" s="3">
        <f>cost!C5*1000000/C15</f>
        <v>482.45500286826365</v>
      </c>
      <c r="D16" s="3">
        <f>cost!D5*1000000/D15</f>
        <v>339.87758320687527</v>
      </c>
      <c r="E16" s="3">
        <f>cost!E5*1000000/E15</f>
        <v>288.385129577871</v>
      </c>
      <c r="F16" s="3">
        <f>cost!F5*1000000/F15</f>
        <v>285.53154132327211</v>
      </c>
    </row>
    <row r="17" spans="1:6" x14ac:dyDescent="0.25">
      <c r="D17" s="6">
        <f>(D16-$B$16)/$B$16</f>
        <v>0.77307034400591412</v>
      </c>
      <c r="E17" s="6">
        <f>(E16-$B$16)/$B$16</f>
        <v>0.50444497128130217</v>
      </c>
      <c r="F17" s="6">
        <f>(F16-$B$16)/$B$16</f>
        <v>0.48955839753173769</v>
      </c>
    </row>
    <row r="18" spans="1:6" x14ac:dyDescent="0.25">
      <c r="B18" s="2"/>
      <c r="D18" s="5"/>
      <c r="E18" s="5"/>
      <c r="F18" s="2"/>
    </row>
    <row r="20" spans="1:6" x14ac:dyDescent="0.25">
      <c r="A20" t="s">
        <v>6</v>
      </c>
    </row>
    <row r="21" spans="1:6" x14ac:dyDescent="0.25">
      <c r="B21" t="str">
        <f>C1</f>
        <v>NE in 2050</v>
      </c>
      <c r="C21" t="str">
        <f t="shared" ref="C21:E21" si="4">D1</f>
        <v>NE in 2040</v>
      </c>
      <c r="D21" t="str">
        <f t="shared" si="4"/>
        <v>NE in 2030</v>
      </c>
      <c r="E21" t="str">
        <f t="shared" si="4"/>
        <v>NE in 2020</v>
      </c>
    </row>
    <row r="22" spans="1:6" x14ac:dyDescent="0.25">
      <c r="A22">
        <f>A3</f>
        <v>2030</v>
      </c>
      <c r="B22" s="2">
        <f>C3-B3</f>
        <v>0</v>
      </c>
      <c r="C22" s="1">
        <f>D3-B3</f>
        <v>0</v>
      </c>
      <c r="D22" s="1">
        <f>E3-B3</f>
        <v>-3.3333003520965576E-3</v>
      </c>
      <c r="E22" s="1">
        <f>F3-B3</f>
        <v>-30000000</v>
      </c>
    </row>
    <row r="23" spans="1:6" x14ac:dyDescent="0.25">
      <c r="A23">
        <f>A4</f>
        <v>2040</v>
      </c>
      <c r="B23" s="2">
        <f>C4-B4</f>
        <v>0</v>
      </c>
      <c r="C23" s="1">
        <f>D4-B4</f>
        <v>0</v>
      </c>
      <c r="D23" s="1">
        <f>E4-B4</f>
        <v>-45750544.942528658</v>
      </c>
      <c r="E23" s="1">
        <f>F4-B4</f>
        <v>-59999999.999999896</v>
      </c>
    </row>
    <row r="24" spans="1:6" x14ac:dyDescent="0.25">
      <c r="A24">
        <f>A5</f>
        <v>2050</v>
      </c>
      <c r="B24" s="2">
        <f>C6-B5</f>
        <v>-89999999.999999985</v>
      </c>
      <c r="C24" s="1">
        <f>D5-B5</f>
        <v>-89999999.999999985</v>
      </c>
      <c r="D24" s="1">
        <f>E5-B5</f>
        <v>-89999999.999999985</v>
      </c>
      <c r="E24" s="1">
        <f>F5-B5</f>
        <v>-89999999.999999985</v>
      </c>
    </row>
    <row r="25" spans="1:6" x14ac:dyDescent="0.25">
      <c r="A25" t="s">
        <v>12</v>
      </c>
      <c r="B25" s="1">
        <f>SUM(B22:B24)</f>
        <v>-89999999.999999985</v>
      </c>
      <c r="C25" s="1">
        <f>SUM(C22:C24)</f>
        <v>-89999999.999999985</v>
      </c>
      <c r="D25" s="1">
        <f t="shared" ref="D25:E25" si="5">SUM(D22:D24)</f>
        <v>-135750544.94586194</v>
      </c>
      <c r="E25" s="1">
        <f t="shared" si="5"/>
        <v>-179999999.99999988</v>
      </c>
    </row>
    <row r="27" spans="1:6" x14ac:dyDescent="0.25">
      <c r="A27" t="s">
        <v>7</v>
      </c>
    </row>
    <row r="28" spans="1:6" x14ac:dyDescent="0.25">
      <c r="B28" t="str">
        <f>C1</f>
        <v>NE in 2050</v>
      </c>
      <c r="C28" t="str">
        <f t="shared" ref="C28:E28" si="6">D1</f>
        <v>NE in 2040</v>
      </c>
      <c r="D28" t="str">
        <f t="shared" si="6"/>
        <v>NE in 2030</v>
      </c>
      <c r="E28" t="str">
        <f t="shared" si="6"/>
        <v>NE in 2020</v>
      </c>
    </row>
    <row r="29" spans="1:6" x14ac:dyDescent="0.25">
      <c r="A29">
        <v>2030</v>
      </c>
      <c r="B29" s="3">
        <f>cost!C2-cost!B2</f>
        <v>0</v>
      </c>
      <c r="C29" s="4">
        <f>cost!D2-cost!B2</f>
        <v>0</v>
      </c>
      <c r="D29" s="4">
        <f>cost!E2-cost!B2</f>
        <v>0</v>
      </c>
      <c r="E29" s="4">
        <f>cost!F2-cost!B2</f>
        <v>1609.0483805363601</v>
      </c>
    </row>
    <row r="30" spans="1:6" x14ac:dyDescent="0.25">
      <c r="A30">
        <v>2040</v>
      </c>
      <c r="B30" s="3">
        <f>cost!C3-cost!B3</f>
        <v>0</v>
      </c>
      <c r="C30" s="4">
        <f>cost!D3-cost!B3</f>
        <v>0</v>
      </c>
      <c r="D30" s="4">
        <f>cost!E3-cost!B3</f>
        <v>13161.606330989211</v>
      </c>
      <c r="E30" s="4">
        <f>cost!F3-cost!B3</f>
        <v>23053.607487267313</v>
      </c>
    </row>
    <row r="31" spans="1:6" x14ac:dyDescent="0.25">
      <c r="A31">
        <v>2050</v>
      </c>
      <c r="B31" s="3">
        <f>cost!C4-cost!B4</f>
        <v>75945.140968285443</v>
      </c>
      <c r="C31" s="4">
        <f>cost!D4-cost!B4</f>
        <v>69294.37854341729</v>
      </c>
      <c r="D31" s="4">
        <f>cost!E4-cost!B4</f>
        <v>51242.932792211992</v>
      </c>
      <c r="E31" s="4">
        <f>cost!F4-cost!B4</f>
        <v>51243.794510180574</v>
      </c>
    </row>
    <row r="32" spans="1:6" x14ac:dyDescent="0.25">
      <c r="A32" t="s">
        <v>4</v>
      </c>
      <c r="B32" s="4">
        <f>SUM(B29:B31)</f>
        <v>75945.140968285443</v>
      </c>
      <c r="C32" s="4">
        <f>SUM(C29:C31)</f>
        <v>69294.37854341729</v>
      </c>
      <c r="D32" s="4">
        <f t="shared" ref="D32:E32" si="7">SUM(D29:D31)</f>
        <v>64404.539123201204</v>
      </c>
      <c r="E32" s="4">
        <f t="shared" si="7"/>
        <v>75906.450377984249</v>
      </c>
    </row>
    <row r="34" spans="1:5" x14ac:dyDescent="0.25">
      <c r="A34" t="s">
        <v>8</v>
      </c>
    </row>
    <row r="35" spans="1:5" x14ac:dyDescent="0.25">
      <c r="B35" t="str">
        <f>B28</f>
        <v>NE in 2050</v>
      </c>
      <c r="C35" t="str">
        <f t="shared" ref="C35:E35" si="8">C28</f>
        <v>NE in 2040</v>
      </c>
      <c r="D35" t="str">
        <f t="shared" si="8"/>
        <v>NE in 2030</v>
      </c>
      <c r="E35" t="str">
        <f t="shared" si="8"/>
        <v>NE in 2020</v>
      </c>
    </row>
    <row r="36" spans="1:5" x14ac:dyDescent="0.25">
      <c r="A36">
        <f>A29</f>
        <v>2030</v>
      </c>
      <c r="B36">
        <v>0</v>
      </c>
      <c r="C36" s="4">
        <v>0</v>
      </c>
      <c r="D36" s="4">
        <v>0</v>
      </c>
      <c r="E36" s="4">
        <f>-E29/E22*1000000</f>
        <v>53.634946017878676</v>
      </c>
    </row>
    <row r="37" spans="1:5" x14ac:dyDescent="0.25">
      <c r="A37">
        <f t="shared" ref="A37:A38" si="9">A30</f>
        <v>2040</v>
      </c>
      <c r="B37">
        <v>0</v>
      </c>
      <c r="C37" s="4">
        <v>0</v>
      </c>
      <c r="D37" s="4">
        <f>-D30/D23*1000000</f>
        <v>287.68195761433401</v>
      </c>
      <c r="E37" s="4">
        <f>-E30/E23*1000000</f>
        <v>384.22679145445591</v>
      </c>
    </row>
    <row r="38" spans="1:5" x14ac:dyDescent="0.25">
      <c r="A38">
        <f t="shared" si="9"/>
        <v>2050</v>
      </c>
      <c r="B38">
        <v>0</v>
      </c>
      <c r="C38" s="4">
        <f>-C31/C24*1000000</f>
        <v>769.93753937130327</v>
      </c>
      <c r="D38" s="4">
        <f>-D31/D24*1000000</f>
        <v>569.36591991346666</v>
      </c>
      <c r="E38" s="4">
        <f>-E31/E24*1000000</f>
        <v>569.37549455756198</v>
      </c>
    </row>
    <row r="39" spans="1:5" x14ac:dyDescent="0.25">
      <c r="A39">
        <v>2051</v>
      </c>
      <c r="C39" s="4"/>
      <c r="D39" s="4"/>
      <c r="E39" s="4"/>
    </row>
    <row r="40" spans="1:5" x14ac:dyDescent="0.25">
      <c r="A40" t="s">
        <v>4</v>
      </c>
      <c r="B40" s="4">
        <f>-B32/B25*1000000</f>
        <v>843.83489964761623</v>
      </c>
      <c r="C40" s="4">
        <f>-C32/C25*1000000</f>
        <v>769.93753937130327</v>
      </c>
      <c r="D40" s="4">
        <f>-D32/D25*1000000</f>
        <v>474.43300613552668</v>
      </c>
      <c r="E40" s="4">
        <f>-E32/E25*1000000</f>
        <v>421.70250209991281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A817-D01C-41C4-A196-90D4E6FFB7CC}">
  <sheetPr codeName="Sheet3"/>
  <dimension ref="A1:K40"/>
  <sheetViews>
    <sheetView topLeftCell="B10" zoomScaleNormal="100" workbookViewId="0">
      <selection activeCell="T32" sqref="T32"/>
    </sheetView>
  </sheetViews>
  <sheetFormatPr defaultRowHeight="15" x14ac:dyDescent="0.25"/>
  <cols>
    <col min="1" max="1" width="31.28515625" bestFit="1" customWidth="1"/>
    <col min="2" max="6" width="12.5703125" bestFit="1" customWidth="1"/>
    <col min="7" max="8" width="8.5703125" bestFit="1" customWidth="1"/>
    <col min="9" max="11" width="10" bestFit="1" customWidth="1"/>
  </cols>
  <sheetData>
    <row r="1" spans="1:11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11" x14ac:dyDescent="0.25">
      <c r="A2">
        <v>2020</v>
      </c>
      <c r="B2" s="8">
        <v>131</v>
      </c>
      <c r="C2" s="8">
        <v>131</v>
      </c>
      <c r="D2" s="8">
        <v>131</v>
      </c>
      <c r="E2" s="8">
        <v>131</v>
      </c>
      <c r="F2" s="8">
        <v>131</v>
      </c>
    </row>
    <row r="3" spans="1:11" x14ac:dyDescent="0.25">
      <c r="A3">
        <v>2030</v>
      </c>
      <c r="B3" s="9">
        <v>87.063213333333294</v>
      </c>
      <c r="C3" s="8">
        <f>B3</f>
        <v>87.063213333333294</v>
      </c>
      <c r="D3" s="9">
        <v>87.063213333333294</v>
      </c>
      <c r="E3" s="9">
        <v>87.063213329999996</v>
      </c>
      <c r="F3" s="9">
        <v>57</v>
      </c>
    </row>
    <row r="4" spans="1:11" x14ac:dyDescent="0.25">
      <c r="A4">
        <v>2040</v>
      </c>
      <c r="B4" s="9">
        <v>43.531606666666598</v>
      </c>
      <c r="C4" s="8">
        <f>B4</f>
        <v>43.531606666666598</v>
      </c>
      <c r="D4" s="9">
        <v>43.531606666666598</v>
      </c>
      <c r="E4" s="9">
        <v>-2</v>
      </c>
      <c r="F4" s="9">
        <v>-16</v>
      </c>
    </row>
    <row r="5" spans="1:11" x14ac:dyDescent="0.25">
      <c r="A5">
        <v>2050</v>
      </c>
      <c r="B5" s="9">
        <v>-1.49011611938476E-8</v>
      </c>
      <c r="C5" s="8">
        <v>0</v>
      </c>
      <c r="D5" s="9">
        <v>-90</v>
      </c>
      <c r="E5" s="9">
        <v>-90</v>
      </c>
      <c r="F5" s="9">
        <v>-90</v>
      </c>
    </row>
    <row r="6" spans="1:11" x14ac:dyDescent="0.25">
      <c r="A6">
        <v>2060</v>
      </c>
      <c r="B6" s="8"/>
      <c r="C6" s="9">
        <f>D5</f>
        <v>-90</v>
      </c>
      <c r="D6" s="9"/>
      <c r="E6" s="9"/>
      <c r="F6" s="9"/>
    </row>
    <row r="7" spans="1:11" x14ac:dyDescent="0.25">
      <c r="A7" t="s">
        <v>4</v>
      </c>
      <c r="B7" s="9">
        <f>SUM(B3:B5)</f>
        <v>130.59481998509872</v>
      </c>
      <c r="C7" s="8">
        <f>SUM(C3:C6)</f>
        <v>40.594819999999885</v>
      </c>
      <c r="D7" s="9">
        <f t="shared" ref="D7:F7" si="0">SUM(D3:D5)</f>
        <v>40.594819999999885</v>
      </c>
      <c r="E7" s="9">
        <f t="shared" si="0"/>
        <v>-4.9367866700000036</v>
      </c>
      <c r="F7" s="9">
        <f t="shared" si="0"/>
        <v>-49</v>
      </c>
    </row>
    <row r="8" spans="1:11" x14ac:dyDescent="0.25">
      <c r="D8" s="3"/>
    </row>
    <row r="9" spans="1:11" x14ac:dyDescent="0.25">
      <c r="B9" s="2"/>
      <c r="D9" s="2"/>
      <c r="E9" s="2"/>
      <c r="F9" s="2"/>
    </row>
    <row r="10" spans="1:11" x14ac:dyDescent="0.25">
      <c r="A10" t="s">
        <v>14</v>
      </c>
      <c r="B10">
        <f>SUM(B7:B9)</f>
        <v>130.59481998509872</v>
      </c>
      <c r="D10" s="2"/>
      <c r="E10" s="2"/>
      <c r="F10" s="2"/>
    </row>
    <row r="11" spans="1:11" x14ac:dyDescent="0.25">
      <c r="A11" t="s">
        <v>13</v>
      </c>
      <c r="B11" t="s">
        <v>0</v>
      </c>
      <c r="C11" t="str">
        <f>C1</f>
        <v>Negative Emission in 2050</v>
      </c>
      <c r="D11" t="s">
        <v>1</v>
      </c>
      <c r="E11" t="s">
        <v>2</v>
      </c>
      <c r="F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1" x14ac:dyDescent="0.25">
      <c r="A12">
        <v>2030</v>
      </c>
      <c r="B12" s="2">
        <f>B10-B3</f>
        <v>43.531606651765429</v>
      </c>
      <c r="C12" s="2">
        <f>$B$10-C3</f>
        <v>43.531606651765429</v>
      </c>
      <c r="D12" s="2">
        <f>$B$10-D3</f>
        <v>43.531606651765429</v>
      </c>
      <c r="E12" s="2">
        <f>$B$10-E3</f>
        <v>43.531606655098727</v>
      </c>
      <c r="F12" s="2">
        <f>$B$10-F3</f>
        <v>73.594819985098724</v>
      </c>
      <c r="H12" s="3">
        <f>cost!B2*1000000/B12</f>
        <v>257437587.88116202</v>
      </c>
      <c r="I12" s="3">
        <f>cost!D2*1000000/D12</f>
        <v>257437587.88116202</v>
      </c>
      <c r="J12" s="3">
        <f>cost!E2*1000000/E12</f>
        <v>257437587.86144951</v>
      </c>
      <c r="K12" s="3">
        <f>cost!F2*1000000/F12</f>
        <v>174138889.07063419</v>
      </c>
    </row>
    <row r="13" spans="1:11" x14ac:dyDescent="0.25">
      <c r="A13">
        <v>2040</v>
      </c>
      <c r="B13" s="2">
        <f>$B$10-B4</f>
        <v>87.063213318432133</v>
      </c>
      <c r="C13" s="2">
        <f t="shared" ref="C13:F14" si="1">$B$10-C4</f>
        <v>87.063213318432133</v>
      </c>
      <c r="D13" s="2">
        <f t="shared" si="1"/>
        <v>87.063213318432133</v>
      </c>
      <c r="E13" s="2">
        <f t="shared" si="1"/>
        <v>132.59481998509872</v>
      </c>
      <c r="F13" s="2">
        <f t="shared" si="1"/>
        <v>146.59481998509872</v>
      </c>
      <c r="H13" s="3">
        <f>cost!B3*1000000/B13</f>
        <v>159767342.27124634</v>
      </c>
      <c r="I13" s="3">
        <f>cost!D3*1000000/D13</f>
        <v>159767342.27124634</v>
      </c>
      <c r="J13" s="3">
        <f>cost!E3*1000000/E13</f>
        <v>204166833.48197189</v>
      </c>
      <c r="K13" s="3">
        <f>cost!F3*1000000/F13</f>
        <v>252147147.44016945</v>
      </c>
    </row>
    <row r="14" spans="1:11" x14ac:dyDescent="0.25">
      <c r="A14">
        <v>2050</v>
      </c>
      <c r="B14" s="2">
        <f>$B$10-B5</f>
        <v>130.59481999999988</v>
      </c>
      <c r="C14" s="2">
        <f>$B$10-C5</f>
        <v>130.59481998509872</v>
      </c>
      <c r="D14" s="2">
        <f t="shared" si="1"/>
        <v>220.59481998509872</v>
      </c>
      <c r="E14" s="2">
        <f t="shared" si="1"/>
        <v>220.59481998509872</v>
      </c>
      <c r="F14" s="2">
        <f t="shared" si="1"/>
        <v>220.59481998509872</v>
      </c>
      <c r="H14" s="3">
        <f>cost!B4*1000000/B14</f>
        <v>191053347.54144689</v>
      </c>
      <c r="I14" s="3">
        <f>cost!D4*1000000/D14</f>
        <v>427231047.77508485</v>
      </c>
      <c r="J14" s="3">
        <f>cost!E4*1000000/E14</f>
        <v>345400269.73403805</v>
      </c>
      <c r="K14" s="3">
        <f>cost!F4*1000000/F14</f>
        <v>345404176.07222241</v>
      </c>
    </row>
    <row r="15" spans="1:11" x14ac:dyDescent="0.25">
      <c r="A15" t="s">
        <v>4</v>
      </c>
      <c r="B15" s="2">
        <f>SUM(B12:B14)</f>
        <v>261.18963997019745</v>
      </c>
      <c r="C15" s="2">
        <f>SUM(C12:C14)</f>
        <v>261.18963995529629</v>
      </c>
      <c r="D15" s="2">
        <f>SUM(D12:D14)</f>
        <v>351.18963995529629</v>
      </c>
      <c r="E15" s="2">
        <f>SUM(E12:E14)</f>
        <v>396.7212466252962</v>
      </c>
      <c r="F15" s="2">
        <f t="shared" ref="F15" si="2">SUM(F12:F14)</f>
        <v>440.78445995529614</v>
      </c>
    </row>
    <row r="16" spans="1:11" x14ac:dyDescent="0.25">
      <c r="B16" s="3">
        <f>cost!B5*1000000/B15</f>
        <v>191688719.17273599</v>
      </c>
      <c r="C16" s="3">
        <f>cost!C5*1000000/C15</f>
        <v>482455002.95083743</v>
      </c>
      <c r="D16" s="3">
        <f>cost!D5*1000000/D15</f>
        <v>339877583.25013882</v>
      </c>
      <c r="E16" s="3">
        <f>cost!E5*1000000/E15</f>
        <v>288544280.50936991</v>
      </c>
      <c r="F16" s="3">
        <f>cost!F5*1000000/F15</f>
        <v>285794009.02163279</v>
      </c>
    </row>
    <row r="17" spans="1:6" x14ac:dyDescent="0.25">
      <c r="D17" s="6">
        <f>(D16-$B$16)/$B$16</f>
        <v>0.77307034402929975</v>
      </c>
      <c r="E17" s="6">
        <f>(E16-$B$16)/$B$16</f>
        <v>0.50527522826919569</v>
      </c>
      <c r="F17" s="6">
        <f>(F16-$B$16)/$B$16</f>
        <v>0.49092763650893784</v>
      </c>
    </row>
    <row r="18" spans="1:6" x14ac:dyDescent="0.25">
      <c r="B18" s="2"/>
      <c r="D18" s="5"/>
      <c r="E18" s="5"/>
      <c r="F18" s="2"/>
    </row>
    <row r="20" spans="1:6" x14ac:dyDescent="0.25">
      <c r="A20" t="s">
        <v>6</v>
      </c>
    </row>
    <row r="21" spans="1:6" x14ac:dyDescent="0.25">
      <c r="B21" t="str">
        <f>C1</f>
        <v>Negative Emission in 2050</v>
      </c>
      <c r="C21" t="str">
        <f t="shared" ref="C21:E21" si="3">D1</f>
        <v>Negative Emission in 2040</v>
      </c>
      <c r="D21" t="str">
        <f t="shared" si="3"/>
        <v>Negative Emission in 2030</v>
      </c>
      <c r="E21" t="str">
        <f t="shared" si="3"/>
        <v>Negative Emission in 2020</v>
      </c>
    </row>
    <row r="22" spans="1:6" x14ac:dyDescent="0.25">
      <c r="A22">
        <f>A3</f>
        <v>2030</v>
      </c>
      <c r="B22" s="2">
        <f>C3-B3</f>
        <v>0</v>
      </c>
      <c r="C22" s="1">
        <f>D3-B3</f>
        <v>0</v>
      </c>
      <c r="D22" s="1">
        <f>E3-B3</f>
        <v>-3.333298081997782E-9</v>
      </c>
      <c r="E22" s="1">
        <f>F3-B3</f>
        <v>-30.063213333333294</v>
      </c>
    </row>
    <row r="23" spans="1:6" x14ac:dyDescent="0.25">
      <c r="A23">
        <f>A4</f>
        <v>2040</v>
      </c>
      <c r="B23" s="2">
        <f>C4-B4</f>
        <v>0</v>
      </c>
      <c r="C23" s="1">
        <f>D4-B4</f>
        <v>0</v>
      </c>
      <c r="D23" s="1">
        <f>E4-B4</f>
        <v>-45.531606666666598</v>
      </c>
      <c r="E23" s="1">
        <f>F4-B4</f>
        <v>-59.531606666666598</v>
      </c>
    </row>
    <row r="24" spans="1:6" x14ac:dyDescent="0.25">
      <c r="A24">
        <f>A5</f>
        <v>2050</v>
      </c>
      <c r="B24" s="2">
        <f>C6-B5</f>
        <v>-89.999999985098839</v>
      </c>
      <c r="C24" s="1">
        <f>D5-B5</f>
        <v>-89.999999985098839</v>
      </c>
      <c r="D24" s="1">
        <f>E5-B5</f>
        <v>-89.999999985098839</v>
      </c>
      <c r="E24" s="1">
        <f>F5-B5</f>
        <v>-89.999999985098839</v>
      </c>
    </row>
    <row r="25" spans="1:6" x14ac:dyDescent="0.25">
      <c r="A25" t="s">
        <v>12</v>
      </c>
      <c r="B25" s="1">
        <f>SUM(B22:B24)</f>
        <v>-89.999999985098839</v>
      </c>
      <c r="C25" s="1">
        <f>SUM(C22:C24)</f>
        <v>-89.999999985098839</v>
      </c>
      <c r="D25" s="1">
        <f t="shared" ref="D25:E25" si="4">SUM(D22:D24)</f>
        <v>-135.53160665509873</v>
      </c>
      <c r="E25" s="1">
        <f t="shared" si="4"/>
        <v>-179.59481998509872</v>
      </c>
    </row>
    <row r="27" spans="1:6" x14ac:dyDescent="0.25">
      <c r="A27" t="s">
        <v>7</v>
      </c>
    </row>
    <row r="28" spans="1:6" x14ac:dyDescent="0.25">
      <c r="B28" t="str">
        <f>C1</f>
        <v>Negative Emission in 2050</v>
      </c>
      <c r="C28" t="str">
        <f t="shared" ref="C28:E28" si="5">D1</f>
        <v>Negative Emission in 2040</v>
      </c>
      <c r="D28" t="str">
        <f t="shared" si="5"/>
        <v>Negative Emission in 2030</v>
      </c>
      <c r="E28" t="str">
        <f t="shared" si="5"/>
        <v>Negative Emission in 2020</v>
      </c>
    </row>
    <row r="29" spans="1:6" x14ac:dyDescent="0.25">
      <c r="A29">
        <v>2030</v>
      </c>
      <c r="B29" s="3">
        <f>cost!C2-cost!B2</f>
        <v>0</v>
      </c>
      <c r="C29" s="4">
        <f>cost!D2-cost!B2</f>
        <v>0</v>
      </c>
      <c r="D29" s="4">
        <f>cost!E2-cost!B2</f>
        <v>0</v>
      </c>
      <c r="E29" s="4">
        <f>cost!F2-cost!B2</f>
        <v>1609.0483805363601</v>
      </c>
    </row>
    <row r="30" spans="1:6" x14ac:dyDescent="0.25">
      <c r="A30">
        <v>2040</v>
      </c>
      <c r="B30" s="3">
        <f>cost!C3-cost!B3</f>
        <v>0</v>
      </c>
      <c r="C30" s="4">
        <f>cost!D3-cost!B3</f>
        <v>0</v>
      </c>
      <c r="D30" s="4">
        <f>cost!E3-cost!B3</f>
        <v>13161.606330989211</v>
      </c>
      <c r="E30" s="4">
        <f>cost!F3-cost!B3</f>
        <v>23053.607487267313</v>
      </c>
    </row>
    <row r="31" spans="1:6" x14ac:dyDescent="0.25">
      <c r="A31">
        <v>2050</v>
      </c>
      <c r="B31" s="3">
        <f>cost!C4-cost!B4</f>
        <v>75945.140968285443</v>
      </c>
      <c r="C31" s="4">
        <f>cost!D4-cost!B4</f>
        <v>69294.37854341729</v>
      </c>
      <c r="D31" s="4">
        <f>cost!E4-cost!B4</f>
        <v>51242.932792211992</v>
      </c>
      <c r="E31" s="4">
        <f>cost!F4-cost!B4</f>
        <v>51243.794510180574</v>
      </c>
    </row>
    <row r="32" spans="1:6" x14ac:dyDescent="0.25">
      <c r="A32" t="s">
        <v>4</v>
      </c>
      <c r="B32" s="4">
        <f>SUM(B29:B31)</f>
        <v>75945.140968285443</v>
      </c>
      <c r="C32" s="4">
        <f>SUM(C29:C31)</f>
        <v>69294.37854341729</v>
      </c>
      <c r="D32" s="4">
        <f t="shared" ref="D32:E32" si="6">SUM(D29:D31)</f>
        <v>64404.539123201204</v>
      </c>
      <c r="E32" s="4">
        <f t="shared" si="6"/>
        <v>75906.450377984249</v>
      </c>
    </row>
    <row r="34" spans="1:5" x14ac:dyDescent="0.25">
      <c r="A34" t="s">
        <v>8</v>
      </c>
    </row>
    <row r="35" spans="1:5" x14ac:dyDescent="0.25">
      <c r="B35" t="str">
        <f>B28</f>
        <v>Negative Emission in 2050</v>
      </c>
      <c r="C35" t="str">
        <f t="shared" ref="C35:E35" si="7">C28</f>
        <v>Negative Emission in 2040</v>
      </c>
      <c r="D35" t="str">
        <f t="shared" si="7"/>
        <v>Negative Emission in 2030</v>
      </c>
      <c r="E35" t="str">
        <f t="shared" si="7"/>
        <v>Negative Emission in 2020</v>
      </c>
    </row>
    <row r="36" spans="1:5" x14ac:dyDescent="0.25">
      <c r="A36">
        <f>A29</f>
        <v>2030</v>
      </c>
      <c r="B36">
        <v>0</v>
      </c>
      <c r="C36" s="4">
        <v>0</v>
      </c>
      <c r="D36" s="4">
        <v>0</v>
      </c>
      <c r="E36" s="4">
        <f>-E29/E22*1000000</f>
        <v>53522168.861180581</v>
      </c>
    </row>
    <row r="37" spans="1:5" x14ac:dyDescent="0.25">
      <c r="A37">
        <f t="shared" ref="A37:A38" si="8">A30</f>
        <v>2040</v>
      </c>
      <c r="B37">
        <v>0</v>
      </c>
      <c r="C37" s="4">
        <v>0</v>
      </c>
      <c r="D37" s="4">
        <f>-D30/D23*1000000</f>
        <v>289065273.43399769</v>
      </c>
      <c r="E37" s="4">
        <f>-E30/E23*1000000</f>
        <v>387249879.14992172</v>
      </c>
    </row>
    <row r="38" spans="1:5" x14ac:dyDescent="0.25">
      <c r="A38">
        <f t="shared" si="8"/>
        <v>2050</v>
      </c>
      <c r="B38">
        <v>0</v>
      </c>
      <c r="C38" s="4">
        <f>-C31/C24*1000000</f>
        <v>769937539.49878061</v>
      </c>
      <c r="D38" s="4">
        <f>-D31/D24*1000000</f>
        <v>569365920.00773561</v>
      </c>
      <c r="E38" s="4">
        <f>-E31/E24*1000000</f>
        <v>569375494.65183258</v>
      </c>
    </row>
    <row r="39" spans="1:5" x14ac:dyDescent="0.25">
      <c r="A39">
        <v>2051</v>
      </c>
      <c r="C39" s="4"/>
      <c r="D39" s="4"/>
      <c r="E39" s="4"/>
    </row>
    <row r="40" spans="1:5" x14ac:dyDescent="0.25">
      <c r="A40" t="s">
        <v>4</v>
      </c>
      <c r="B40" s="4">
        <f>-B32/B25*1000000</f>
        <v>843834899.78732848</v>
      </c>
      <c r="C40" s="4">
        <f>-C32/C25*1000000</f>
        <v>769937539.49878061</v>
      </c>
      <c r="D40" s="4">
        <f>-D32/D25*1000000</f>
        <v>475199407.0807268</v>
      </c>
      <c r="E40" s="4">
        <f>-E32/E25*1000000</f>
        <v>422653896.05492145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769C-87DE-43F9-9D02-3F72E3B6DB78}">
  <dimension ref="A1:V22"/>
  <sheetViews>
    <sheetView workbookViewId="0">
      <selection activeCell="F27" sqref="F27"/>
    </sheetView>
  </sheetViews>
  <sheetFormatPr defaultRowHeight="15" x14ac:dyDescent="0.25"/>
  <cols>
    <col min="1" max="1" width="19.28515625" bestFit="1" customWidth="1"/>
    <col min="2" max="2" width="8.5703125" bestFit="1" customWidth="1"/>
    <col min="3" max="6" width="10" bestFit="1" customWidth="1"/>
  </cols>
  <sheetData>
    <row r="1" spans="1:22" x14ac:dyDescent="0.25">
      <c r="B1" t="s">
        <v>17</v>
      </c>
      <c r="C1" t="s">
        <v>15</v>
      </c>
      <c r="D1" t="s">
        <v>1</v>
      </c>
      <c r="E1" t="s">
        <v>2</v>
      </c>
      <c r="F1" t="s">
        <v>3</v>
      </c>
    </row>
    <row r="2" spans="1:22" x14ac:dyDescent="0.25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</row>
    <row r="3" spans="1:22" x14ac:dyDescent="0.25">
      <c r="A3" t="s">
        <v>29</v>
      </c>
      <c r="B3">
        <v>30006.642128841111</v>
      </c>
      <c r="C3">
        <v>30006.642128841111</v>
      </c>
      <c r="D3">
        <v>30006.642128841111</v>
      </c>
      <c r="E3">
        <v>14053.96298949467</v>
      </c>
      <c r="F3">
        <v>21645.464339922459</v>
      </c>
    </row>
    <row r="4" spans="1:22" x14ac:dyDescent="0.25">
      <c r="A4" t="s">
        <v>30</v>
      </c>
      <c r="B4">
        <v>28980.660136203369</v>
      </c>
      <c r="C4">
        <v>28980.660136203369</v>
      </c>
      <c r="D4">
        <v>28980.660136203369</v>
      </c>
      <c r="E4">
        <v>13027.980996856921</v>
      </c>
      <c r="F4">
        <v>21645.464339922459</v>
      </c>
      <c r="V4" t="s">
        <v>32</v>
      </c>
    </row>
    <row r="5" spans="1:22" x14ac:dyDescent="0.25">
      <c r="A5" t="s">
        <v>23</v>
      </c>
      <c r="B5">
        <v>22859.615365900128</v>
      </c>
      <c r="C5">
        <v>42166.88658707976</v>
      </c>
      <c r="D5">
        <v>41686.2057783817</v>
      </c>
      <c r="E5">
        <v>47964.372214870738</v>
      </c>
      <c r="F5">
        <v>45730.445661931662</v>
      </c>
      <c r="V5" t="s">
        <v>33</v>
      </c>
    </row>
    <row r="6" spans="1:22" x14ac:dyDescent="0.25">
      <c r="A6" t="s">
        <v>24</v>
      </c>
      <c r="B6">
        <v>12955.80121009188</v>
      </c>
      <c r="C6">
        <v>12955.80121009188</v>
      </c>
      <c r="D6">
        <v>13637.564980530829</v>
      </c>
      <c r="E6">
        <v>8000</v>
      </c>
      <c r="F6">
        <v>8000</v>
      </c>
      <c r="V6" t="s">
        <v>34</v>
      </c>
    </row>
    <row r="7" spans="1:22" x14ac:dyDescent="0.25">
      <c r="A7" t="s">
        <v>25</v>
      </c>
      <c r="B7">
        <v>44425.177269029693</v>
      </c>
      <c r="C7">
        <v>45418.551933158858</v>
      </c>
      <c r="D7">
        <v>44997.766230081223</v>
      </c>
      <c r="E7">
        <v>53673.456501897068</v>
      </c>
      <c r="F7">
        <v>46490.801583252272</v>
      </c>
      <c r="V7" t="s">
        <v>35</v>
      </c>
    </row>
    <row r="8" spans="1:22" x14ac:dyDescent="0.25">
      <c r="A8" t="s">
        <v>26</v>
      </c>
      <c r="B8">
        <v>8965.1685360327992</v>
      </c>
      <c r="C8">
        <v>8965.1685360327992</v>
      </c>
      <c r="D8">
        <v>7955.3679216336895</v>
      </c>
      <c r="E8">
        <v>8769.8994477998003</v>
      </c>
      <c r="F8">
        <v>7587.7082323503528</v>
      </c>
    </row>
    <row r="9" spans="1:22" x14ac:dyDescent="0.25">
      <c r="A9" t="s">
        <v>27</v>
      </c>
      <c r="B9">
        <v>7875.1026722831548</v>
      </c>
      <c r="C9">
        <v>10275.07966567696</v>
      </c>
      <c r="D9">
        <v>7454.6301669927107</v>
      </c>
      <c r="E9">
        <v>10626.91020964951</v>
      </c>
      <c r="F9">
        <v>10166.88612174722</v>
      </c>
      <c r="V9" t="s">
        <v>36</v>
      </c>
    </row>
    <row r="10" spans="1:22" x14ac:dyDescent="0.25">
      <c r="A10" t="s">
        <v>28</v>
      </c>
      <c r="B10">
        <v>-865.79429283891818</v>
      </c>
      <c r="C10">
        <v>-19920.42732895699</v>
      </c>
      <c r="D10">
        <v>-19710.10402803561</v>
      </c>
      <c r="E10">
        <v>-20019.125741163571</v>
      </c>
      <c r="F10">
        <v>-23322.67764150977</v>
      </c>
      <c r="V10" t="s">
        <v>37</v>
      </c>
    </row>
    <row r="12" spans="1:22" x14ac:dyDescent="0.25">
      <c r="B12" t="s">
        <v>17</v>
      </c>
      <c r="C12" t="s">
        <v>15</v>
      </c>
      <c r="D12" t="s">
        <v>1</v>
      </c>
      <c r="E12" t="s">
        <v>2</v>
      </c>
      <c r="F12" t="s">
        <v>3</v>
      </c>
    </row>
    <row r="13" spans="1:22" x14ac:dyDescent="0.25">
      <c r="A13" t="s">
        <v>29</v>
      </c>
      <c r="B13">
        <f t="shared" ref="B13:F13" si="0">B3/1000</f>
        <v>30.006642128841111</v>
      </c>
      <c r="C13">
        <f t="shared" si="0"/>
        <v>30.006642128841111</v>
      </c>
      <c r="D13">
        <f t="shared" si="0"/>
        <v>30.006642128841111</v>
      </c>
      <c r="E13">
        <f t="shared" si="0"/>
        <v>14.05396298949467</v>
      </c>
      <c r="F13">
        <f t="shared" si="0"/>
        <v>21.645464339922459</v>
      </c>
    </row>
    <row r="14" spans="1:22" x14ac:dyDescent="0.25">
      <c r="A14" t="s">
        <v>30</v>
      </c>
      <c r="B14">
        <f t="shared" ref="B14:F14" si="1">B4/1000</f>
        <v>28.980660136203369</v>
      </c>
      <c r="C14">
        <f t="shared" si="1"/>
        <v>28.980660136203369</v>
      </c>
      <c r="D14">
        <f t="shared" si="1"/>
        <v>28.980660136203369</v>
      </c>
      <c r="E14">
        <f t="shared" si="1"/>
        <v>13.02798099685692</v>
      </c>
      <c r="F14">
        <f t="shared" si="1"/>
        <v>21.645464339922459</v>
      </c>
    </row>
    <row r="15" spans="1:22" x14ac:dyDescent="0.25">
      <c r="A15" t="s">
        <v>23</v>
      </c>
      <c r="B15">
        <f t="shared" ref="B15:F15" si="2">B5/1000</f>
        <v>22.85961536590013</v>
      </c>
      <c r="C15">
        <f t="shared" si="2"/>
        <v>42.166886587079759</v>
      </c>
      <c r="D15">
        <f t="shared" si="2"/>
        <v>41.686205778381698</v>
      </c>
      <c r="E15">
        <f t="shared" si="2"/>
        <v>47.964372214870735</v>
      </c>
      <c r="F15">
        <f t="shared" si="2"/>
        <v>45.730445661931661</v>
      </c>
    </row>
    <row r="16" spans="1:22" x14ac:dyDescent="0.25">
      <c r="A16" t="s">
        <v>24</v>
      </c>
      <c r="B16">
        <f t="shared" ref="B16:F16" si="3">B6/1000</f>
        <v>12.955801210091881</v>
      </c>
      <c r="C16">
        <f t="shared" si="3"/>
        <v>12.955801210091881</v>
      </c>
      <c r="D16">
        <f t="shared" si="3"/>
        <v>13.637564980530829</v>
      </c>
      <c r="E16">
        <f t="shared" si="3"/>
        <v>8</v>
      </c>
      <c r="F16">
        <f t="shared" si="3"/>
        <v>8</v>
      </c>
    </row>
    <row r="17" spans="1:10" x14ac:dyDescent="0.25">
      <c r="A17" t="s">
        <v>25</v>
      </c>
      <c r="B17">
        <f t="shared" ref="B17:F17" si="4">B7/1000</f>
        <v>44.425177269029696</v>
      </c>
      <c r="C17">
        <f t="shared" si="4"/>
        <v>45.418551933158859</v>
      </c>
      <c r="D17">
        <f t="shared" si="4"/>
        <v>44.997766230081226</v>
      </c>
      <c r="E17">
        <f t="shared" si="4"/>
        <v>53.673456501897071</v>
      </c>
      <c r="F17">
        <f t="shared" si="4"/>
        <v>46.490801583252271</v>
      </c>
    </row>
    <row r="18" spans="1:10" x14ac:dyDescent="0.25">
      <c r="A18" t="s">
        <v>31</v>
      </c>
      <c r="B18">
        <f t="shared" ref="B18:F18" si="5">B8/1000</f>
        <v>8.9651685360327988</v>
      </c>
      <c r="C18">
        <f t="shared" si="5"/>
        <v>8.9651685360327988</v>
      </c>
      <c r="D18">
        <f t="shared" si="5"/>
        <v>7.9553679216336892</v>
      </c>
      <c r="E18">
        <f t="shared" si="5"/>
        <v>8.7698994477997996</v>
      </c>
      <c r="F18">
        <f t="shared" si="5"/>
        <v>7.5877082323503524</v>
      </c>
    </row>
    <row r="19" spans="1:10" x14ac:dyDescent="0.25">
      <c r="A19" t="s">
        <v>27</v>
      </c>
      <c r="B19">
        <f t="shared" ref="B19:F19" si="6">B9/1000</f>
        <v>7.8751026722831545</v>
      </c>
      <c r="C19">
        <f t="shared" si="6"/>
        <v>10.275079665676961</v>
      </c>
      <c r="D19">
        <f t="shared" si="6"/>
        <v>7.4546301669927111</v>
      </c>
      <c r="E19">
        <f t="shared" si="6"/>
        <v>10.626910209649511</v>
      </c>
      <c r="F19">
        <f t="shared" si="6"/>
        <v>10.16688612174722</v>
      </c>
    </row>
    <row r="20" spans="1:10" x14ac:dyDescent="0.25">
      <c r="A20" t="s">
        <v>28</v>
      </c>
      <c r="B20">
        <f>-B10/1000</f>
        <v>0.86579429283891818</v>
      </c>
      <c r="C20">
        <f>-C10/1000</f>
        <v>19.92042732895699</v>
      </c>
      <c r="D20">
        <f>-D10/1000</f>
        <v>19.710104028035609</v>
      </c>
      <c r="E20">
        <f>-E10/1000</f>
        <v>20.01912574116357</v>
      </c>
      <c r="F20">
        <f>-F10/1000</f>
        <v>23.32267764150977</v>
      </c>
    </row>
    <row r="22" spans="1:10" x14ac:dyDescent="0.25">
      <c r="J22" t="s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7942-44CF-4F87-8CF5-01F7FE24A0F1}">
  <sheetPr codeName="Sheet5"/>
  <dimension ref="A1:L40"/>
  <sheetViews>
    <sheetView tabSelected="1" zoomScaleNormal="100" workbookViewId="0">
      <selection activeCell="I9" sqref="I9:L9"/>
    </sheetView>
  </sheetViews>
  <sheetFormatPr defaultRowHeight="15" x14ac:dyDescent="0.25"/>
  <cols>
    <col min="1" max="1" width="31.28515625" bestFit="1" customWidth="1"/>
    <col min="2" max="6" width="12.5703125" bestFit="1" customWidth="1"/>
    <col min="7" max="7" width="8.5703125" bestFit="1" customWidth="1"/>
    <col min="8" max="12" width="12.5703125" bestFit="1" customWidth="1"/>
  </cols>
  <sheetData>
    <row r="1" spans="1:12" x14ac:dyDescent="0.25">
      <c r="B1" t="s">
        <v>39</v>
      </c>
      <c r="C1" t="s">
        <v>3</v>
      </c>
      <c r="D1" t="s">
        <v>2</v>
      </c>
      <c r="E1" t="s">
        <v>1</v>
      </c>
      <c r="F1" t="s">
        <v>15</v>
      </c>
      <c r="H1" t="s">
        <v>39</v>
      </c>
      <c r="I1" t="s">
        <v>3</v>
      </c>
      <c r="J1" t="s">
        <v>2</v>
      </c>
      <c r="K1" t="s">
        <v>1</v>
      </c>
      <c r="L1" t="s">
        <v>15</v>
      </c>
    </row>
    <row r="2" spans="1:12" x14ac:dyDescent="0.25">
      <c r="A2">
        <v>2020</v>
      </c>
      <c r="B2">
        <v>130594820</v>
      </c>
      <c r="C2">
        <v>130594820</v>
      </c>
      <c r="D2">
        <v>130594820</v>
      </c>
      <c r="E2">
        <v>130594820</v>
      </c>
      <c r="F2">
        <v>130594820</v>
      </c>
    </row>
    <row r="3" spans="1:12" x14ac:dyDescent="0.25">
      <c r="A3">
        <v>2030</v>
      </c>
      <c r="B3" s="1">
        <v>87063213.333333299</v>
      </c>
      <c r="C3">
        <v>57063213.333333299</v>
      </c>
      <c r="D3" s="1">
        <v>87063213.329999998</v>
      </c>
      <c r="E3" s="1">
        <v>87063213.333333299</v>
      </c>
      <c r="F3" s="2">
        <f>B3</f>
        <v>87063213.333333299</v>
      </c>
      <c r="H3" s="2">
        <f>B2-B3</f>
        <v>43531606.666666701</v>
      </c>
      <c r="I3" s="2">
        <f t="shared" ref="I3:L3" si="0">C2-C3</f>
        <v>73531606.666666701</v>
      </c>
      <c r="J3" s="2">
        <f t="shared" si="0"/>
        <v>43531606.670000002</v>
      </c>
      <c r="K3" s="2">
        <f t="shared" si="0"/>
        <v>43531606.666666701</v>
      </c>
      <c r="L3" s="2">
        <f t="shared" si="0"/>
        <v>43531606.666666701</v>
      </c>
    </row>
    <row r="4" spans="1:12" x14ac:dyDescent="0.25">
      <c r="A4">
        <v>2040</v>
      </c>
      <c r="B4" s="1">
        <v>43531606.666666597</v>
      </c>
      <c r="C4" s="1">
        <v>-16468393.3333333</v>
      </c>
      <c r="D4">
        <v>-2218938.27586206</v>
      </c>
      <c r="E4" s="1">
        <v>43531606.666666597</v>
      </c>
      <c r="F4" s="2">
        <f>B4</f>
        <v>43531606.666666597</v>
      </c>
      <c r="H4" s="2">
        <f>B2-B4</f>
        <v>87063213.333333403</v>
      </c>
      <c r="I4" s="2">
        <f t="shared" ref="I4:L4" si="1">C2-C4</f>
        <v>147063213.33333331</v>
      </c>
      <c r="J4" s="2">
        <f t="shared" si="1"/>
        <v>132813758.27586205</v>
      </c>
      <c r="K4" s="2">
        <f t="shared" si="1"/>
        <v>87063213.333333403</v>
      </c>
      <c r="L4" s="2">
        <f t="shared" si="1"/>
        <v>87063213.333333403</v>
      </c>
    </row>
    <row r="5" spans="1:12" x14ac:dyDescent="0.25">
      <c r="A5">
        <v>2050</v>
      </c>
      <c r="B5" s="1">
        <v>-1.49011611938476E-8</v>
      </c>
      <c r="C5" s="1">
        <v>-90000000</v>
      </c>
      <c r="D5" s="1">
        <v>-90000000</v>
      </c>
      <c r="E5" s="1">
        <v>-90000000</v>
      </c>
      <c r="F5" s="2">
        <v>0</v>
      </c>
      <c r="H5" s="2">
        <f>B2-B5</f>
        <v>130594820.00000001</v>
      </c>
      <c r="I5" s="2">
        <f t="shared" ref="I5:L5" si="2">C2-C5</f>
        <v>220594820</v>
      </c>
      <c r="J5" s="2">
        <f t="shared" si="2"/>
        <v>220594820</v>
      </c>
      <c r="K5" s="2">
        <f t="shared" si="2"/>
        <v>220594820</v>
      </c>
      <c r="L5" s="2">
        <f t="shared" si="2"/>
        <v>130594820</v>
      </c>
    </row>
    <row r="6" spans="1:12" x14ac:dyDescent="0.25">
      <c r="A6">
        <v>2060</v>
      </c>
      <c r="C6" s="1"/>
      <c r="D6" s="1"/>
      <c r="E6" s="1"/>
      <c r="F6" s="1">
        <f>E5</f>
        <v>-90000000</v>
      </c>
      <c r="H6" s="2">
        <f>SUM(H3:H5)</f>
        <v>261189640.00000012</v>
      </c>
      <c r="I6" s="2">
        <f t="shared" ref="I6:L6" si="3">SUM(I3:I5)</f>
        <v>441189640</v>
      </c>
      <c r="J6" s="2">
        <f t="shared" si="3"/>
        <v>396940184.94586205</v>
      </c>
      <c r="K6" s="2">
        <f t="shared" si="3"/>
        <v>351189640.00000012</v>
      </c>
      <c r="L6" s="2">
        <f t="shared" si="3"/>
        <v>261189640.00000012</v>
      </c>
    </row>
    <row r="7" spans="1:12" x14ac:dyDescent="0.25">
      <c r="A7" t="s">
        <v>4</v>
      </c>
      <c r="B7" s="1">
        <f>SUM(B3:B5)/1000000</f>
        <v>130.59481999999988</v>
      </c>
      <c r="C7" s="1">
        <f>SUM(C3:C5)/1000000</f>
        <v>-49.405180000000001</v>
      </c>
      <c r="D7" s="1">
        <f>SUM(D3:D5)/1000000</f>
        <v>-5.1557249458620547</v>
      </c>
      <c r="E7" s="1">
        <f>SUM(E3:E5)/1000000</f>
        <v>40.594819999999899</v>
      </c>
      <c r="F7" s="2">
        <f>SUM(F3:F6)/1000000</f>
        <v>40.594819999999899</v>
      </c>
      <c r="H7">
        <v>50067.107547075197</v>
      </c>
      <c r="I7">
        <v>126012.24851536064</v>
      </c>
      <c r="J7">
        <v>119361.48609049249</v>
      </c>
      <c r="K7">
        <v>114471.6466702764</v>
      </c>
      <c r="L7">
        <v>125973.55792505945</v>
      </c>
    </row>
    <row r="8" spans="1:12" x14ac:dyDescent="0.25">
      <c r="D8" s="3"/>
      <c r="H8">
        <f>H7*1000000</f>
        <v>50067107547.075195</v>
      </c>
      <c r="I8">
        <f t="shared" ref="I8:L8" si="4">I7*1000000</f>
        <v>126012248515.36064</v>
      </c>
      <c r="J8">
        <f t="shared" si="4"/>
        <v>119361486090.49249</v>
      </c>
      <c r="K8">
        <f t="shared" si="4"/>
        <v>114471646670.2764</v>
      </c>
      <c r="L8">
        <f t="shared" si="4"/>
        <v>125973557925.05945</v>
      </c>
    </row>
    <row r="9" spans="1:12" x14ac:dyDescent="0.25">
      <c r="B9" s="2"/>
      <c r="D9" s="2"/>
      <c r="E9" s="2"/>
      <c r="F9" s="2"/>
      <c r="H9" s="3">
        <f>H8/H6</f>
        <v>191.68871915086362</v>
      </c>
      <c r="I9" s="3">
        <f t="shared" ref="I9:L9" si="5">I8/I6</f>
        <v>285.6192373768356</v>
      </c>
      <c r="J9" s="3">
        <f t="shared" si="5"/>
        <v>300.70396149679829</v>
      </c>
      <c r="K9" s="3">
        <f t="shared" si="5"/>
        <v>325.95393950196353</v>
      </c>
      <c r="L9" s="3">
        <f t="shared" si="5"/>
        <v>482.30687069004495</v>
      </c>
    </row>
    <row r="10" spans="1:12" x14ac:dyDescent="0.25">
      <c r="A10" t="s">
        <v>14</v>
      </c>
      <c r="B10">
        <f>SUM(B7:B9)</f>
        <v>130.59481999999988</v>
      </c>
      <c r="D10" s="2"/>
      <c r="E10" s="2"/>
      <c r="F10" s="2"/>
    </row>
    <row r="11" spans="1:12" x14ac:dyDescent="0.25">
      <c r="A11" t="s">
        <v>13</v>
      </c>
      <c r="B11" t="s">
        <v>0</v>
      </c>
      <c r="C11" t="str">
        <f>F1</f>
        <v>NE in 2050</v>
      </c>
      <c r="D11" t="s">
        <v>1</v>
      </c>
      <c r="E11" t="s">
        <v>2</v>
      </c>
      <c r="F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25">
      <c r="A12">
        <v>2030</v>
      </c>
      <c r="B12" s="2">
        <f>B10-B3</f>
        <v>-87063082.738513306</v>
      </c>
      <c r="C12" s="2">
        <f>$B$10-F3</f>
        <v>-87063082.738513306</v>
      </c>
      <c r="D12" s="2">
        <f>$B$10-E3</f>
        <v>-87063082.738513306</v>
      </c>
      <c r="E12" s="2">
        <f>$B$10-D3</f>
        <v>-87063082.735180005</v>
      </c>
      <c r="F12" s="2">
        <f>$B$10-C3</f>
        <v>-57063082.738513298</v>
      </c>
      <c r="H12" s="3">
        <f>cost!B2*1000000/B12</f>
        <v>-128.71898697499998</v>
      </c>
      <c r="I12" s="3">
        <f>cost!D2*1000000/D12</f>
        <v>-128.71898697499998</v>
      </c>
      <c r="J12" s="3">
        <f>cost!E2*1000000/E12</f>
        <v>-128.7189869799281</v>
      </c>
      <c r="K12" s="3">
        <f>cost!F2*1000000/F12</f>
        <v>-224.58864082554638</v>
      </c>
    </row>
    <row r="13" spans="1:12" x14ac:dyDescent="0.25">
      <c r="A13">
        <v>2040</v>
      </c>
      <c r="B13" s="2">
        <f>$B$10-B4</f>
        <v>-43531476.071846597</v>
      </c>
      <c r="C13" s="2">
        <f>$B$10-F4</f>
        <v>-43531476.071846597</v>
      </c>
      <c r="D13" s="2">
        <f>$B$10-E4</f>
        <v>-43531476.071846597</v>
      </c>
      <c r="E13" s="2">
        <f>$B$10-D4</f>
        <v>2219068.8706820603</v>
      </c>
      <c r="F13" s="2">
        <f>$B$10-C4</f>
        <v>16468523.928153301</v>
      </c>
      <c r="H13" s="3">
        <f>cost!B3*1000000/B13</f>
        <v>-319.5356430947329</v>
      </c>
      <c r="I13" s="3">
        <f>cost!D3*1000000/D13</f>
        <v>-319.5356430947329</v>
      </c>
      <c r="J13" s="3">
        <f>cost!E3*1000000/E13</f>
        <v>12199.470187758938</v>
      </c>
      <c r="K13" s="3">
        <f>cost!F3*1000000/F13</f>
        <v>2244.4917255491209</v>
      </c>
    </row>
    <row r="14" spans="1:12" x14ac:dyDescent="0.25">
      <c r="A14">
        <v>2050</v>
      </c>
      <c r="B14" s="2">
        <f>$B$10-B5</f>
        <v>130.59482001490105</v>
      </c>
      <c r="C14" s="2">
        <f>$B$10-F5</f>
        <v>130.59481999999988</v>
      </c>
      <c r="D14" s="2">
        <f>$B$10-E5</f>
        <v>90000130.594819993</v>
      </c>
      <c r="E14" s="2">
        <f>$B$10-D5</f>
        <v>90000130.594819993</v>
      </c>
      <c r="F14" s="2">
        <f>$B$10-C5</f>
        <v>90000130.594819993</v>
      </c>
      <c r="H14" s="3">
        <f>cost!B4*1000000/B14</f>
        <v>191053347.51964727</v>
      </c>
      <c r="I14" s="3">
        <f>cost!D4*1000000/D14</f>
        <v>1047.1646591301089</v>
      </c>
      <c r="J14" s="3">
        <f>cost!E4*1000000/E14</f>
        <v>846.59333071201149</v>
      </c>
      <c r="K14" s="3">
        <f>cost!F4*1000000/F14</f>
        <v>846.6029053422136</v>
      </c>
    </row>
    <row r="15" spans="1:12" x14ac:dyDescent="0.25">
      <c r="A15" t="s">
        <v>4</v>
      </c>
      <c r="B15" s="2">
        <f>SUM(B12:B14)</f>
        <v>-130594428.21553989</v>
      </c>
      <c r="C15" s="2">
        <f>SUM(C12:C14)</f>
        <v>-130594428.2155399</v>
      </c>
      <c r="D15" s="2">
        <f>SUM(D12:D14)</f>
        <v>-40594428.215539902</v>
      </c>
      <c r="E15" s="2">
        <f>SUM(E12:E14)</f>
        <v>5156116.7303220481</v>
      </c>
      <c r="F15" s="2">
        <f t="shared" ref="F15" si="6">SUM(F12:F14)</f>
        <v>49405571.784459993</v>
      </c>
    </row>
    <row r="16" spans="1:12" x14ac:dyDescent="0.25">
      <c r="B16" s="3">
        <f>cost!B5*1000000/B15</f>
        <v>-383.37858843749302</v>
      </c>
      <c r="C16" s="3">
        <f>cost!C5*1000000/C15</f>
        <v>-964.91290047522864</v>
      </c>
      <c r="D16" s="3">
        <f>cost!D5*1000000/D15</f>
        <v>-2940.3416019738361</v>
      </c>
      <c r="E16" s="3">
        <f>cost!E5*1000000/E15</f>
        <v>22201.1355943694</v>
      </c>
      <c r="F16" s="3">
        <f>cost!F5*1000000/F15</f>
        <v>2549.7844347321798</v>
      </c>
    </row>
    <row r="17" spans="1:6" x14ac:dyDescent="0.25">
      <c r="D17" s="6">
        <f>(D16-$B$16)/$B$16</f>
        <v>6.6695509103874659</v>
      </c>
      <c r="E17" s="6">
        <f>(E16-$B$16)/$B$16</f>
        <v>-58.90916932751221</v>
      </c>
      <c r="F17" s="6">
        <f>(F16-$B$16)/$B$16</f>
        <v>-7.6508263936286642</v>
      </c>
    </row>
    <row r="18" spans="1:6" x14ac:dyDescent="0.25">
      <c r="B18" s="2"/>
      <c r="D18" s="5"/>
      <c r="E18" s="5"/>
      <c r="F18" s="2"/>
    </row>
    <row r="20" spans="1:6" x14ac:dyDescent="0.25">
      <c r="A20" t="s">
        <v>6</v>
      </c>
    </row>
    <row r="21" spans="1:6" x14ac:dyDescent="0.25">
      <c r="B21" t="str">
        <f>F1</f>
        <v>NE in 2050</v>
      </c>
      <c r="C21" t="str">
        <f>E1</f>
        <v>NE in 2040</v>
      </c>
      <c r="D21" t="str">
        <f>D1</f>
        <v>NE in 2030</v>
      </c>
      <c r="E21" t="str">
        <f>C1</f>
        <v>NE in 2020</v>
      </c>
    </row>
    <row r="22" spans="1:6" x14ac:dyDescent="0.25">
      <c r="A22">
        <f>A3</f>
        <v>2030</v>
      </c>
      <c r="B22" s="2">
        <f>F3-B3</f>
        <v>0</v>
      </c>
      <c r="C22" s="1">
        <f>E3-B3</f>
        <v>0</v>
      </c>
      <c r="D22" s="1">
        <f>D3-B3</f>
        <v>-3.3333003520965576E-3</v>
      </c>
      <c r="E22" s="1">
        <f>C3-B3</f>
        <v>-30000000</v>
      </c>
    </row>
    <row r="23" spans="1:6" x14ac:dyDescent="0.25">
      <c r="A23">
        <f>A4</f>
        <v>2040</v>
      </c>
      <c r="B23" s="2">
        <f>F4-B4</f>
        <v>0</v>
      </c>
      <c r="C23" s="1">
        <f>E4-B4</f>
        <v>0</v>
      </c>
      <c r="D23" s="1">
        <f>D4-B4</f>
        <v>-45750544.942528658</v>
      </c>
      <c r="E23" s="1">
        <f>C4-B4</f>
        <v>-59999999.999999896</v>
      </c>
    </row>
    <row r="24" spans="1:6" x14ac:dyDescent="0.25">
      <c r="A24">
        <f>A5</f>
        <v>2050</v>
      </c>
      <c r="B24" s="2">
        <f>F6-B5</f>
        <v>-89999999.999999985</v>
      </c>
      <c r="C24" s="1">
        <f>E5-B5</f>
        <v>-89999999.999999985</v>
      </c>
      <c r="D24" s="1">
        <f>D5-B5</f>
        <v>-89999999.999999985</v>
      </c>
      <c r="E24" s="1">
        <f>C5-B5</f>
        <v>-89999999.999999985</v>
      </c>
    </row>
    <row r="25" spans="1:6" x14ac:dyDescent="0.25">
      <c r="A25" t="s">
        <v>12</v>
      </c>
      <c r="B25" s="1">
        <f>SUM(B22:B24)/1000000</f>
        <v>-89.999999999999986</v>
      </c>
      <c r="C25" s="1">
        <f>SUM(C22:C24)/1000000</f>
        <v>-89.999999999999986</v>
      </c>
      <c r="D25" s="1">
        <f>SUM(D22:D24)/1000000</f>
        <v>-135.75054494586195</v>
      </c>
      <c r="E25" s="1">
        <f>SUM(E22:E24)/1000000</f>
        <v>-179.99999999999989</v>
      </c>
    </row>
    <row r="27" spans="1:6" x14ac:dyDescent="0.25">
      <c r="A27" t="s">
        <v>7</v>
      </c>
    </row>
    <row r="28" spans="1:6" x14ac:dyDescent="0.25">
      <c r="B28" t="str">
        <f>F1</f>
        <v>NE in 2050</v>
      </c>
      <c r="C28" t="str">
        <f>E1</f>
        <v>NE in 2040</v>
      </c>
      <c r="D28" t="str">
        <f>D1</f>
        <v>NE in 2030</v>
      </c>
      <c r="E28" t="str">
        <f>C1</f>
        <v>NE in 2020</v>
      </c>
    </row>
    <row r="29" spans="1:6" x14ac:dyDescent="0.25">
      <c r="A29">
        <v>2030</v>
      </c>
      <c r="B29" s="3">
        <f>cost!C2-cost!B2</f>
        <v>0</v>
      </c>
      <c r="C29" s="4">
        <f>cost!D2-cost!B2</f>
        <v>0</v>
      </c>
      <c r="D29" s="4">
        <f>cost!E2-cost!B2</f>
        <v>0</v>
      </c>
      <c r="E29" s="4">
        <f>cost!F2-cost!B2</f>
        <v>1609.0483805363601</v>
      </c>
    </row>
    <row r="30" spans="1:6" x14ac:dyDescent="0.25">
      <c r="A30">
        <v>2040</v>
      </c>
      <c r="B30" s="3">
        <f>cost!C3-cost!B3</f>
        <v>0</v>
      </c>
      <c r="C30" s="4">
        <f>cost!D3-cost!B3</f>
        <v>0</v>
      </c>
      <c r="D30" s="4">
        <f>cost!E3-cost!B3</f>
        <v>13161.606330989211</v>
      </c>
      <c r="E30" s="4">
        <f>cost!F3-cost!B3</f>
        <v>23053.607487267313</v>
      </c>
    </row>
    <row r="31" spans="1:6" x14ac:dyDescent="0.25">
      <c r="A31">
        <v>2050</v>
      </c>
      <c r="B31" s="3">
        <f>cost!C4-cost!B4</f>
        <v>75945.140968285443</v>
      </c>
      <c r="C31" s="4">
        <f>cost!D4-cost!B4</f>
        <v>69294.37854341729</v>
      </c>
      <c r="D31" s="4">
        <f>cost!E4-cost!B4</f>
        <v>51242.932792211992</v>
      </c>
      <c r="E31" s="4">
        <f>cost!F4-cost!B4</f>
        <v>51243.794510180574</v>
      </c>
    </row>
    <row r="32" spans="1:6" x14ac:dyDescent="0.25">
      <c r="A32" t="s">
        <v>4</v>
      </c>
      <c r="B32" s="4">
        <f>SUM(B29:B31)</f>
        <v>75945.140968285443</v>
      </c>
      <c r="C32" s="4">
        <f>SUM(C29:C31)</f>
        <v>69294.37854341729</v>
      </c>
      <c r="D32" s="4">
        <f t="shared" ref="D32:E32" si="7">SUM(D29:D31)</f>
        <v>64404.539123201204</v>
      </c>
      <c r="E32" s="4">
        <f t="shared" si="7"/>
        <v>75906.450377984249</v>
      </c>
    </row>
    <row r="34" spans="1:5" x14ac:dyDescent="0.25">
      <c r="A34" t="s">
        <v>8</v>
      </c>
    </row>
    <row r="35" spans="1:5" x14ac:dyDescent="0.25">
      <c r="B35" t="str">
        <f>B28</f>
        <v>NE in 2050</v>
      </c>
      <c r="C35" t="str">
        <f t="shared" ref="C35:E35" si="8">C28</f>
        <v>NE in 2040</v>
      </c>
      <c r="D35" t="str">
        <f t="shared" si="8"/>
        <v>NE in 2030</v>
      </c>
      <c r="E35" t="str">
        <f t="shared" si="8"/>
        <v>NE in 2020</v>
      </c>
    </row>
    <row r="36" spans="1:5" x14ac:dyDescent="0.25">
      <c r="A36">
        <f>A29</f>
        <v>2030</v>
      </c>
      <c r="B36">
        <v>0</v>
      </c>
      <c r="C36" s="4">
        <v>0</v>
      </c>
      <c r="D36" s="4">
        <v>0</v>
      </c>
      <c r="E36" s="4">
        <f>-E29/E22*1000000</f>
        <v>53.634946017878676</v>
      </c>
    </row>
    <row r="37" spans="1:5" x14ac:dyDescent="0.25">
      <c r="A37">
        <f t="shared" ref="A37:A38" si="9">A30</f>
        <v>2040</v>
      </c>
      <c r="B37">
        <v>0</v>
      </c>
      <c r="C37" s="4">
        <v>0</v>
      </c>
      <c r="D37" s="4">
        <f>-D30/D23*1000000</f>
        <v>287.68195761433401</v>
      </c>
      <c r="E37" s="4">
        <f>-E30/E23*1000000</f>
        <v>384.22679145445591</v>
      </c>
    </row>
    <row r="38" spans="1:5" x14ac:dyDescent="0.25">
      <c r="A38">
        <f t="shared" si="9"/>
        <v>2050</v>
      </c>
      <c r="B38">
        <v>0</v>
      </c>
      <c r="C38" s="4">
        <f>-C31/C24*1000000</f>
        <v>769.93753937130327</v>
      </c>
      <c r="D38" s="4">
        <f>-D31/D24*1000000</f>
        <v>569.36591991346666</v>
      </c>
      <c r="E38" s="4">
        <f>-E31/E24*1000000</f>
        <v>569.37549455756198</v>
      </c>
    </row>
    <row r="39" spans="1:5" x14ac:dyDescent="0.25">
      <c r="A39">
        <v>2051</v>
      </c>
      <c r="C39" s="4"/>
      <c r="D39" s="4"/>
      <c r="E39" s="4"/>
    </row>
    <row r="40" spans="1:5" x14ac:dyDescent="0.25">
      <c r="A40" t="s">
        <v>4</v>
      </c>
      <c r="B40" s="4">
        <f>-B32/B25*1000000</f>
        <v>843834899.64761615</v>
      </c>
      <c r="C40" s="4">
        <f>-C32/C25*1000000</f>
        <v>769937539.37130344</v>
      </c>
      <c r="D40" s="4">
        <f>-D32/D25*1000000</f>
        <v>474433006.1355266</v>
      </c>
      <c r="E40" s="4">
        <f>-E32/E25*1000000</f>
        <v>421702502.09991276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5D79C-A36F-4CC4-9198-016F08C8CB3D}">
  <dimension ref="A1:K40"/>
  <sheetViews>
    <sheetView topLeftCell="A55" zoomScaleNormal="100" workbookViewId="0">
      <selection activeCell="G41" sqref="G41"/>
    </sheetView>
  </sheetViews>
  <sheetFormatPr defaultRowHeight="15" x14ac:dyDescent="0.25"/>
  <cols>
    <col min="1" max="1" width="31.28515625" bestFit="1" customWidth="1"/>
    <col min="2" max="3" width="12.5703125" bestFit="1" customWidth="1"/>
    <col min="4" max="5" width="13.42578125" bestFit="1" customWidth="1"/>
    <col min="6" max="6" width="12.5703125" bestFit="1" customWidth="1"/>
    <col min="7" max="8" width="8.5703125" bestFit="1" customWidth="1"/>
    <col min="9" max="11" width="10" bestFit="1" customWidth="1"/>
  </cols>
  <sheetData>
    <row r="1" spans="1:11" x14ac:dyDescent="0.25">
      <c r="B1" t="s">
        <v>0</v>
      </c>
      <c r="C1" t="s">
        <v>15</v>
      </c>
      <c r="D1" t="s">
        <v>1</v>
      </c>
      <c r="E1" t="s">
        <v>2</v>
      </c>
      <c r="F1" t="s">
        <v>3</v>
      </c>
    </row>
    <row r="2" spans="1:11" x14ac:dyDescent="0.25">
      <c r="A2">
        <v>2020</v>
      </c>
      <c r="B2">
        <v>130594820</v>
      </c>
      <c r="C2">
        <v>130594820</v>
      </c>
      <c r="D2">
        <v>130594820</v>
      </c>
      <c r="E2">
        <v>130594820</v>
      </c>
      <c r="F2">
        <v>130594820</v>
      </c>
    </row>
    <row r="3" spans="1:11" x14ac:dyDescent="0.25">
      <c r="A3">
        <v>2030</v>
      </c>
      <c r="B3" s="1">
        <v>87063213.333333299</v>
      </c>
      <c r="C3" s="2">
        <f>B3</f>
        <v>87063213.333333299</v>
      </c>
      <c r="D3" s="1">
        <v>87063213.333333299</v>
      </c>
      <c r="E3" s="1">
        <v>87063213.329999998</v>
      </c>
      <c r="F3">
        <v>57063213.333333299</v>
      </c>
    </row>
    <row r="4" spans="1:11" x14ac:dyDescent="0.25">
      <c r="A4">
        <v>2040</v>
      </c>
      <c r="B4" s="1">
        <v>43531606.666666597</v>
      </c>
      <c r="C4" s="2">
        <f>B4</f>
        <v>43531606.666666597</v>
      </c>
      <c r="D4" s="1">
        <v>43531606.666666597</v>
      </c>
      <c r="E4">
        <v>-2218938.27586206</v>
      </c>
      <c r="F4" s="1">
        <v>-16468393.3333333</v>
      </c>
    </row>
    <row r="5" spans="1:11" x14ac:dyDescent="0.25">
      <c r="A5">
        <v>2050</v>
      </c>
      <c r="B5" s="1">
        <v>-1.49011611938476E-8</v>
      </c>
      <c r="C5" s="2">
        <v>0</v>
      </c>
      <c r="D5" s="1">
        <v>-90000000</v>
      </c>
      <c r="E5" s="1">
        <v>-90000000</v>
      </c>
      <c r="F5" s="1">
        <v>-90000000</v>
      </c>
    </row>
    <row r="6" spans="1:11" x14ac:dyDescent="0.25">
      <c r="A6">
        <v>2060</v>
      </c>
      <c r="C6" s="1">
        <f>D5</f>
        <v>-90000000</v>
      </c>
      <c r="D6" s="1"/>
      <c r="E6" s="1"/>
      <c r="F6" s="1"/>
    </row>
    <row r="7" spans="1:11" x14ac:dyDescent="0.25">
      <c r="A7" t="s">
        <v>4</v>
      </c>
      <c r="B7" s="1">
        <f>SUM(B3:B5)</f>
        <v>130594819.99999988</v>
      </c>
      <c r="C7" s="2">
        <f>SUM(C3:C6)</f>
        <v>40594819.999999896</v>
      </c>
      <c r="D7" s="1">
        <f t="shared" ref="D7:F7" si="0">SUM(D3:D5)</f>
        <v>40594819.999999896</v>
      </c>
      <c r="E7" s="1">
        <f t="shared" si="0"/>
        <v>-5155724.9458620548</v>
      </c>
      <c r="F7" s="1">
        <f t="shared" si="0"/>
        <v>-49405180</v>
      </c>
    </row>
    <row r="8" spans="1:11" x14ac:dyDescent="0.25">
      <c r="D8" s="3"/>
    </row>
    <row r="9" spans="1:11" x14ac:dyDescent="0.25">
      <c r="B9" s="2"/>
      <c r="D9" s="2"/>
      <c r="E9" s="2"/>
      <c r="F9" s="2"/>
    </row>
    <row r="10" spans="1:11" x14ac:dyDescent="0.25">
      <c r="A10" t="s">
        <v>14</v>
      </c>
      <c r="B10">
        <f>SUM(B7:B9)</f>
        <v>130594819.99999988</v>
      </c>
      <c r="D10" s="2"/>
      <c r="E10" s="2"/>
      <c r="F10" s="2"/>
    </row>
    <row r="11" spans="1:11" x14ac:dyDescent="0.25">
      <c r="A11" t="s">
        <v>13</v>
      </c>
      <c r="B11" t="s">
        <v>0</v>
      </c>
      <c r="C11" t="str">
        <f>C1</f>
        <v>NE in 2050</v>
      </c>
      <c r="D11" t="s">
        <v>1</v>
      </c>
      <c r="E11" t="s">
        <v>2</v>
      </c>
      <c r="F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1" x14ac:dyDescent="0.25">
      <c r="A12">
        <v>2030</v>
      </c>
      <c r="B12" s="2">
        <f>B10-B3</f>
        <v>43531606.666666582</v>
      </c>
      <c r="C12" s="2">
        <f>$B$10-C3</f>
        <v>43531606.666666582</v>
      </c>
      <c r="D12" s="2">
        <f>$B$10-D3</f>
        <v>43531606.666666582</v>
      </c>
      <c r="E12" s="2">
        <f>$B$10-E3</f>
        <v>43531606.669999883</v>
      </c>
      <c r="F12" s="2">
        <f>$B$10-F3</f>
        <v>73531606.666666582</v>
      </c>
      <c r="H12" s="3">
        <f>cost!B2*1000000/B12</f>
        <v>257.43758779303943</v>
      </c>
      <c r="I12" s="3">
        <f>cost!D2*1000000/D12</f>
        <v>257.43758779303943</v>
      </c>
      <c r="J12" s="3">
        <f>cost!E2*1000000/E12</f>
        <v>257.43758777332692</v>
      </c>
      <c r="K12" s="3">
        <f>cost!F2*1000000/F12</f>
        <v>174.28859200173079</v>
      </c>
    </row>
    <row r="13" spans="1:11" x14ac:dyDescent="0.25">
      <c r="A13">
        <v>2040</v>
      </c>
      <c r="B13" s="2">
        <f>$B$10-B4</f>
        <v>87063213.333333284</v>
      </c>
      <c r="C13" s="2">
        <f t="shared" ref="C13:F14" si="1">$B$10-C4</f>
        <v>87063213.333333284</v>
      </c>
      <c r="D13" s="2">
        <f t="shared" si="1"/>
        <v>87063213.333333284</v>
      </c>
      <c r="E13" s="2">
        <f t="shared" si="1"/>
        <v>132813758.27586193</v>
      </c>
      <c r="F13" s="2">
        <f t="shared" si="1"/>
        <v>147063213.33333319</v>
      </c>
      <c r="H13" s="3">
        <f>cost!B3*1000000/B13</f>
        <v>159.76734224390165</v>
      </c>
      <c r="I13" s="3">
        <f>cost!D3*1000000/D13</f>
        <v>159.76734224390165</v>
      </c>
      <c r="J13" s="3">
        <f>cost!E3*1000000/E13</f>
        <v>203.8302724348834</v>
      </c>
      <c r="K13" s="3">
        <f>cost!F3*1000000/F13</f>
        <v>251.34406389561519</v>
      </c>
    </row>
    <row r="14" spans="1:11" x14ac:dyDescent="0.25">
      <c r="A14">
        <v>2050</v>
      </c>
      <c r="B14" s="2">
        <f>$B$10-B5</f>
        <v>130594819.9999999</v>
      </c>
      <c r="C14" s="2">
        <f>$B$10-C5</f>
        <v>130594819.99999988</v>
      </c>
      <c r="D14" s="2">
        <f t="shared" si="1"/>
        <v>220594819.99999988</v>
      </c>
      <c r="E14" s="2">
        <f t="shared" si="1"/>
        <v>220594819.99999988</v>
      </c>
      <c r="F14" s="2">
        <f t="shared" si="1"/>
        <v>220594819.99999988</v>
      </c>
      <c r="H14" s="3">
        <f>cost!B4*1000000/B14</f>
        <v>191.05334754144687</v>
      </c>
      <c r="I14" s="3">
        <f>cost!D4*1000000/D14</f>
        <v>427.23104774622544</v>
      </c>
      <c r="J14" s="3">
        <f>cost!E4*1000000/E14</f>
        <v>345.40026971070631</v>
      </c>
      <c r="K14" s="3">
        <f>cost!F4*1000000/F14</f>
        <v>345.40417604889041</v>
      </c>
    </row>
    <row r="15" spans="1:11" x14ac:dyDescent="0.25">
      <c r="A15" t="s">
        <v>4</v>
      </c>
      <c r="B15" s="2">
        <f>SUM(B12:B14)</f>
        <v>261189639.99999976</v>
      </c>
      <c r="C15" s="2">
        <f>SUM(C12:C14)</f>
        <v>261189639.99999976</v>
      </c>
      <c r="D15" s="2">
        <f>SUM(D12:D14)</f>
        <v>351189639.99999976</v>
      </c>
      <c r="E15" s="2">
        <f>SUM(E12:E14)</f>
        <v>396940184.9458617</v>
      </c>
      <c r="F15" s="2">
        <f t="shared" ref="F15" si="2">SUM(F12:F14)</f>
        <v>441189639.99999964</v>
      </c>
    </row>
    <row r="16" spans="1:11" x14ac:dyDescent="0.25">
      <c r="B16" s="3">
        <f>cost!B5*1000000/B15</f>
        <v>191.68871915086388</v>
      </c>
      <c r="C16" s="3">
        <f>cost!C5*1000000/C15</f>
        <v>482.45500286826365</v>
      </c>
      <c r="D16" s="3">
        <f>cost!D5*1000000/D15</f>
        <v>339.87758320687527</v>
      </c>
      <c r="E16" s="3">
        <f>cost!E5*1000000/E15</f>
        <v>288.385129577871</v>
      </c>
      <c r="F16" s="3">
        <f>cost!F5*1000000/F15</f>
        <v>285.53154132327211</v>
      </c>
    </row>
    <row r="17" spans="1:6" x14ac:dyDescent="0.25">
      <c r="D17" s="6">
        <f>(D16-$B$16)/$B$16</f>
        <v>0.77307034400591412</v>
      </c>
      <c r="E17" s="6">
        <f>(E16-$B$16)/$B$16</f>
        <v>0.50444497128130217</v>
      </c>
      <c r="F17" s="6">
        <f>(F16-$B$16)/$B$16</f>
        <v>0.48955839753173769</v>
      </c>
    </row>
    <row r="18" spans="1:6" x14ac:dyDescent="0.25">
      <c r="B18" s="2"/>
      <c r="D18" s="5"/>
      <c r="E18" s="5"/>
      <c r="F18" s="2"/>
    </row>
    <row r="20" spans="1:6" x14ac:dyDescent="0.25">
      <c r="A20" t="s">
        <v>6</v>
      </c>
    </row>
    <row r="21" spans="1:6" x14ac:dyDescent="0.25">
      <c r="B21" t="str">
        <f>C1</f>
        <v>NE in 2050</v>
      </c>
      <c r="C21" t="str">
        <f t="shared" ref="C21:E21" si="3">D1</f>
        <v>NE in 2040</v>
      </c>
      <c r="D21" t="str">
        <f t="shared" si="3"/>
        <v>NE in 2030</v>
      </c>
      <c r="E21" t="str">
        <f t="shared" si="3"/>
        <v>NE in 2020</v>
      </c>
    </row>
    <row r="22" spans="1:6" x14ac:dyDescent="0.25">
      <c r="A22">
        <f>A3</f>
        <v>2030</v>
      </c>
      <c r="B22" s="2">
        <f>C3-B3</f>
        <v>0</v>
      </c>
      <c r="C22" s="1">
        <f>D3-B3</f>
        <v>0</v>
      </c>
      <c r="D22" s="1">
        <f>E3-B3</f>
        <v>-3.3333003520965576E-3</v>
      </c>
      <c r="E22" s="1">
        <f>F3-B3</f>
        <v>-30000000</v>
      </c>
    </row>
    <row r="23" spans="1:6" x14ac:dyDescent="0.25">
      <c r="A23">
        <f>A4</f>
        <v>2040</v>
      </c>
      <c r="B23" s="2">
        <f>C4-B4</f>
        <v>0</v>
      </c>
      <c r="C23" s="1">
        <f>D4-B4</f>
        <v>0</v>
      </c>
      <c r="D23" s="1">
        <f>E4-B4</f>
        <v>-45750544.942528658</v>
      </c>
      <c r="E23" s="1">
        <f>F4-B4</f>
        <v>-59999999.999999896</v>
      </c>
    </row>
    <row r="24" spans="1:6" x14ac:dyDescent="0.25">
      <c r="A24">
        <f>A5</f>
        <v>2050</v>
      </c>
      <c r="B24" s="2">
        <f>C6-B5</f>
        <v>-89999999.999999985</v>
      </c>
      <c r="C24" s="1">
        <f>D5-B5</f>
        <v>-89999999.999999985</v>
      </c>
      <c r="D24" s="1">
        <f>E5-B5</f>
        <v>-89999999.999999985</v>
      </c>
      <c r="E24" s="1">
        <f>F5-B5</f>
        <v>-89999999.999999985</v>
      </c>
    </row>
    <row r="25" spans="1:6" x14ac:dyDescent="0.25">
      <c r="A25" t="s">
        <v>12</v>
      </c>
      <c r="B25" s="1">
        <f>SUM(B22:B24)</f>
        <v>-89999999.999999985</v>
      </c>
      <c r="C25" s="1">
        <f>SUM(C22:C24)</f>
        <v>-89999999.999999985</v>
      </c>
      <c r="D25" s="1">
        <f t="shared" ref="D25:E25" si="4">SUM(D22:D24)</f>
        <v>-135750544.94586194</v>
      </c>
      <c r="E25" s="1">
        <f t="shared" si="4"/>
        <v>-179999999.99999988</v>
      </c>
    </row>
    <row r="27" spans="1:6" x14ac:dyDescent="0.25">
      <c r="A27" t="s">
        <v>7</v>
      </c>
    </row>
    <row r="28" spans="1:6" x14ac:dyDescent="0.25">
      <c r="B28" t="str">
        <f>C1</f>
        <v>NE in 2050</v>
      </c>
      <c r="C28" t="str">
        <f t="shared" ref="C28:E28" si="5">D1</f>
        <v>NE in 2040</v>
      </c>
      <c r="D28" t="str">
        <f t="shared" si="5"/>
        <v>NE in 2030</v>
      </c>
      <c r="E28" t="str">
        <f t="shared" si="5"/>
        <v>NE in 2020</v>
      </c>
    </row>
    <row r="29" spans="1:6" x14ac:dyDescent="0.25">
      <c r="A29">
        <v>2030</v>
      </c>
      <c r="B29" s="3">
        <f>cost!C2-cost!B2</f>
        <v>0</v>
      </c>
      <c r="C29" s="4">
        <f>cost!D2-cost!B2</f>
        <v>0</v>
      </c>
      <c r="D29" s="4">
        <f>cost!E2-cost!B2</f>
        <v>0</v>
      </c>
      <c r="E29" s="4">
        <f>cost!F2-cost!B2</f>
        <v>1609.0483805363601</v>
      </c>
    </row>
    <row r="30" spans="1:6" x14ac:dyDescent="0.25">
      <c r="A30">
        <v>2040</v>
      </c>
      <c r="B30" s="3">
        <f>cost!C3-cost!B3</f>
        <v>0</v>
      </c>
      <c r="C30" s="4">
        <f>cost!D3-cost!B3</f>
        <v>0</v>
      </c>
      <c r="D30" s="4">
        <f>cost!E3-cost!B3</f>
        <v>13161.606330989211</v>
      </c>
      <c r="E30" s="4">
        <f>cost!F3-cost!B3</f>
        <v>23053.607487267313</v>
      </c>
    </row>
    <row r="31" spans="1:6" x14ac:dyDescent="0.25">
      <c r="A31">
        <v>2050</v>
      </c>
      <c r="B31" s="3">
        <f>cost!C4-cost!B4</f>
        <v>75945.140968285443</v>
      </c>
      <c r="C31" s="4">
        <f>cost!D4-cost!B4</f>
        <v>69294.37854341729</v>
      </c>
      <c r="D31" s="4">
        <f>cost!E4-cost!B4</f>
        <v>51242.932792211992</v>
      </c>
      <c r="E31" s="4">
        <f>cost!F4-cost!B4</f>
        <v>51243.794510180574</v>
      </c>
    </row>
    <row r="32" spans="1:6" x14ac:dyDescent="0.25">
      <c r="A32" t="s">
        <v>4</v>
      </c>
      <c r="B32" s="4">
        <f>SUM(B29:B31)</f>
        <v>75945.140968285443</v>
      </c>
      <c r="C32" s="4">
        <f>SUM(C29:C31)</f>
        <v>69294.37854341729</v>
      </c>
      <c r="D32" s="4">
        <f t="shared" ref="D32:E32" si="6">SUM(D29:D31)</f>
        <v>64404.539123201204</v>
      </c>
      <c r="E32" s="4">
        <f t="shared" si="6"/>
        <v>75906.450377984249</v>
      </c>
    </row>
    <row r="34" spans="1:5" x14ac:dyDescent="0.25">
      <c r="A34" t="s">
        <v>8</v>
      </c>
    </row>
    <row r="35" spans="1:5" x14ac:dyDescent="0.25">
      <c r="B35" t="str">
        <f>E28</f>
        <v>NE in 2020</v>
      </c>
      <c r="C35" t="str">
        <f>D28</f>
        <v>NE in 2030</v>
      </c>
      <c r="D35" t="str">
        <f>C28</f>
        <v>NE in 2040</v>
      </c>
      <c r="E35" t="str">
        <f>B28</f>
        <v>NE in 2050</v>
      </c>
    </row>
    <row r="36" spans="1:5" x14ac:dyDescent="0.25">
      <c r="A36">
        <f>A29</f>
        <v>2030</v>
      </c>
      <c r="B36" s="4">
        <f>-E29/E22*1000000</f>
        <v>53.634946017878676</v>
      </c>
      <c r="C36" s="4">
        <v>0</v>
      </c>
      <c r="D36" s="4">
        <v>0</v>
      </c>
      <c r="E36">
        <v>0</v>
      </c>
    </row>
    <row r="37" spans="1:5" x14ac:dyDescent="0.25">
      <c r="A37">
        <f t="shared" ref="A37:A38" si="7">A30</f>
        <v>2040</v>
      </c>
      <c r="B37" s="4">
        <f>-E30/E23*1000000</f>
        <v>384.22679145445591</v>
      </c>
      <c r="C37" s="4">
        <f>-D30/D23*1000000</f>
        <v>287.68195761433401</v>
      </c>
      <c r="D37" s="4">
        <v>0</v>
      </c>
      <c r="E37">
        <v>0</v>
      </c>
    </row>
    <row r="38" spans="1:5" x14ac:dyDescent="0.25">
      <c r="A38">
        <f t="shared" si="7"/>
        <v>2050</v>
      </c>
      <c r="B38" s="4">
        <f>-E31/E24*1000000</f>
        <v>569.37549455756198</v>
      </c>
      <c r="C38" s="4">
        <f>-D31/D24*1000000</f>
        <v>569.36591991346666</v>
      </c>
      <c r="D38" s="4">
        <f>-C31/C24*1000000</f>
        <v>769.93753937130327</v>
      </c>
      <c r="E38">
        <v>0</v>
      </c>
    </row>
    <row r="39" spans="1:5" x14ac:dyDescent="0.25">
      <c r="A39">
        <v>2051</v>
      </c>
      <c r="B39" s="4"/>
      <c r="C39" s="4"/>
      <c r="D39" s="4"/>
    </row>
    <row r="40" spans="1:5" x14ac:dyDescent="0.25">
      <c r="A40" t="s">
        <v>4</v>
      </c>
      <c r="B40" s="4">
        <f>-E32/E25*1000000</f>
        <v>421.70250209991281</v>
      </c>
      <c r="C40" s="4">
        <f>-D32/D25*1000000</f>
        <v>474.43300613552668</v>
      </c>
      <c r="D40" s="4">
        <f>-C32/C25*1000000</f>
        <v>769.93753937130327</v>
      </c>
      <c r="E40" s="4">
        <f>-B32/B25*1000000</f>
        <v>843.83489964761623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</vt:lpstr>
      <vt:lpstr>cost (2)</vt:lpstr>
      <vt:lpstr>emission</vt:lpstr>
      <vt:lpstr>emission cap</vt:lpstr>
      <vt:lpstr>CE</vt:lpstr>
      <vt:lpstr>emission (2)</vt:lpstr>
      <vt:lpstr>emission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2021-10-05T16:15:37Z</dcterms:created>
  <dcterms:modified xsi:type="dcterms:W3CDTF">2021-12-13T18:18:26Z</dcterms:modified>
</cp:coreProperties>
</file>