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it\Downloads\YEAR-2\SUMMERS\ResumeDocuments\off-campus\"/>
    </mc:Choice>
  </mc:AlternateContent>
  <xr:revisionPtr revIDLastSave="0" documentId="8_{6B41EBF2-4083-4010-912A-2B9D7CABD95F}" xr6:coauthVersionLast="47" xr6:coauthVersionMax="47" xr10:uidLastSave="{00000000-0000-0000-0000-000000000000}"/>
  <bookViews>
    <workbookView xWindow="-108" yWindow="-108" windowWidth="23256" windowHeight="12456" xr2:uid="{E5CCC83C-7FA5-7344-8D9E-DCD20885CE04}"/>
  </bookViews>
  <sheets>
    <sheet name="Start" sheetId="6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6" l="1"/>
  <c r="F14" i="6"/>
  <c r="G14" i="6"/>
  <c r="G109" i="6" s="1"/>
  <c r="H14" i="6"/>
  <c r="H109" i="6" s="1"/>
  <c r="D124" i="6"/>
  <c r="C12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0" i="6"/>
  <c r="D119" i="6"/>
  <c r="D118" i="6"/>
  <c r="D117" i="6"/>
  <c r="D115" i="6"/>
  <c r="E41" i="6"/>
  <c r="F41" i="6"/>
  <c r="F46" i="6" s="1"/>
  <c r="F116" i="6" s="1"/>
  <c r="G41" i="6"/>
  <c r="G46" i="6" s="1"/>
  <c r="G116" i="6" s="1"/>
  <c r="H41" i="6"/>
  <c r="H46" i="6" s="1"/>
  <c r="H116" i="6" s="1"/>
  <c r="E42" i="6"/>
  <c r="E46" i="6" s="1"/>
  <c r="E116" i="6" s="1"/>
  <c r="F42" i="6"/>
  <c r="G42" i="6"/>
  <c r="H42" i="6"/>
  <c r="E43" i="6"/>
  <c r="F43" i="6"/>
  <c r="G43" i="6"/>
  <c r="H43" i="6"/>
  <c r="E44" i="6"/>
  <c r="F44" i="6"/>
  <c r="G44" i="6"/>
  <c r="H44" i="6"/>
  <c r="E45" i="6"/>
  <c r="F45" i="6"/>
  <c r="G45" i="6"/>
  <c r="H45" i="6"/>
  <c r="E48" i="6"/>
  <c r="F48" i="6"/>
  <c r="G48" i="6"/>
  <c r="H48" i="6"/>
  <c r="E49" i="6"/>
  <c r="F49" i="6"/>
  <c r="G49" i="6"/>
  <c r="H49" i="6"/>
  <c r="E51" i="6"/>
  <c r="F51" i="6"/>
  <c r="G51" i="6"/>
  <c r="H51" i="6"/>
  <c r="E53" i="6"/>
  <c r="F53" i="6"/>
  <c r="G53" i="6"/>
  <c r="H53" i="6"/>
  <c r="E54" i="6"/>
  <c r="F54" i="6"/>
  <c r="G54" i="6"/>
  <c r="H54" i="6"/>
  <c r="D57" i="6"/>
  <c r="D54" i="6"/>
  <c r="D53" i="6"/>
  <c r="D51" i="6"/>
  <c r="D49" i="6"/>
  <c r="D48" i="6"/>
  <c r="D45" i="6"/>
  <c r="D44" i="6"/>
  <c r="D43" i="6"/>
  <c r="D42" i="6"/>
  <c r="E32" i="6"/>
  <c r="F32" i="6" s="1"/>
  <c r="G32" i="6" s="1"/>
  <c r="H32" i="6" s="1"/>
  <c r="E109" i="6"/>
  <c r="F109" i="6"/>
  <c r="D108" i="6"/>
  <c r="C111" i="6"/>
  <c r="D32" i="6"/>
  <c r="E29" i="6"/>
  <c r="F29" i="6"/>
  <c r="G29" i="6"/>
  <c r="H29" i="6"/>
  <c r="D29" i="6"/>
  <c r="E25" i="6"/>
  <c r="F25" i="6"/>
  <c r="G25" i="6"/>
  <c r="H25" i="6"/>
  <c r="D25" i="6"/>
  <c r="E77" i="6"/>
  <c r="F77" i="6" s="1"/>
  <c r="G77" i="6" s="1"/>
  <c r="H77" i="6" s="1"/>
  <c r="D77" i="6"/>
  <c r="C77" i="6"/>
  <c r="E22" i="6"/>
  <c r="F22" i="6"/>
  <c r="G22" i="6"/>
  <c r="H22" i="6"/>
  <c r="D22" i="6"/>
  <c r="E102" i="6"/>
  <c r="E103" i="6"/>
  <c r="E105" i="6" s="1"/>
  <c r="F102" i="6" s="1"/>
  <c r="F105" i="6" s="1"/>
  <c r="G102" i="6" s="1"/>
  <c r="G105" i="6" s="1"/>
  <c r="H102" i="6" s="1"/>
  <c r="H105" i="6" s="1"/>
  <c r="F103" i="6"/>
  <c r="G103" i="6"/>
  <c r="H103" i="6"/>
  <c r="E104" i="6"/>
  <c r="F104" i="6"/>
  <c r="G104" i="6"/>
  <c r="H104" i="6"/>
  <c r="D105" i="6"/>
  <c r="D104" i="6"/>
  <c r="D103" i="6"/>
  <c r="D102" i="6"/>
  <c r="C105" i="6"/>
  <c r="D20" i="6"/>
  <c r="E20" i="6"/>
  <c r="F20" i="6"/>
  <c r="G20" i="6"/>
  <c r="H20" i="6"/>
  <c r="E19" i="6"/>
  <c r="F19" i="6"/>
  <c r="G19" i="6"/>
  <c r="H19" i="6"/>
  <c r="D19" i="6"/>
  <c r="E72" i="6"/>
  <c r="F72" i="6"/>
  <c r="G72" i="6"/>
  <c r="H72" i="6"/>
  <c r="D72" i="6"/>
  <c r="D71" i="6"/>
  <c r="E71" i="6"/>
  <c r="F71" i="6"/>
  <c r="G71" i="6"/>
  <c r="H71" i="6"/>
  <c r="C76" i="6"/>
  <c r="D76" i="6" s="1"/>
  <c r="E76" i="6" s="1"/>
  <c r="F76" i="6" s="1"/>
  <c r="G76" i="6" s="1"/>
  <c r="H76" i="6" s="1"/>
  <c r="E75" i="6"/>
  <c r="F75" i="6"/>
  <c r="G75" i="6"/>
  <c r="H75" i="6"/>
  <c r="D75" i="6"/>
  <c r="C75" i="6"/>
  <c r="C38" i="6"/>
  <c r="C36" i="6"/>
  <c r="C34" i="6"/>
  <c r="C30" i="6"/>
  <c r="C27" i="6"/>
  <c r="C23" i="6"/>
  <c r="C21" i="6"/>
  <c r="E11" i="6"/>
  <c r="F11" i="6"/>
  <c r="G11" i="6"/>
  <c r="H11" i="6"/>
  <c r="E81" i="6"/>
  <c r="F81" i="6"/>
  <c r="G81" i="6"/>
  <c r="H81" i="6"/>
  <c r="D81" i="6"/>
  <c r="E9" i="6"/>
  <c r="F9" i="6"/>
  <c r="G9" i="6"/>
  <c r="H9" i="6"/>
  <c r="D9" i="6"/>
  <c r="E100" i="6"/>
  <c r="F100" i="6"/>
  <c r="G100" i="6"/>
  <c r="H100" i="6"/>
  <c r="D100" i="6"/>
  <c r="E99" i="6"/>
  <c r="F99" i="6"/>
  <c r="G99" i="6"/>
  <c r="H99" i="6"/>
  <c r="D99" i="6"/>
  <c r="C92" i="6" a="1"/>
  <c r="C92" i="6" s="1"/>
  <c r="E98" i="6"/>
  <c r="F98" i="6"/>
  <c r="G98" i="6"/>
  <c r="H98" i="6"/>
  <c r="D98" i="6"/>
  <c r="C89" i="6"/>
  <c r="E5" i="6"/>
  <c r="F5" i="6"/>
  <c r="F7" i="6" s="1"/>
  <c r="G5" i="6"/>
  <c r="H5" i="6"/>
  <c r="E6" i="6"/>
  <c r="E7" i="6" s="1"/>
  <c r="E10" i="6" s="1"/>
  <c r="E12" i="6" s="1"/>
  <c r="F6" i="6"/>
  <c r="E8" i="6"/>
  <c r="D10" i="6"/>
  <c r="D8" i="6"/>
  <c r="D7" i="6"/>
  <c r="D6" i="6"/>
  <c r="D5" i="6"/>
  <c r="E79" i="6"/>
  <c r="F79" i="6" s="1"/>
  <c r="G79" i="6" s="1"/>
  <c r="H79" i="6" s="1"/>
  <c r="B77" i="6"/>
  <c r="B76" i="6"/>
  <c r="B75" i="6"/>
  <c r="C33" i="6"/>
  <c r="D17" i="6"/>
  <c r="E17" i="6" s="1"/>
  <c r="E13" i="6" l="1"/>
  <c r="G7" i="6"/>
  <c r="F10" i="6"/>
  <c r="F12" i="6" s="1"/>
  <c r="H8" i="6"/>
  <c r="H6" i="6"/>
  <c r="H7" i="6" s="1"/>
  <c r="H10" i="6" s="1"/>
  <c r="H12" i="6" s="1"/>
  <c r="G8" i="6"/>
  <c r="G6" i="6"/>
  <c r="F8" i="6"/>
  <c r="G93" i="6"/>
  <c r="H93" i="6"/>
  <c r="F94" i="6"/>
  <c r="G94" i="6"/>
  <c r="H94" i="6"/>
  <c r="G95" i="6"/>
  <c r="D4" i="6"/>
  <c r="E93" i="6"/>
  <c r="H95" i="6"/>
  <c r="F93" i="6"/>
  <c r="H96" i="6"/>
  <c r="H92" i="6"/>
  <c r="G92" i="6"/>
  <c r="F92" i="6"/>
  <c r="E92" i="6"/>
  <c r="D92" i="6"/>
  <c r="E4" i="6"/>
  <c r="F17" i="6"/>
  <c r="H13" i="6" l="1"/>
  <c r="G10" i="6"/>
  <c r="G12" i="6" s="1"/>
  <c r="F13" i="6"/>
  <c r="F4" i="6"/>
  <c r="G17" i="6"/>
  <c r="G13" i="6" l="1"/>
  <c r="G4" i="6"/>
  <c r="H17" i="6"/>
  <c r="H4" i="6" s="1"/>
  <c r="D11" i="6"/>
  <c r="D12" i="6"/>
  <c r="D13" i="6"/>
  <c r="D14" i="6"/>
  <c r="D18" i="6"/>
  <c r="E18" i="6"/>
  <c r="F18" i="6"/>
  <c r="G18" i="6"/>
  <c r="H18" i="6"/>
  <c r="D21" i="6"/>
  <c r="E21" i="6"/>
  <c r="F21" i="6"/>
  <c r="G21" i="6"/>
  <c r="H21" i="6"/>
  <c r="D23" i="6"/>
  <c r="E23" i="6"/>
  <c r="F23" i="6"/>
  <c r="G23" i="6"/>
  <c r="H23" i="6"/>
  <c r="D26" i="6"/>
  <c r="E26" i="6"/>
  <c r="F26" i="6"/>
  <c r="G26" i="6"/>
  <c r="H26" i="6"/>
  <c r="D27" i="6"/>
  <c r="E27" i="6"/>
  <c r="F27" i="6"/>
  <c r="G27" i="6"/>
  <c r="H27" i="6"/>
  <c r="D30" i="6"/>
  <c r="E30" i="6"/>
  <c r="F30" i="6"/>
  <c r="G30" i="6"/>
  <c r="H30" i="6"/>
  <c r="D33" i="6"/>
  <c r="E33" i="6"/>
  <c r="F33" i="6"/>
  <c r="G33" i="6"/>
  <c r="H33" i="6"/>
  <c r="D34" i="6"/>
  <c r="E34" i="6"/>
  <c r="F34" i="6"/>
  <c r="G34" i="6"/>
  <c r="H34" i="6"/>
  <c r="D36" i="6"/>
  <c r="E36" i="6"/>
  <c r="F36" i="6"/>
  <c r="G36" i="6"/>
  <c r="H36" i="6"/>
  <c r="D38" i="6"/>
  <c r="E38" i="6"/>
  <c r="F38" i="6"/>
  <c r="G38" i="6"/>
  <c r="H38" i="6"/>
  <c r="D41" i="6"/>
  <c r="D46" i="6"/>
  <c r="D52" i="6"/>
  <c r="E52" i="6"/>
  <c r="F52" i="6"/>
  <c r="G52" i="6"/>
  <c r="H52" i="6"/>
  <c r="D55" i="6"/>
  <c r="E55" i="6"/>
  <c r="F55" i="6"/>
  <c r="G55" i="6"/>
  <c r="H55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E108" i="6"/>
  <c r="F108" i="6"/>
  <c r="G108" i="6"/>
  <c r="H108" i="6"/>
  <c r="D109" i="6"/>
  <c r="D111" i="6"/>
  <c r="E111" i="6"/>
  <c r="F111" i="6"/>
  <c r="G111" i="6"/>
  <c r="H111" i="6"/>
  <c r="E115" i="6"/>
  <c r="F115" i="6"/>
  <c r="G115" i="6"/>
  <c r="H115" i="6"/>
  <c r="D116" i="6"/>
  <c r="D121" i="6"/>
  <c r="E121" i="6"/>
  <c r="F121" i="6"/>
  <c r="G121" i="6"/>
  <c r="H121" i="6"/>
  <c r="E124" i="6"/>
  <c r="F124" i="6"/>
  <c r="G124" i="6"/>
  <c r="H124" i="6"/>
  <c r="D125" i="6"/>
  <c r="E125" i="6"/>
  <c r="F125" i="6"/>
  <c r="G125" i="6"/>
  <c r="H125" i="6"/>
  <c r="D126" i="6"/>
  <c r="E126" i="6"/>
  <c r="F126" i="6"/>
  <c r="G126" i="6"/>
  <c r="H126" i="6"/>
  <c r="D129" i="6"/>
  <c r="E129" i="6"/>
  <c r="F129" i="6"/>
  <c r="G129" i="6"/>
  <c r="H129" i="6"/>
  <c r="D130" i="6"/>
  <c r="E130" i="6"/>
  <c r="F130" i="6"/>
  <c r="G130" i="6"/>
  <c r="H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<sst xmlns="http://schemas.openxmlformats.org/spreadsheetml/2006/main" count="106" uniqueCount="82">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</sst>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5" borderId="0" xfId="0" applyFont="1" applyFill="1"/>
    <xf numFmtId="166" fontId="4" fillId="5" borderId="0" xfId="0" applyNumberFormat="1" applyFont="1" applyFill="1"/>
    <xf numFmtId="0" fontId="3" fillId="3" borderId="0" xfId="0" applyFont="1" applyFill="1"/>
    <xf numFmtId="166" fontId="0" fillId="7" borderId="0" xfId="0" applyNumberFormat="1" applyFill="1"/>
    <xf numFmtId="0" fontId="7" fillId="8" borderId="3" xfId="0" applyFont="1" applyFill="1" applyBorder="1" applyAlignment="1">
      <alignment horizontal="center"/>
    </xf>
    <xf numFmtId="0" fontId="3" fillId="6" borderId="2" xfId="0" applyFont="1" applyFill="1" applyBorder="1"/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K161"/>
  <sheetViews>
    <sheetView showGridLines="0" tabSelected="1" zoomScale="82" zoomScaleNormal="82" workbookViewId="0">
      <selection activeCell="J15" sqref="J15"/>
    </sheetView>
  </sheetViews>
  <sheetFormatPr defaultColWidth="8.796875" defaultRowHeight="15.6" x14ac:dyDescent="0.3"/>
  <cols>
    <col min="1" max="1" width="4.19921875" customWidth="1"/>
    <col min="2" max="2" width="30.5" customWidth="1"/>
    <col min="3" max="3" width="10.296875" customWidth="1"/>
  </cols>
  <sheetData>
    <row r="1" spans="1:11" ht="49.05" customHeight="1" x14ac:dyDescent="0.7">
      <c r="B1" s="26" t="s">
        <v>77</v>
      </c>
      <c r="C1" s="26"/>
      <c r="D1" s="26"/>
      <c r="E1" s="26"/>
      <c r="F1" s="26"/>
      <c r="G1" s="26"/>
      <c r="H1" s="26"/>
    </row>
    <row r="3" spans="1:11" x14ac:dyDescent="0.3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11" x14ac:dyDescent="0.3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11" x14ac:dyDescent="0.3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11" x14ac:dyDescent="0.3">
      <c r="B6" t="s">
        <v>11</v>
      </c>
      <c r="C6" s="10"/>
      <c r="D6" s="10">
        <f>-D66*D5</f>
        <v>-85303.4</v>
      </c>
      <c r="E6" s="10">
        <f t="shared" ref="E6:H6" si="1">-E66*E5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  <c r="K6" t="s">
        <v>81</v>
      </c>
    </row>
    <row r="7" spans="1:11" x14ac:dyDescent="0.3">
      <c r="B7" s="3" t="s">
        <v>14</v>
      </c>
      <c r="C7" s="11"/>
      <c r="D7" s="11">
        <f>SUM(D5:D6)</f>
        <v>113076.6</v>
      </c>
      <c r="E7" s="11">
        <f t="shared" ref="E7:H7" si="2">SUM(E5:E6)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11" x14ac:dyDescent="0.3">
      <c r="B8" t="s">
        <v>12</v>
      </c>
      <c r="C8" s="10"/>
      <c r="D8" s="10">
        <f>D5*-D67</f>
        <v>-69433</v>
      </c>
      <c r="E8" s="10">
        <f t="shared" ref="E8:H8" si="3">E5*-E67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11" x14ac:dyDescent="0.3">
      <c r="B9" t="s">
        <v>15</v>
      </c>
      <c r="C9" s="13"/>
      <c r="D9" s="25">
        <f>-D100</f>
        <v>-6399</v>
      </c>
      <c r="E9" s="25">
        <f t="shared" ref="E9:H9" si="4">-E100</f>
        <v>-7599</v>
      </c>
      <c r="F9" s="25">
        <f t="shared" si="4"/>
        <v>-8599</v>
      </c>
      <c r="G9" s="25">
        <f t="shared" si="4"/>
        <v>-9349</v>
      </c>
      <c r="H9" s="25">
        <f t="shared" si="4"/>
        <v>-10099</v>
      </c>
    </row>
    <row r="10" spans="1:11" x14ac:dyDescent="0.3">
      <c r="B10" s="3" t="s">
        <v>16</v>
      </c>
      <c r="C10" s="11"/>
      <c r="D10" s="11">
        <f>SUM(D7:D9)</f>
        <v>37244.600000000006</v>
      </c>
      <c r="E10" s="11">
        <f t="shared" ref="E10:H10" si="5">SUM(E7:E9)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11" x14ac:dyDescent="0.3">
      <c r="B11" t="s">
        <v>54</v>
      </c>
      <c r="C11" s="13"/>
      <c r="D11" s="25">
        <f ca="1">-D130</f>
        <v>-2800.0000000000005</v>
      </c>
      <c r="E11" s="25">
        <f t="shared" ref="E11:H11" si="6">-E81</f>
        <v>-2800.0000000000005</v>
      </c>
      <c r="F11" s="25">
        <f t="shared" si="6"/>
        <v>-2800.0000000000005</v>
      </c>
      <c r="G11" s="25">
        <f t="shared" si="6"/>
        <v>-2800.0000000000005</v>
      </c>
      <c r="H11" s="25">
        <f t="shared" si="6"/>
        <v>-2800.0000000000005</v>
      </c>
    </row>
    <row r="12" spans="1:11" x14ac:dyDescent="0.3">
      <c r="B12" s="3" t="s">
        <v>18</v>
      </c>
      <c r="C12" s="11"/>
      <c r="D12" s="11">
        <f ca="1">SUM(D10:D11)</f>
        <v>34444.600000000006</v>
      </c>
      <c r="E12" s="11">
        <f t="shared" ref="E12:H12" si="7">SUM(E10:E11)</f>
        <v>35426.780000000013</v>
      </c>
      <c r="F12" s="11">
        <f t="shared" si="7"/>
        <v>44395.375</v>
      </c>
      <c r="G12" s="11">
        <f t="shared" si="7"/>
        <v>51456.587499999994</v>
      </c>
      <c r="H12" s="11">
        <f t="shared" si="7"/>
        <v>54054.25</v>
      </c>
    </row>
    <row r="13" spans="1:11" x14ac:dyDescent="0.3">
      <c r="B13" t="s">
        <v>19</v>
      </c>
      <c r="C13" s="10"/>
      <c r="D13" s="10">
        <f ca="1">-IF(D12&gt;0, D12*D69,0)</f>
        <v>-7233.3660000000009</v>
      </c>
      <c r="E13" s="10">
        <f t="shared" ref="E13:H13" si="8">-IF(E12&gt;0, E12*E69,0)</f>
        <v>-7439.6238000000021</v>
      </c>
      <c r="F13" s="10">
        <f t="shared" si="8"/>
        <v>-9323.0287499999995</v>
      </c>
      <c r="G13" s="10">
        <f t="shared" si="8"/>
        <v>-10805.883374999998</v>
      </c>
      <c r="H13" s="10">
        <f t="shared" si="8"/>
        <v>-11351.3925</v>
      </c>
    </row>
    <row r="14" spans="1:11" x14ac:dyDescent="0.3">
      <c r="B14" s="27" t="s">
        <v>20</v>
      </c>
      <c r="C14" s="12"/>
      <c r="D14" s="12">
        <f ca="1">SUM(D12:D13)</f>
        <v>27211.234000000004</v>
      </c>
      <c r="E14" s="12">
        <f t="shared" ref="E14:H14" si="9">SUM(E12:E13)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11" x14ac:dyDescent="0.3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3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3">
      <c r="B18" t="s">
        <v>21</v>
      </c>
      <c r="C18" s="13">
        <v>14589</v>
      </c>
      <c r="D18" s="25">
        <f ca="1">D59</f>
        <v>21534.405428426988</v>
      </c>
      <c r="E18" s="25">
        <f t="shared" ref="E18:H18" ca="1" si="10">E59</f>
        <v>32358.520199848354</v>
      </c>
      <c r="F18" s="25">
        <f t="shared" ca="1" si="10"/>
        <v>50080.897089531209</v>
      </c>
      <c r="G18" s="25">
        <f t="shared" ca="1" si="10"/>
        <v>71830.97172667057</v>
      </c>
      <c r="H18" s="25">
        <f t="shared" ca="1" si="10"/>
        <v>91753.804550442699</v>
      </c>
    </row>
    <row r="19" spans="2:8" x14ac:dyDescent="0.3">
      <c r="B19" t="s">
        <v>22</v>
      </c>
      <c r="C19" s="13">
        <v>9877</v>
      </c>
      <c r="D19" s="10">
        <f>D75*D71</f>
        <v>12323.498304999466</v>
      </c>
      <c r="E19" s="10">
        <f t="shared" ref="E19:H20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3">
      <c r="B20" t="s">
        <v>4</v>
      </c>
      <c r="C20" s="13">
        <v>8579</v>
      </c>
      <c r="D20" s="10">
        <f>D76*D72</f>
        <v>9643.2667264030351</v>
      </c>
      <c r="E20" s="10">
        <f t="shared" si="11"/>
        <v>10125.430062723188</v>
      </c>
      <c r="F20" s="10">
        <f t="shared" si="11"/>
        <v>10091.790760189224</v>
      </c>
      <c r="G20" s="10">
        <f t="shared" si="11"/>
        <v>10119.823512300862</v>
      </c>
      <c r="H20" s="10">
        <f t="shared" si="11"/>
        <v>10652.445802421958</v>
      </c>
    </row>
    <row r="21" spans="2:8" x14ac:dyDescent="0.3">
      <c r="B21" s="3" t="s">
        <v>23</v>
      </c>
      <c r="C21" s="11">
        <f>SUM(C18:C20)</f>
        <v>33045</v>
      </c>
      <c r="D21" s="11">
        <f t="shared" ref="D21:H21" ca="1" si="12">SUM(D18:D20)</f>
        <v>43501.170459829489</v>
      </c>
      <c r="E21" s="11">
        <f t="shared" ca="1" si="12"/>
        <v>55423.623482820978</v>
      </c>
      <c r="F21" s="11">
        <f t="shared" ca="1" si="12"/>
        <v>74036.623442844837</v>
      </c>
      <c r="G21" s="11">
        <f t="shared" ca="1" si="12"/>
        <v>96584.949476158305</v>
      </c>
      <c r="H21" s="11">
        <f t="shared" ca="1" si="12"/>
        <v>117810.623234114</v>
      </c>
    </row>
    <row r="22" spans="2:8" x14ac:dyDescent="0.3">
      <c r="B22" t="s">
        <v>24</v>
      </c>
      <c r="C22" s="13">
        <v>48990</v>
      </c>
      <c r="D22" s="10">
        <f>D105</f>
        <v>57591</v>
      </c>
      <c r="E22" s="10">
        <f t="shared" ref="E22:H22" si="13">E105</f>
        <v>61992</v>
      </c>
      <c r="F22" s="10">
        <f t="shared" si="13"/>
        <v>63393</v>
      </c>
      <c r="G22" s="10">
        <f t="shared" si="13"/>
        <v>61544</v>
      </c>
      <c r="H22" s="10">
        <f t="shared" si="13"/>
        <v>58945</v>
      </c>
    </row>
    <row r="23" spans="2:8" x14ac:dyDescent="0.3">
      <c r="B23" s="27" t="s">
        <v>25</v>
      </c>
      <c r="C23" s="12">
        <f>SUM(C21:C22)</f>
        <v>82035</v>
      </c>
      <c r="D23" s="12">
        <f t="shared" ref="D23:H23" ca="1" si="14">SUM(D21:D22)</f>
        <v>101092.17045982949</v>
      </c>
      <c r="E23" s="12">
        <f t="shared" ca="1" si="14"/>
        <v>117415.62348282099</v>
      </c>
      <c r="F23" s="12">
        <f t="shared" ca="1" si="14"/>
        <v>137429.62344284484</v>
      </c>
      <c r="G23" s="12">
        <f t="shared" ca="1" si="14"/>
        <v>158128.9494761583</v>
      </c>
      <c r="H23" s="12">
        <f t="shared" ca="1" si="14"/>
        <v>176755.623234114</v>
      </c>
    </row>
    <row r="25" spans="2:8" x14ac:dyDescent="0.3">
      <c r="B25" t="s">
        <v>26</v>
      </c>
      <c r="C25" s="13">
        <v>14880</v>
      </c>
      <c r="D25" s="10">
        <f>D72*D77</f>
        <v>16725.936459829485</v>
      </c>
      <c r="E25" s="10">
        <f t="shared" ref="E25:H25" si="15">E72*E77</f>
        <v>17562.233282820962</v>
      </c>
      <c r="F25" s="10">
        <f t="shared" si="15"/>
        <v>17503.886992844811</v>
      </c>
      <c r="G25" s="10">
        <f t="shared" si="15"/>
        <v>17552.508901158271</v>
      </c>
      <c r="H25" s="10">
        <f t="shared" si="15"/>
        <v>18476.325159113971</v>
      </c>
    </row>
    <row r="26" spans="2:8" x14ac:dyDescent="0.3">
      <c r="B26" t="s">
        <v>27</v>
      </c>
      <c r="C26" s="10">
        <v>0</v>
      </c>
      <c r="D26" s="25">
        <f ca="1">D126</f>
        <v>0</v>
      </c>
      <c r="E26" s="25">
        <f t="shared" ref="E26:H26" ca="1" si="16">E126</f>
        <v>0</v>
      </c>
      <c r="F26" s="25">
        <f t="shared" ca="1" si="16"/>
        <v>0</v>
      </c>
      <c r="G26" s="25">
        <f t="shared" ca="1" si="16"/>
        <v>0</v>
      </c>
      <c r="H26" s="25">
        <f t="shared" ca="1" si="16"/>
        <v>0</v>
      </c>
    </row>
    <row r="27" spans="2:8" x14ac:dyDescent="0.3">
      <c r="B27" s="3" t="s">
        <v>28</v>
      </c>
      <c r="C27" s="11">
        <f>SUM(C25:C26)</f>
        <v>14880</v>
      </c>
      <c r="D27" s="11">
        <f t="shared" ref="D27:H27" ca="1" si="17">SUM(D25:D26)</f>
        <v>16725.936459829485</v>
      </c>
      <c r="E27" s="11">
        <f t="shared" ca="1" si="17"/>
        <v>17562.233282820962</v>
      </c>
      <c r="F27" s="11">
        <f t="shared" ca="1" si="17"/>
        <v>17503.886992844811</v>
      </c>
      <c r="G27" s="11">
        <f t="shared" ca="1" si="17"/>
        <v>17552.508901158271</v>
      </c>
      <c r="H27" s="11">
        <f t="shared" ca="1" si="17"/>
        <v>18476.325159113971</v>
      </c>
    </row>
    <row r="29" spans="2:8" x14ac:dyDescent="0.3">
      <c r="B29" t="s">
        <v>29</v>
      </c>
      <c r="C29" s="13">
        <v>40000</v>
      </c>
      <c r="D29" s="10">
        <f>D79</f>
        <v>40000</v>
      </c>
      <c r="E29" s="10">
        <f t="shared" ref="E29:H29" si="18">E79</f>
        <v>40000</v>
      </c>
      <c r="F29" s="10">
        <f t="shared" si="18"/>
        <v>40000</v>
      </c>
      <c r="G29" s="10">
        <f t="shared" si="18"/>
        <v>40000</v>
      </c>
      <c r="H29" s="10">
        <f t="shared" si="18"/>
        <v>40000</v>
      </c>
    </row>
    <row r="30" spans="2:8" x14ac:dyDescent="0.3">
      <c r="B30" s="8" t="s">
        <v>30</v>
      </c>
      <c r="C30" s="14">
        <f>C27+C29</f>
        <v>54880</v>
      </c>
      <c r="D30" s="14">
        <f ca="1">D27+D29</f>
        <v>56725.936459829485</v>
      </c>
      <c r="E30" s="14">
        <f t="shared" ref="E30:H30" ca="1" si="19">E27+E29</f>
        <v>57562.233282820962</v>
      </c>
      <c r="F30" s="14">
        <f t="shared" ca="1" si="19"/>
        <v>57503.886992844811</v>
      </c>
      <c r="G30" s="14">
        <f t="shared" ca="1" si="19"/>
        <v>57552.508901158275</v>
      </c>
      <c r="H30" s="14">
        <f t="shared" ca="1" si="19"/>
        <v>58476.325159113971</v>
      </c>
    </row>
    <row r="32" spans="2:8" x14ac:dyDescent="0.3">
      <c r="B32" t="s">
        <v>31</v>
      </c>
      <c r="C32" s="13">
        <v>25000</v>
      </c>
      <c r="D32" s="10">
        <f>C32</f>
        <v>25000</v>
      </c>
      <c r="E32" s="10">
        <f t="shared" ref="E32:H32" si="20">D32</f>
        <v>25000</v>
      </c>
      <c r="F32" s="10">
        <f t="shared" si="20"/>
        <v>25000</v>
      </c>
      <c r="G32" s="10">
        <f t="shared" si="20"/>
        <v>25000</v>
      </c>
      <c r="H32" s="10">
        <f t="shared" si="20"/>
        <v>25000</v>
      </c>
    </row>
    <row r="33" spans="1:8" x14ac:dyDescent="0.3">
      <c r="B33" t="s">
        <v>10</v>
      </c>
      <c r="C33" s="13">
        <f>24155-22000</f>
        <v>2155</v>
      </c>
      <c r="D33" s="10">
        <f ca="1">D111</f>
        <v>19366.234000000004</v>
      </c>
      <c r="E33" s="10">
        <f t="shared" ref="E33:H33" ca="1" si="21">E111</f>
        <v>34853.390200000016</v>
      </c>
      <c r="F33" s="10">
        <f t="shared" ca="1" si="21"/>
        <v>54925.736450000026</v>
      </c>
      <c r="G33" s="10">
        <f t="shared" ca="1" si="21"/>
        <v>75576.440575000015</v>
      </c>
      <c r="H33" s="10">
        <f t="shared" ca="1" si="21"/>
        <v>93279.298075000013</v>
      </c>
    </row>
    <row r="34" spans="1:8" x14ac:dyDescent="0.3">
      <c r="B34" s="8" t="s">
        <v>32</v>
      </c>
      <c r="C34" s="14">
        <f>SUM(C32:C33)</f>
        <v>27155</v>
      </c>
      <c r="D34" s="14">
        <f t="shared" ref="D34:H34" ca="1" si="22">SUM(D32:D33)</f>
        <v>44366.234000000004</v>
      </c>
      <c r="E34" s="14">
        <f t="shared" ca="1" si="22"/>
        <v>59853.390200000016</v>
      </c>
      <c r="F34" s="14">
        <f t="shared" ca="1" si="22"/>
        <v>79925.736450000026</v>
      </c>
      <c r="G34" s="14">
        <f t="shared" ca="1" si="22"/>
        <v>100576.44057500002</v>
      </c>
      <c r="H34" s="14">
        <f t="shared" ca="1" si="22"/>
        <v>118279.29807500001</v>
      </c>
    </row>
    <row r="36" spans="1:8" x14ac:dyDescent="0.3">
      <c r="B36" s="27" t="s">
        <v>33</v>
      </c>
      <c r="C36" s="12">
        <f>C30+C34</f>
        <v>82035</v>
      </c>
      <c r="D36" s="12">
        <f ca="1">D30+D34</f>
        <v>101092.17045982949</v>
      </c>
      <c r="E36" s="12">
        <f t="shared" ref="E36:H36" ca="1" si="23">E30+E34</f>
        <v>117415.62348282099</v>
      </c>
      <c r="F36" s="12">
        <f t="shared" ca="1" si="23"/>
        <v>137429.62344284484</v>
      </c>
      <c r="G36" s="12">
        <f t="shared" ca="1" si="23"/>
        <v>158128.9494761583</v>
      </c>
      <c r="H36" s="12">
        <f t="shared" ca="1" si="23"/>
        <v>176755.62323411397</v>
      </c>
    </row>
    <row r="38" spans="1:8" x14ac:dyDescent="0.3">
      <c r="B38" s="22" t="s">
        <v>34</v>
      </c>
      <c r="C38" s="23">
        <f>C23-C36</f>
        <v>0</v>
      </c>
      <c r="D38" s="23">
        <f t="shared" ref="D38:H38" ca="1" si="24">D23-D36</f>
        <v>0</v>
      </c>
      <c r="E38" s="23">
        <f t="shared" ca="1" si="24"/>
        <v>0</v>
      </c>
      <c r="F38" s="23">
        <f t="shared" ca="1" si="24"/>
        <v>0</v>
      </c>
      <c r="G38" s="23">
        <f t="shared" ca="1" si="24"/>
        <v>0</v>
      </c>
      <c r="H38" s="23">
        <f t="shared" ca="1" si="24"/>
        <v>0</v>
      </c>
    </row>
    <row r="40" spans="1:8" x14ac:dyDescent="0.3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3">
      <c r="B41" t="s">
        <v>20</v>
      </c>
      <c r="C41" s="10"/>
      <c r="D41" s="10">
        <f ca="1">D14</f>
        <v>27211.234000000004</v>
      </c>
      <c r="E41" s="10">
        <f t="shared" ref="E41:H41" si="25">E14</f>
        <v>27987.156200000012</v>
      </c>
      <c r="F41" s="10">
        <f t="shared" si="25"/>
        <v>35072.346250000002</v>
      </c>
      <c r="G41" s="10">
        <f t="shared" si="25"/>
        <v>40650.704124999997</v>
      </c>
      <c r="H41" s="10">
        <f t="shared" si="25"/>
        <v>42702.857499999998</v>
      </c>
    </row>
    <row r="42" spans="1:8" x14ac:dyDescent="0.3">
      <c r="B42" t="s">
        <v>15</v>
      </c>
      <c r="C42" s="10"/>
      <c r="D42" s="10">
        <f>-D9</f>
        <v>6399</v>
      </c>
      <c r="E42" s="10">
        <f t="shared" ref="E42:H42" si="26">-E9</f>
        <v>7599</v>
      </c>
      <c r="F42" s="10">
        <f t="shared" si="26"/>
        <v>8599</v>
      </c>
      <c r="G42" s="10">
        <f t="shared" si="26"/>
        <v>9349</v>
      </c>
      <c r="H42" s="10">
        <f t="shared" si="26"/>
        <v>10099</v>
      </c>
    </row>
    <row r="43" spans="1:8" x14ac:dyDescent="0.3">
      <c r="B43" t="s">
        <v>35</v>
      </c>
      <c r="D43" s="10">
        <f>C19-D19</f>
        <v>-2446.4983049994662</v>
      </c>
      <c r="E43" s="10">
        <f t="shared" ref="E43:H43" si="27">D19-E19</f>
        <v>-616.1749152499724</v>
      </c>
      <c r="F43" s="10">
        <f t="shared" si="27"/>
        <v>-924.26237287496042</v>
      </c>
      <c r="G43" s="10">
        <f t="shared" si="27"/>
        <v>-770.21864406246641</v>
      </c>
      <c r="H43" s="10">
        <f t="shared" si="27"/>
        <v>-770.21864406246641</v>
      </c>
    </row>
    <row r="44" spans="1:8" x14ac:dyDescent="0.3">
      <c r="B44" t="s">
        <v>36</v>
      </c>
      <c r="D44" s="10">
        <f>C20-D20</f>
        <v>-1064.2667264030351</v>
      </c>
      <c r="E44" s="10">
        <f t="shared" ref="E44:H44" si="28">D20-E20</f>
        <v>-482.16333632015267</v>
      </c>
      <c r="F44" s="10">
        <f t="shared" si="28"/>
        <v>33.639302533963928</v>
      </c>
      <c r="G44" s="10">
        <f t="shared" si="28"/>
        <v>-28.032752111637819</v>
      </c>
      <c r="H44" s="10">
        <f t="shared" si="28"/>
        <v>-532.62229012109674</v>
      </c>
    </row>
    <row r="45" spans="1:8" x14ac:dyDescent="0.3">
      <c r="B45" t="s">
        <v>37</v>
      </c>
      <c r="D45" s="10">
        <f>D25-C25</f>
        <v>1845.9364598294851</v>
      </c>
      <c r="E45" s="10">
        <f t="shared" ref="E45:H45" si="29">E25-D25</f>
        <v>836.2968229914768</v>
      </c>
      <c r="F45" s="10">
        <f t="shared" si="29"/>
        <v>-58.346289976150729</v>
      </c>
      <c r="G45" s="10">
        <f t="shared" si="29"/>
        <v>48.621908313460153</v>
      </c>
      <c r="H45" s="10">
        <f t="shared" si="29"/>
        <v>923.81625795569926</v>
      </c>
    </row>
    <row r="46" spans="1:8" x14ac:dyDescent="0.3">
      <c r="B46" s="8" t="s">
        <v>5</v>
      </c>
      <c r="C46" s="8"/>
      <c r="D46" s="14">
        <f ca="1">SUM(D41:D45)</f>
        <v>31945.405428426988</v>
      </c>
      <c r="E46" s="14">
        <f t="shared" ref="E46:H46" si="30">SUM(E41:E45)</f>
        <v>35324.114771421366</v>
      </c>
      <c r="F46" s="14">
        <f t="shared" si="30"/>
        <v>42722.376889682855</v>
      </c>
      <c r="G46" s="14">
        <f t="shared" si="30"/>
        <v>49250.074637139362</v>
      </c>
      <c r="H46" s="14">
        <f t="shared" si="30"/>
        <v>52422.832823772129</v>
      </c>
    </row>
    <row r="48" spans="1:8" x14ac:dyDescent="0.3">
      <c r="B48" t="s">
        <v>38</v>
      </c>
      <c r="D48" s="10">
        <f>-D85</f>
        <v>-15000</v>
      </c>
      <c r="E48" s="10">
        <f t="shared" ref="E48:H48" si="31">-E85</f>
        <v>-12000</v>
      </c>
      <c r="F48" s="10">
        <f t="shared" si="31"/>
        <v>-10000</v>
      </c>
      <c r="G48" s="10">
        <f t="shared" si="31"/>
        <v>-7500</v>
      </c>
      <c r="H48" s="10">
        <f t="shared" si="31"/>
        <v>-7500</v>
      </c>
    </row>
    <row r="49" spans="1:8" x14ac:dyDescent="0.3">
      <c r="B49" s="8" t="s">
        <v>6</v>
      </c>
      <c r="C49" s="8"/>
      <c r="D49" s="14">
        <f>D48</f>
        <v>-15000</v>
      </c>
      <c r="E49" s="14">
        <f t="shared" ref="E49:H49" si="32">E48</f>
        <v>-12000</v>
      </c>
      <c r="F49" s="14">
        <f t="shared" si="32"/>
        <v>-10000</v>
      </c>
      <c r="G49" s="14">
        <f t="shared" si="32"/>
        <v>-7500</v>
      </c>
      <c r="H49" s="14">
        <f t="shared" si="32"/>
        <v>-7500</v>
      </c>
    </row>
    <row r="51" spans="1:8" x14ac:dyDescent="0.3">
      <c r="B51" t="s">
        <v>39</v>
      </c>
      <c r="D51" s="10">
        <f>D29-C29</f>
        <v>0</v>
      </c>
      <c r="E51" s="10">
        <f t="shared" ref="E51:H51" si="33">E29-D29</f>
        <v>0</v>
      </c>
      <c r="F51" s="10">
        <f t="shared" si="33"/>
        <v>0</v>
      </c>
      <c r="G51" s="10">
        <f t="shared" si="33"/>
        <v>0</v>
      </c>
      <c r="H51" s="10">
        <f t="shared" si="33"/>
        <v>0</v>
      </c>
    </row>
    <row r="52" spans="1:8" x14ac:dyDescent="0.3">
      <c r="B52" t="s">
        <v>40</v>
      </c>
      <c r="D52" s="10">
        <f ca="1">D26-C26</f>
        <v>0</v>
      </c>
      <c r="E52" s="10">
        <f t="shared" ref="E52:H52" ca="1" si="34">E26-D26</f>
        <v>0</v>
      </c>
      <c r="F52" s="10">
        <f t="shared" ca="1" si="34"/>
        <v>0</v>
      </c>
      <c r="G52" s="10">
        <f t="shared" ca="1" si="34"/>
        <v>0</v>
      </c>
      <c r="H52" s="10">
        <f t="shared" ca="1" si="34"/>
        <v>0</v>
      </c>
    </row>
    <row r="53" spans="1:8" x14ac:dyDescent="0.3">
      <c r="B53" t="s">
        <v>41</v>
      </c>
      <c r="D53" s="10">
        <f>D32-C32</f>
        <v>0</v>
      </c>
      <c r="E53" s="10">
        <f t="shared" ref="E53:H53" si="35">E32-D32</f>
        <v>0</v>
      </c>
      <c r="F53" s="10">
        <f t="shared" si="35"/>
        <v>0</v>
      </c>
      <c r="G53" s="10">
        <f t="shared" si="35"/>
        <v>0</v>
      </c>
      <c r="H53" s="10">
        <f t="shared" si="35"/>
        <v>0</v>
      </c>
    </row>
    <row r="54" spans="1:8" x14ac:dyDescent="0.3">
      <c r="B54" t="s">
        <v>42</v>
      </c>
      <c r="D54" s="10">
        <f>D110</f>
        <v>-10000</v>
      </c>
      <c r="E54" s="10">
        <f t="shared" ref="E54:H54" si="36">E110</f>
        <v>-12500</v>
      </c>
      <c r="F54" s="10">
        <f t="shared" si="36"/>
        <v>-15000</v>
      </c>
      <c r="G54" s="10">
        <f t="shared" si="36"/>
        <v>-20000</v>
      </c>
      <c r="H54" s="10">
        <f t="shared" si="36"/>
        <v>-25000</v>
      </c>
    </row>
    <row r="55" spans="1:8" x14ac:dyDescent="0.3">
      <c r="B55" s="8" t="s">
        <v>7</v>
      </c>
      <c r="C55" s="8"/>
      <c r="D55" s="14">
        <f ca="1">SUM(D51:D54)</f>
        <v>-10000</v>
      </c>
      <c r="E55" s="14">
        <f t="shared" ref="E55:H55" ca="1" si="37">SUM(E51:E54)</f>
        <v>-12500</v>
      </c>
      <c r="F55" s="14">
        <f t="shared" ca="1" si="37"/>
        <v>-15000</v>
      </c>
      <c r="G55" s="14">
        <f t="shared" ca="1" si="37"/>
        <v>-20000</v>
      </c>
      <c r="H55" s="14">
        <f t="shared" ca="1" si="37"/>
        <v>-25000</v>
      </c>
    </row>
    <row r="57" spans="1:8" x14ac:dyDescent="0.3">
      <c r="B57" t="s">
        <v>50</v>
      </c>
      <c r="D57" s="10">
        <f>C18</f>
        <v>14589</v>
      </c>
      <c r="E57" s="10">
        <f t="shared" ref="E57:H57" ca="1" si="38">D18</f>
        <v>21534.405428426988</v>
      </c>
      <c r="F57" s="10">
        <f t="shared" ca="1" si="38"/>
        <v>32358.520199848354</v>
      </c>
      <c r="G57" s="10">
        <f t="shared" ca="1" si="38"/>
        <v>50080.897089531209</v>
      </c>
      <c r="H57" s="10">
        <f t="shared" ca="1" si="38"/>
        <v>71830.97172667057</v>
      </c>
    </row>
    <row r="58" spans="1:8" x14ac:dyDescent="0.3">
      <c r="B58" s="27" t="s">
        <v>9</v>
      </c>
      <c r="C58" s="4"/>
      <c r="D58" s="12">
        <f ca="1">D46+D49+D55</f>
        <v>6945.4054284269878</v>
      </c>
      <c r="E58" s="12">
        <f t="shared" ref="E58:H58" ca="1" si="39">E46+E49+E55</f>
        <v>10824.114771421366</v>
      </c>
      <c r="F58" s="12">
        <f t="shared" ca="1" si="39"/>
        <v>17722.376889682855</v>
      </c>
      <c r="G58" s="12">
        <f t="shared" ca="1" si="39"/>
        <v>21750.074637139362</v>
      </c>
      <c r="H58" s="12">
        <f t="shared" ca="1" si="39"/>
        <v>19922.832823772129</v>
      </c>
    </row>
    <row r="59" spans="1:8" x14ac:dyDescent="0.3">
      <c r="B59" t="s">
        <v>49</v>
      </c>
      <c r="D59" s="10">
        <f ca="1">SUM(D57:D58)</f>
        <v>21534.405428426988</v>
      </c>
      <c r="E59" s="10">
        <f t="shared" ref="E59:H59" ca="1" si="40">SUM(E57:E58)</f>
        <v>32358.520199848354</v>
      </c>
      <c r="F59" s="10">
        <f t="shared" ca="1" si="40"/>
        <v>50080.897089531209</v>
      </c>
      <c r="G59" s="10">
        <f t="shared" ca="1" si="40"/>
        <v>71830.97172667057</v>
      </c>
      <c r="H59" s="10">
        <f t="shared" ca="1" si="40"/>
        <v>91753.804550442699</v>
      </c>
    </row>
    <row r="60" spans="1:8" x14ac:dyDescent="0.3">
      <c r="B60" s="1"/>
      <c r="C60" s="20"/>
      <c r="D60" s="20"/>
      <c r="E60" s="20"/>
      <c r="F60" s="20"/>
      <c r="G60" s="20"/>
      <c r="H60" s="20"/>
    </row>
    <row r="61" spans="1:8" x14ac:dyDescent="0.3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3">
      <c r="B62" s="24" t="s">
        <v>47</v>
      </c>
      <c r="C62" s="9"/>
      <c r="D62" s="9"/>
      <c r="E62" s="9"/>
      <c r="F62" s="9"/>
      <c r="G62" s="9"/>
      <c r="H62" s="9"/>
    </row>
    <row r="63" spans="1:8" x14ac:dyDescent="0.3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3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3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3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3">
      <c r="C68" s="16"/>
      <c r="D68" s="17"/>
      <c r="E68" s="17"/>
      <c r="F68" s="17"/>
      <c r="G68" s="17"/>
      <c r="H68" s="17"/>
    </row>
    <row r="69" spans="2:8" x14ac:dyDescent="0.3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3">
      <c r="B71" t="s">
        <v>3</v>
      </c>
      <c r="C71" s="13">
        <v>158997</v>
      </c>
      <c r="D71" s="10">
        <f>D5</f>
        <v>198380</v>
      </c>
      <c r="E71" s="10">
        <f t="shared" ref="E71:H71" si="41">E5</f>
        <v>208299</v>
      </c>
      <c r="F71" s="10">
        <f t="shared" si="41"/>
        <v>223177.5</v>
      </c>
      <c r="G71" s="10">
        <f t="shared" si="41"/>
        <v>235576.25</v>
      </c>
      <c r="H71" s="10">
        <f t="shared" si="41"/>
        <v>247975</v>
      </c>
    </row>
    <row r="72" spans="2:8" x14ac:dyDescent="0.3">
      <c r="B72" t="s">
        <v>65</v>
      </c>
      <c r="C72" s="13">
        <v>75889</v>
      </c>
      <c r="D72" s="10">
        <f>-D6</f>
        <v>85303.4</v>
      </c>
      <c r="E72" s="10">
        <f t="shared" ref="E72:H72" si="42">-E6</f>
        <v>89568.569999999992</v>
      </c>
      <c r="F72" s="10">
        <f t="shared" si="42"/>
        <v>89271</v>
      </c>
      <c r="G72" s="10">
        <f t="shared" si="42"/>
        <v>89518.975000000006</v>
      </c>
      <c r="H72" s="10">
        <f t="shared" si="42"/>
        <v>94230.5</v>
      </c>
    </row>
    <row r="74" spans="2:8" x14ac:dyDescent="0.3">
      <c r="B74" s="24" t="s">
        <v>48</v>
      </c>
      <c r="C74" s="9"/>
      <c r="D74" s="9"/>
      <c r="E74" s="9"/>
      <c r="F74" s="9"/>
      <c r="G74" s="9"/>
      <c r="H74" s="9"/>
    </row>
    <row r="75" spans="2:8" x14ac:dyDescent="0.3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6" si="43">D75</f>
        <v>6.2120668943439185E-2</v>
      </c>
      <c r="F75" s="17">
        <f t="shared" si="43"/>
        <v>6.2120668943439185E-2</v>
      </c>
      <c r="G75" s="17">
        <f t="shared" si="43"/>
        <v>6.2120668943439185E-2</v>
      </c>
      <c r="H75" s="17">
        <f t="shared" si="43"/>
        <v>6.2120668943439185E-2</v>
      </c>
    </row>
    <row r="76" spans="2:8" x14ac:dyDescent="0.3">
      <c r="B76" t="str">
        <f>B20&amp;" as a % of COGS"</f>
        <v>Inventory as a % of COGS</v>
      </c>
      <c r="C76" s="16">
        <f>C20/C72</f>
        <v>0.11304668660807232</v>
      </c>
      <c r="D76" s="17">
        <f>C76</f>
        <v>0.11304668660807232</v>
      </c>
      <c r="E76" s="17">
        <f t="shared" si="43"/>
        <v>0.11304668660807232</v>
      </c>
      <c r="F76" s="17">
        <f t="shared" si="43"/>
        <v>0.11304668660807232</v>
      </c>
      <c r="G76" s="17">
        <f t="shared" si="43"/>
        <v>0.11304668660807232</v>
      </c>
      <c r="H76" s="17">
        <f t="shared" si="43"/>
        <v>0.11304668660807232</v>
      </c>
    </row>
    <row r="77" spans="2:8" x14ac:dyDescent="0.3">
      <c r="B77" t="str">
        <f>B25&amp;" as a % of COGS"</f>
        <v>Accounts Payable as a % of COGS</v>
      </c>
      <c r="C77" s="16">
        <f>C25/C72</f>
        <v>0.1960758476195496</v>
      </c>
      <c r="D77" s="17">
        <f>C77</f>
        <v>0.1960758476195496</v>
      </c>
      <c r="E77" s="17">
        <f t="shared" ref="E77:H77" si="44">D77</f>
        <v>0.1960758476195496</v>
      </c>
      <c r="F77" s="17">
        <f t="shared" si="44"/>
        <v>0.1960758476195496</v>
      </c>
      <c r="G77" s="17">
        <f t="shared" si="44"/>
        <v>0.1960758476195496</v>
      </c>
      <c r="H77" s="17">
        <f t="shared" si="44"/>
        <v>0.1960758476195496</v>
      </c>
    </row>
    <row r="79" spans="2:8" x14ac:dyDescent="0.3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3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3">
      <c r="B81" t="s">
        <v>17</v>
      </c>
      <c r="C81" s="10"/>
      <c r="D81" s="10">
        <f>D79*D80</f>
        <v>2800.0000000000005</v>
      </c>
      <c r="E81" s="10">
        <f t="shared" ref="E81:H81" si="45">E79*E80</f>
        <v>2800.0000000000005</v>
      </c>
      <c r="F81" s="10">
        <f t="shared" si="45"/>
        <v>2800.0000000000005</v>
      </c>
      <c r="G81" s="10">
        <f t="shared" si="45"/>
        <v>2800.0000000000005</v>
      </c>
      <c r="H81" s="10">
        <f t="shared" si="45"/>
        <v>2800.0000000000005</v>
      </c>
    </row>
    <row r="82" spans="1:8" x14ac:dyDescent="0.3">
      <c r="B82" s="1"/>
      <c r="C82" s="20"/>
      <c r="D82" s="20"/>
      <c r="E82" s="20"/>
      <c r="F82" s="20"/>
      <c r="G82" s="20"/>
      <c r="H82" s="20"/>
    </row>
    <row r="83" spans="1:8" x14ac:dyDescent="0.3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3">
      <c r="B84" s="24" t="s">
        <v>45</v>
      </c>
      <c r="C84" s="9"/>
      <c r="D84" s="9"/>
      <c r="E84" s="9"/>
      <c r="F84" s="9"/>
      <c r="G84" s="9"/>
      <c r="H84" s="9"/>
    </row>
    <row r="85" spans="1:8" x14ac:dyDescent="0.3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3">
      <c r="B87" t="s">
        <v>64</v>
      </c>
      <c r="C87" s="15">
        <v>10</v>
      </c>
    </row>
    <row r="88" spans="1:8" x14ac:dyDescent="0.3">
      <c r="B88" t="s">
        <v>63</v>
      </c>
      <c r="C88" s="15">
        <v>10</v>
      </c>
    </row>
    <row r="89" spans="1:8" x14ac:dyDescent="0.3">
      <c r="B89" t="s">
        <v>78</v>
      </c>
      <c r="C89" s="10">
        <f>C22</f>
        <v>48990</v>
      </c>
    </row>
    <row r="91" spans="1:8" x14ac:dyDescent="0.3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3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3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3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3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3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3">
      <c r="B98" t="s">
        <v>60</v>
      </c>
      <c r="D98" s="10">
        <f>$C$89/$C$87</f>
        <v>4899</v>
      </c>
      <c r="E98" s="10">
        <f t="shared" ref="E98:H98" si="46">$C$89/$C$87</f>
        <v>4899</v>
      </c>
      <c r="F98" s="10">
        <f t="shared" si="46"/>
        <v>4899</v>
      </c>
      <c r="G98" s="10">
        <f t="shared" si="46"/>
        <v>4899</v>
      </c>
      <c r="H98" s="10">
        <f t="shared" si="46"/>
        <v>4899</v>
      </c>
    </row>
    <row r="99" spans="1:8" x14ac:dyDescent="0.3">
      <c r="B99" t="s">
        <v>61</v>
      </c>
      <c r="D99" s="10">
        <f>SUM(D92:D97)</f>
        <v>1500</v>
      </c>
      <c r="E99" s="10">
        <f t="shared" ref="E99:H99" si="47">SUM(E92:E97)</f>
        <v>2700</v>
      </c>
      <c r="F99" s="10">
        <f t="shared" si="47"/>
        <v>3700</v>
      </c>
      <c r="G99" s="10">
        <f t="shared" si="47"/>
        <v>4450</v>
      </c>
      <c r="H99" s="10">
        <f t="shared" si="47"/>
        <v>5200</v>
      </c>
    </row>
    <row r="100" spans="1:8" x14ac:dyDescent="0.3">
      <c r="B100" s="8" t="s">
        <v>62</v>
      </c>
      <c r="C100" s="8"/>
      <c r="D100" s="14">
        <f>SUM(D98:D99)</f>
        <v>6399</v>
      </c>
      <c r="E100" s="14">
        <f t="shared" ref="E100:H100" si="48">SUM(E98:E99)</f>
        <v>7599</v>
      </c>
      <c r="F100" s="14">
        <f t="shared" si="48"/>
        <v>8599</v>
      </c>
      <c r="G100" s="14">
        <f t="shared" si="48"/>
        <v>9349</v>
      </c>
      <c r="H100" s="14">
        <f t="shared" si="48"/>
        <v>10099</v>
      </c>
    </row>
    <row r="102" spans="1:8" x14ac:dyDescent="0.3">
      <c r="B102" t="s">
        <v>51</v>
      </c>
      <c r="D102" s="10">
        <f>C105</f>
        <v>48990</v>
      </c>
      <c r="E102" s="10">
        <f t="shared" ref="E102:H102" si="49">D105</f>
        <v>57591</v>
      </c>
      <c r="F102" s="10">
        <f t="shared" si="49"/>
        <v>61992</v>
      </c>
      <c r="G102" s="10">
        <f t="shared" si="49"/>
        <v>63393</v>
      </c>
      <c r="H102" s="10">
        <f t="shared" si="49"/>
        <v>61544</v>
      </c>
    </row>
    <row r="103" spans="1:8" x14ac:dyDescent="0.3">
      <c r="B103" t="s">
        <v>52</v>
      </c>
      <c r="D103" s="10">
        <f>D85</f>
        <v>15000</v>
      </c>
      <c r="E103" s="10">
        <f t="shared" ref="E103:H103" si="50">E85</f>
        <v>12000</v>
      </c>
      <c r="F103" s="10">
        <f t="shared" si="50"/>
        <v>10000</v>
      </c>
      <c r="G103" s="10">
        <f t="shared" si="50"/>
        <v>7500</v>
      </c>
      <c r="H103" s="10">
        <f t="shared" si="50"/>
        <v>7500</v>
      </c>
    </row>
    <row r="104" spans="1:8" x14ac:dyDescent="0.3">
      <c r="B104" t="s">
        <v>15</v>
      </c>
      <c r="D104" s="10">
        <f>-D100</f>
        <v>-6399</v>
      </c>
      <c r="E104" s="10">
        <f t="shared" ref="E104:H104" si="51">-E100</f>
        <v>-7599</v>
      </c>
      <c r="F104" s="10">
        <f t="shared" si="51"/>
        <v>-8599</v>
      </c>
      <c r="G104" s="10">
        <f t="shared" si="51"/>
        <v>-9349</v>
      </c>
      <c r="H104" s="10">
        <f t="shared" si="51"/>
        <v>-10099</v>
      </c>
    </row>
    <row r="105" spans="1:8" x14ac:dyDescent="0.3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2">SUM(E102:E104)</f>
        <v>61992</v>
      </c>
      <c r="F105" s="11">
        <f t="shared" si="52"/>
        <v>63393</v>
      </c>
      <c r="G105" s="11">
        <f t="shared" si="52"/>
        <v>61544</v>
      </c>
      <c r="H105" s="11">
        <f t="shared" si="52"/>
        <v>58945</v>
      </c>
    </row>
    <row r="107" spans="1:8" x14ac:dyDescent="0.3">
      <c r="A107" t="s">
        <v>55</v>
      </c>
      <c r="B107" s="24" t="s">
        <v>66</v>
      </c>
      <c r="C107" s="9"/>
      <c r="D107" s="9"/>
      <c r="E107" s="9"/>
      <c r="F107" s="9"/>
      <c r="G107" s="9"/>
      <c r="H107" s="9"/>
    </row>
    <row r="108" spans="1:8" x14ac:dyDescent="0.3">
      <c r="B108" t="s">
        <v>68</v>
      </c>
      <c r="C108" s="10"/>
      <c r="D108" s="10">
        <f>C111</f>
        <v>2155</v>
      </c>
      <c r="E108" s="10">
        <f t="shared" ref="E108:H108" ca="1" si="53">D111</f>
        <v>19366.234000000004</v>
      </c>
      <c r="F108" s="10">
        <f t="shared" ca="1" si="53"/>
        <v>34853.390200000016</v>
      </c>
      <c r="G108" s="10">
        <f t="shared" ca="1" si="53"/>
        <v>54925.736450000026</v>
      </c>
      <c r="H108" s="10">
        <f t="shared" ca="1" si="53"/>
        <v>75576.440575000015</v>
      </c>
    </row>
    <row r="109" spans="1:8" x14ac:dyDescent="0.3">
      <c r="B109" t="s">
        <v>20</v>
      </c>
      <c r="C109" s="10"/>
      <c r="D109" s="10">
        <f ca="1">D14</f>
        <v>27211.234000000004</v>
      </c>
      <c r="E109" s="10">
        <f t="shared" ref="E109:H109" si="54">E14</f>
        <v>27987.156200000012</v>
      </c>
      <c r="F109" s="10">
        <f t="shared" si="54"/>
        <v>35072.346250000002</v>
      </c>
      <c r="G109" s="10">
        <f t="shared" si="54"/>
        <v>40650.704124999997</v>
      </c>
      <c r="H109" s="10">
        <f t="shared" si="54"/>
        <v>42702.857499999998</v>
      </c>
    </row>
    <row r="110" spans="1:8" x14ac:dyDescent="0.3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3">
      <c r="B111" s="8" t="s">
        <v>67</v>
      </c>
      <c r="C111" s="14">
        <f>C33</f>
        <v>2155</v>
      </c>
      <c r="D111" s="14">
        <f ca="1">SUM(D108:D110)</f>
        <v>19366.234000000004</v>
      </c>
      <c r="E111" s="14">
        <f t="shared" ref="E111:H111" ca="1" si="55">SUM(E108:E110)</f>
        <v>34853.390200000016</v>
      </c>
      <c r="F111" s="14">
        <f t="shared" ca="1" si="55"/>
        <v>54925.736450000026</v>
      </c>
      <c r="G111" s="14">
        <f t="shared" ca="1" si="55"/>
        <v>75576.440575000015</v>
      </c>
      <c r="H111" s="14">
        <f t="shared" ca="1" si="55"/>
        <v>93279.298075000013</v>
      </c>
    </row>
    <row r="113" spans="1:9" x14ac:dyDescent="0.3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3">
      <c r="B114" s="24" t="s">
        <v>69</v>
      </c>
      <c r="C114" s="9"/>
      <c r="D114" s="9"/>
      <c r="E114" s="9"/>
      <c r="F114" s="9"/>
      <c r="G114" s="9"/>
      <c r="H114" s="9"/>
    </row>
    <row r="115" spans="1:9" x14ac:dyDescent="0.3">
      <c r="B115" t="s">
        <v>8</v>
      </c>
      <c r="D115" s="10">
        <f>D57</f>
        <v>14589</v>
      </c>
      <c r="E115" s="10">
        <f t="shared" ref="E115:H115" ca="1" si="56">E57</f>
        <v>21534.405428426988</v>
      </c>
      <c r="F115" s="10">
        <f t="shared" ca="1" si="56"/>
        <v>32358.520199848354</v>
      </c>
      <c r="G115" s="10">
        <f t="shared" ca="1" si="56"/>
        <v>50080.897089531209</v>
      </c>
      <c r="H115" s="10">
        <f t="shared" ca="1" si="56"/>
        <v>71830.97172667057</v>
      </c>
    </row>
    <row r="116" spans="1:9" x14ac:dyDescent="0.3">
      <c r="B116" t="s">
        <v>70</v>
      </c>
      <c r="D116" s="10">
        <f ca="1">D46</f>
        <v>31945.405428426988</v>
      </c>
      <c r="E116" s="10">
        <f t="shared" ref="E116:H116" si="57">E46</f>
        <v>35324.114771421366</v>
      </c>
      <c r="F116" s="10">
        <f t="shared" si="57"/>
        <v>42722.376889682855</v>
      </c>
      <c r="G116" s="10">
        <f t="shared" si="57"/>
        <v>49250.074637139362</v>
      </c>
      <c r="H116" s="10">
        <f t="shared" si="57"/>
        <v>52422.832823772129</v>
      </c>
    </row>
    <row r="117" spans="1:9" x14ac:dyDescent="0.3">
      <c r="B117" t="s">
        <v>71</v>
      </c>
      <c r="D117" s="10">
        <f>D49</f>
        <v>-15000</v>
      </c>
      <c r="E117" s="10">
        <f t="shared" ref="E117:H117" si="58">E49</f>
        <v>-12000</v>
      </c>
      <c r="F117" s="10">
        <f t="shared" si="58"/>
        <v>-10000</v>
      </c>
      <c r="G117" s="10">
        <f t="shared" si="58"/>
        <v>-7500</v>
      </c>
      <c r="H117" s="10">
        <f t="shared" si="58"/>
        <v>-7500</v>
      </c>
    </row>
    <row r="118" spans="1:9" x14ac:dyDescent="0.3">
      <c r="B118" t="s">
        <v>39</v>
      </c>
      <c r="D118" s="10">
        <f>D51</f>
        <v>0</v>
      </c>
      <c r="E118" s="10">
        <f t="shared" ref="E118:H118" si="59">E51</f>
        <v>0</v>
      </c>
      <c r="F118" s="10">
        <f t="shared" si="59"/>
        <v>0</v>
      </c>
      <c r="G118" s="10">
        <f t="shared" si="59"/>
        <v>0</v>
      </c>
      <c r="H118" s="10">
        <f t="shared" si="59"/>
        <v>0</v>
      </c>
    </row>
    <row r="119" spans="1:9" x14ac:dyDescent="0.3">
      <c r="B119" t="s">
        <v>41</v>
      </c>
      <c r="D119" s="10">
        <f>D53</f>
        <v>0</v>
      </c>
      <c r="E119" s="10">
        <f t="shared" ref="E119:H119" si="60">E53</f>
        <v>0</v>
      </c>
      <c r="F119" s="10">
        <f t="shared" si="60"/>
        <v>0</v>
      </c>
      <c r="G119" s="10">
        <f t="shared" si="60"/>
        <v>0</v>
      </c>
      <c r="H119" s="10">
        <f t="shared" si="60"/>
        <v>0</v>
      </c>
    </row>
    <row r="120" spans="1:9" x14ac:dyDescent="0.3">
      <c r="B120" t="s">
        <v>42</v>
      </c>
      <c r="D120" s="10">
        <f>D54</f>
        <v>-10000</v>
      </c>
      <c r="E120" s="10">
        <f t="shared" ref="E120:H120" si="61">E54</f>
        <v>-12500</v>
      </c>
      <c r="F120" s="10">
        <f t="shared" si="61"/>
        <v>-15000</v>
      </c>
      <c r="G120" s="10">
        <f t="shared" si="61"/>
        <v>-20000</v>
      </c>
      <c r="H120" s="10">
        <f t="shared" si="61"/>
        <v>-25000</v>
      </c>
    </row>
    <row r="121" spans="1:9" x14ac:dyDescent="0.3">
      <c r="B121" s="8" t="s">
        <v>72</v>
      </c>
      <c r="C121" s="8"/>
      <c r="D121" s="14">
        <f ca="1">SUM(D115:D120)</f>
        <v>21534.405428426988</v>
      </c>
      <c r="E121" s="14">
        <f t="shared" ref="E121:H121" ca="1" si="62">SUM(E115:E120)</f>
        <v>32358.520199848354</v>
      </c>
      <c r="F121" s="14">
        <f t="shared" ca="1" si="62"/>
        <v>50080.897089531209</v>
      </c>
      <c r="G121" s="14">
        <f t="shared" ca="1" si="62"/>
        <v>71830.97172667057</v>
      </c>
      <c r="H121" s="14">
        <f t="shared" ca="1" si="62"/>
        <v>91753.804550442699</v>
      </c>
    </row>
    <row r="123" spans="1:9" x14ac:dyDescent="0.3">
      <c r="B123" s="24" t="s">
        <v>27</v>
      </c>
      <c r="C123" s="9"/>
      <c r="D123" s="9"/>
      <c r="E123" s="9"/>
      <c r="F123" s="9"/>
      <c r="G123" s="9"/>
      <c r="H123" s="9"/>
    </row>
    <row r="124" spans="1:9" x14ac:dyDescent="0.3">
      <c r="B124" t="s">
        <v>73</v>
      </c>
      <c r="D124" s="10">
        <f>C126</f>
        <v>0</v>
      </c>
      <c r="E124" s="10">
        <f t="shared" ref="E124:H124" ca="1" si="63">D126</f>
        <v>0</v>
      </c>
      <c r="F124" s="10">
        <f t="shared" ca="1" si="63"/>
        <v>0</v>
      </c>
      <c r="G124" s="10">
        <f t="shared" ca="1" si="63"/>
        <v>0</v>
      </c>
      <c r="H124" s="10">
        <f t="shared" ca="1" si="63"/>
        <v>0</v>
      </c>
    </row>
    <row r="125" spans="1:9" x14ac:dyDescent="0.3">
      <c r="B125" t="s">
        <v>40</v>
      </c>
      <c r="D125" s="10">
        <f ca="1">-MIN(D121,D124)</f>
        <v>0</v>
      </c>
      <c r="E125" s="10">
        <f t="shared" ref="E125:H125" ca="1" si="64">-MIN(E121,E124)</f>
        <v>0</v>
      </c>
      <c r="F125" s="10">
        <f t="shared" ca="1" si="64"/>
        <v>0</v>
      </c>
      <c r="G125" s="10">
        <f t="shared" ca="1" si="64"/>
        <v>0</v>
      </c>
      <c r="H125" s="10">
        <f t="shared" ca="1" si="64"/>
        <v>0</v>
      </c>
      <c r="I125" s="10"/>
    </row>
    <row r="126" spans="1:9" x14ac:dyDescent="0.3">
      <c r="B126" s="8" t="s">
        <v>74</v>
      </c>
      <c r="C126" s="14">
        <f>C26</f>
        <v>0</v>
      </c>
      <c r="D126" s="14">
        <f ca="1">SUM(D124:D125)</f>
        <v>0</v>
      </c>
      <c r="E126" s="14">
        <f t="shared" ref="E126:H126" ca="1" si="65">SUM(E124:E125)</f>
        <v>0</v>
      </c>
      <c r="F126" s="14">
        <f t="shared" ca="1" si="65"/>
        <v>0</v>
      </c>
      <c r="G126" s="14">
        <f t="shared" ca="1" si="65"/>
        <v>0</v>
      </c>
      <c r="H126" s="14">
        <f t="shared" ca="1" si="65"/>
        <v>0</v>
      </c>
    </row>
    <row r="128" spans="1:9" x14ac:dyDescent="0.3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3">
      <c r="B129" t="s">
        <v>17</v>
      </c>
      <c r="D129" s="10">
        <f ca="1">D128*D126</f>
        <v>0</v>
      </c>
      <c r="E129" s="10">
        <f t="shared" ref="E129:H129" ca="1" si="66">E128*E126</f>
        <v>0</v>
      </c>
      <c r="F129" s="10">
        <f t="shared" ca="1" si="66"/>
        <v>0</v>
      </c>
      <c r="G129" s="10">
        <f t="shared" ca="1" si="66"/>
        <v>0</v>
      </c>
      <c r="H129" s="10">
        <f t="shared" ca="1" si="66"/>
        <v>0</v>
      </c>
    </row>
    <row r="130" spans="1:8" x14ac:dyDescent="0.3">
      <c r="A130" t="s">
        <v>55</v>
      </c>
      <c r="B130" s="8" t="s">
        <v>75</v>
      </c>
      <c r="C130" s="14"/>
      <c r="D130" s="14">
        <f ca="1">D128*D129+D81</f>
        <v>2800.0000000000005</v>
      </c>
      <c r="E130" s="14">
        <f t="shared" ref="E130:H130" ca="1" si="67">E128*E129+E81</f>
        <v>2800.0000000000005</v>
      </c>
      <c r="F130" s="14">
        <f t="shared" ca="1" si="67"/>
        <v>2800.0000000000005</v>
      </c>
      <c r="G130" s="14">
        <f t="shared" ca="1" si="67"/>
        <v>2800.0000000000005</v>
      </c>
      <c r="H130" s="14">
        <f t="shared" ca="1" si="67"/>
        <v>2800.0000000000005</v>
      </c>
    </row>
    <row r="138" spans="1:8" s="1" customFormat="1" x14ac:dyDescent="0.3"/>
    <row r="161" spans="1:1" x14ac:dyDescent="0.3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Team_ 30</cp:lastModifiedBy>
  <dcterms:created xsi:type="dcterms:W3CDTF">2023-10-04T09:06:02Z</dcterms:created>
  <dcterms:modified xsi:type="dcterms:W3CDTF">2025-01-29T05:46:15Z</dcterms:modified>
</cp:coreProperties>
</file>