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A" sheetId="1" r:id="rId4"/>
    <sheet state="visible" name="Project B" sheetId="2" r:id="rId5"/>
  </sheets>
  <definedNames/>
  <calcPr/>
</workbook>
</file>

<file path=xl/sharedStrings.xml><?xml version="1.0" encoding="utf-8"?>
<sst xmlns="http://schemas.openxmlformats.org/spreadsheetml/2006/main" count="848" uniqueCount="596">
  <si>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</si>
  <si>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</si>
  <si>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</si>
  <si>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</si>
  <si>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 xml:space="preserve">January </t>
  </si>
  <si>
    <t>Project 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</si>
  <si>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</si>
  <si>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</si>
  <si>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</si>
  <si>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</si>
  <si>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</si>
  <si>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</si>
  <si>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</si>
  <si>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</si>
  <si>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</si>
  <si>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</si>
  <si>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</si>
  <si>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</si>
  <si>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FInd the number of residents for each of the following groups from the table below:</t>
  </si>
  <si>
    <t xml:space="preserve">Age group </t>
  </si>
  <si>
    <t>0-19</t>
  </si>
  <si>
    <t>Number of residents</t>
  </si>
  <si>
    <t>Age Group</t>
  </si>
  <si>
    <t>25-49</t>
  </si>
  <si>
    <t>50-75+</t>
  </si>
  <si>
    <t>What is the total number of residents in region 3(Green) for all group ages?</t>
  </si>
  <si>
    <t>What is the total number of users in regions 1-20 for all groups?</t>
  </si>
  <si>
    <t>Total number of residents ages 0-19 and 50-75+</t>
  </si>
  <si>
    <t>Option 1:</t>
  </si>
  <si>
    <t>Option 2:</t>
  </si>
  <si>
    <t>Age group</t>
  </si>
  <si>
    <t xml:space="preserve">City 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</si>
  <si>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</si>
  <si>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</si>
  <si>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</si>
  <si>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</si>
  <si>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</si>
  <si>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</si>
  <si>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</si>
  <si>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</si>
  <si>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Please calculate how many numeric values are in the table:</t>
  </si>
  <si>
    <t>two</t>
  </si>
  <si>
    <t>four</t>
  </si>
  <si>
    <t>six</t>
  </si>
  <si>
    <t>seven</t>
  </si>
  <si>
    <t>count:</t>
  </si>
  <si>
    <t>alculate how many items are in table :</t>
  </si>
  <si>
    <t xml:space="preserve">chilli sauce </t>
  </si>
  <si>
    <t xml:space="preserve">BBQ sauce </t>
  </si>
  <si>
    <t xml:space="preserve">Vinaigrette sauce </t>
  </si>
  <si>
    <t>Wine sauce</t>
  </si>
  <si>
    <t>Mint sauce</t>
  </si>
  <si>
    <t>Streak sauce</t>
  </si>
  <si>
    <t>The table below show; survey responses;the respondents could use any value for their answers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</si>
  <si>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</si>
  <si>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</si>
  <si>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</si>
  <si>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</si>
  <si>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</si>
  <si>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</si>
  <si>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</si>
  <si>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</si>
  <si>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</si>
  <si>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</si>
  <si>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>I don't know</t>
  </si>
  <si>
    <t>David</t>
  </si>
  <si>
    <t>Solve by using count and counta formulas and use only column B (grey) to answer the questions:</t>
  </si>
  <si>
    <t xml:space="preserve">Question </t>
  </si>
  <si>
    <t>How many numerical (with numbers only )responses are in the range?</t>
  </si>
  <si>
    <t>Question</t>
  </si>
  <si>
    <t>How many responses in total are in the range?</t>
  </si>
  <si>
    <t>The followiing table represents a bank statement of ExcelMaster company .</t>
  </si>
  <si>
    <t>Column E shows the total dollar value amount of each of the accounts.</t>
  </si>
  <si>
    <t>Account Number</t>
  </si>
  <si>
    <t>Currency</t>
  </si>
  <si>
    <t>Amount</t>
  </si>
  <si>
    <t>USD- United States</t>
  </si>
  <si>
    <t>United Kingdom</t>
  </si>
  <si>
    <t>Wine-Japan</t>
  </si>
  <si>
    <t>Error</t>
  </si>
  <si>
    <t>Euro-EMU</t>
  </si>
  <si>
    <t>Dollar - Australia</t>
  </si>
  <si>
    <t>USD- Canada</t>
  </si>
  <si>
    <t>Crown - Denmark</t>
  </si>
  <si>
    <t>Crown - Norway</t>
  </si>
  <si>
    <t>Rand-South Africa</t>
  </si>
  <si>
    <t>Crown - Sweden</t>
  </si>
  <si>
    <t>Frank- Switzerland</t>
  </si>
  <si>
    <t>Diner- Jordan banknotes</t>
  </si>
  <si>
    <t>Pound-Lebanese bills</t>
  </si>
  <si>
    <t>Pound-Egyptian banknotes</t>
  </si>
  <si>
    <t>Answer by Using functions COUNT and COUNTA</t>
  </si>
  <si>
    <t>How many numberical answers appear in column C-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</si>
  <si>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</si>
  <si>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</si>
  <si>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</si>
  <si>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</si>
  <si>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</si>
  <si>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</si>
  <si>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</si>
  <si>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COUNT,COUNTA and COUNTBLANK:</t>
  </si>
  <si>
    <t>How many cells with a number value are in the grey range(cell B3 too B13)?</t>
  </si>
  <si>
    <t>How many empty cell are in the grey range?</t>
  </si>
  <si>
    <t>How many non number cells are in the grey range?</t>
  </si>
  <si>
    <t>How many cells in total are in the range?</t>
  </si>
  <si>
    <t>the average age of the following people?</t>
  </si>
  <si>
    <t>Age</t>
  </si>
  <si>
    <t>MAX,MIN and Average</t>
  </si>
  <si>
    <t>Sumo wrestlers contest - Names and Weights</t>
  </si>
  <si>
    <t>Use max,min and average fomulas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</si>
  <si>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</si>
  <si>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</si>
  <si>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</si>
  <si>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</si>
  <si>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</si>
  <si>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</si>
  <si>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</si>
  <si>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</si>
  <si>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</si>
  <si>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</si>
  <si>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 and the min?(mid range)</t>
  </si>
  <si>
    <t>The following table contains details about the scores of 4 students in driving theory test, If a student fails at least one test - she or he needs to retake the course.</t>
  </si>
  <si>
    <t>Use IF and MAX/MIN to check if a student passed the test</t>
  </si>
  <si>
    <t>1.if the lowest score is lower than 50- return "fail"</t>
  </si>
  <si>
    <t>2. else -return "pass"</t>
  </si>
  <si>
    <t>Test 1</t>
  </si>
  <si>
    <t>Test 2</t>
  </si>
  <si>
    <t>Test 3</t>
  </si>
  <si>
    <t>Test 4</t>
  </si>
  <si>
    <t>AVG</t>
  </si>
  <si>
    <t>MAX</t>
  </si>
  <si>
    <t>MIN</t>
  </si>
  <si>
    <t>PASS/FAIL</t>
  </si>
  <si>
    <t xml:space="preserve">Johnny </t>
  </si>
  <si>
    <t>Georgy</t>
  </si>
  <si>
    <t>Ofri</t>
  </si>
  <si>
    <t>Dani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</si>
  <si>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</si>
  <si>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</si>
  <si>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</si>
  <si>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</si>
  <si>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</si>
  <si>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 xml:space="preserve">Name </t>
  </si>
  <si>
    <t xml:space="preserve">GPA 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</si>
  <si>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</si>
  <si>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</si>
  <si>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</si>
  <si>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</si>
  <si>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</si>
  <si>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</si>
  <si>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</si>
  <si>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</si>
  <si>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</si>
  <si>
    <t>1.The school decided to use the following grade system:</t>
  </si>
  <si>
    <t xml:space="preserve">Grade higher or equal to 80 - Excellent </t>
  </si>
  <si>
    <t xml:space="preserve">Grade higher or equal to 60 but lower than 80 - good </t>
  </si>
  <si>
    <t>Grade lower than 60 - Failed</t>
  </si>
  <si>
    <t>Complete the following :</t>
  </si>
  <si>
    <t>Student name</t>
  </si>
  <si>
    <t>Grade</t>
  </si>
  <si>
    <t>Failed /good /Excellent</t>
  </si>
  <si>
    <t>John</t>
  </si>
  <si>
    <t xml:space="preserve">Sarah </t>
  </si>
  <si>
    <t>Michael</t>
  </si>
  <si>
    <t>Deborah</t>
  </si>
  <si>
    <t>Below is a list of the employees who work in you corner</t>
  </si>
  <si>
    <t xml:space="preserve">Employee </t>
  </si>
  <si>
    <t>Location</t>
  </si>
  <si>
    <t>Salary</t>
  </si>
  <si>
    <t xml:space="preserve">Garry manship </t>
  </si>
  <si>
    <t>Hong Kong</t>
  </si>
  <si>
    <t>William johnson</t>
  </si>
  <si>
    <t>Berlin</t>
  </si>
  <si>
    <t>1.what is the name of Employee ID 58369 ?</t>
  </si>
  <si>
    <t>Thomas Bettle</t>
  </si>
  <si>
    <t>Bangkok</t>
  </si>
  <si>
    <t>Ian Nash</t>
  </si>
  <si>
    <t>Cairo</t>
  </si>
  <si>
    <t>2.What's the age of Estella Cormack?</t>
  </si>
  <si>
    <t>Estella Cormack</t>
  </si>
  <si>
    <t>Margaret Turley</t>
  </si>
  <si>
    <t>Shanghai</t>
  </si>
  <si>
    <t>Michael Kaye</t>
  </si>
  <si>
    <t>Capetown</t>
  </si>
  <si>
    <t>3.Return the location of the following employees:</t>
  </si>
  <si>
    <t>PAul Bell</t>
  </si>
  <si>
    <t>4.Find the salary of the following employees:</t>
  </si>
  <si>
    <t>Thomas Davies</t>
  </si>
  <si>
    <t>Employee ID</t>
  </si>
  <si>
    <t>Eric Green</t>
  </si>
  <si>
    <t>Warsaw</t>
  </si>
  <si>
    <t>William Black</t>
  </si>
  <si>
    <t>Johnny Slash</t>
  </si>
  <si>
    <t>Chirstopher fallcon</t>
  </si>
  <si>
    <t>Delhi</t>
  </si>
  <si>
    <t>VLOOKUP Exercise - Data:</t>
  </si>
  <si>
    <t>Gender</t>
  </si>
  <si>
    <t>Occupation</t>
  </si>
  <si>
    <t xml:space="preserve">John Smith </t>
  </si>
  <si>
    <t xml:space="preserve">Male </t>
  </si>
  <si>
    <t>Software Eng</t>
  </si>
  <si>
    <t>Jane Doe</t>
  </si>
  <si>
    <t>Female</t>
  </si>
  <si>
    <t>Data Scientist</t>
  </si>
  <si>
    <t xml:space="preserve">Bob Johnson </t>
  </si>
  <si>
    <t>Accountant</t>
  </si>
  <si>
    <t xml:space="preserve">Emily Chen </t>
  </si>
  <si>
    <t xml:space="preserve">HR </t>
  </si>
  <si>
    <t>Sam Lee</t>
  </si>
  <si>
    <t>Marketing</t>
  </si>
  <si>
    <t>Alice Kim</t>
  </si>
  <si>
    <t>Sales</t>
  </si>
  <si>
    <t>Yoav Ishay</t>
  </si>
  <si>
    <t>Lawyer</t>
  </si>
  <si>
    <t xml:space="preserve">Sue Kim </t>
  </si>
  <si>
    <t>Doctor</t>
  </si>
  <si>
    <t>Mike Lee</t>
  </si>
  <si>
    <t>CEO</t>
  </si>
  <si>
    <t>Lily Chen</t>
  </si>
  <si>
    <t>Engineer</t>
  </si>
  <si>
    <t>1. Create a VLOOKUP formula to find the occupation of Jane Doe.</t>
  </si>
  <si>
    <t>result :</t>
  </si>
  <si>
    <t>Enter function here:</t>
  </si>
  <si>
    <t>2. Create a VLOOKUP formula to find the age of Mike Lee.</t>
  </si>
  <si>
    <t>Result:</t>
  </si>
  <si>
    <t>Enter function here :</t>
  </si>
  <si>
    <t>Create a VLOOKUP formula to find the occupation of a person whose name starts with "B"(Challenging!)</t>
  </si>
  <si>
    <t>Result :</t>
  </si>
  <si>
    <t>B</t>
  </si>
  <si>
    <t>Data</t>
  </si>
  <si>
    <t xml:space="preserve">Employee ID </t>
  </si>
  <si>
    <t xml:space="preserve">Employee Name </t>
  </si>
  <si>
    <t>John Doe</t>
  </si>
  <si>
    <t>Jane Smith</t>
  </si>
  <si>
    <t>Bob Johnson</t>
  </si>
  <si>
    <t>Sarah Lee</t>
  </si>
  <si>
    <t>Tom Davis</t>
  </si>
  <si>
    <t xml:space="preserve">Emily Brown </t>
  </si>
  <si>
    <t>Michale Wilson</t>
  </si>
  <si>
    <t>Jessica Davis</t>
  </si>
  <si>
    <t>David Martin</t>
  </si>
  <si>
    <t xml:space="preserve">Rachel Green </t>
  </si>
  <si>
    <t>Department</t>
  </si>
  <si>
    <t>HR</t>
  </si>
  <si>
    <t>IT</t>
  </si>
  <si>
    <t>Finance</t>
  </si>
  <si>
    <t xml:space="preserve">IT </t>
  </si>
  <si>
    <t xml:space="preserve">Marketing </t>
  </si>
  <si>
    <t>Bonus</t>
  </si>
  <si>
    <t>Total Pay</t>
  </si>
  <si>
    <t>1.What is the department of employee with ID 102 ?</t>
  </si>
  <si>
    <t>2.what is the salary of employee with ID 105 ?</t>
  </si>
  <si>
    <t>Enter the function here:</t>
  </si>
  <si>
    <t>3. What is the total pay of employee with ID 107 ?</t>
  </si>
  <si>
    <t>Data - SUMIF</t>
  </si>
  <si>
    <t>Sport</t>
  </si>
  <si>
    <t>Country</t>
  </si>
  <si>
    <t>Medals Won</t>
  </si>
  <si>
    <t xml:space="preserve">Michael Phelps </t>
  </si>
  <si>
    <t xml:space="preserve">Swimming 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</si>
  <si>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</si>
  <si>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</si>
  <si>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</si>
  <si>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</si>
  <si>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</si>
  <si>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</si>
  <si>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</si>
  <si>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</si>
  <si>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</si>
  <si>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</si>
  <si>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</si>
  <si>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</si>
  <si>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</si>
  <si>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</si>
  <si>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</si>
  <si>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Sonjia Henie</t>
  </si>
  <si>
    <t>Norway</t>
  </si>
  <si>
    <t>Yelena Isinbayeva</t>
  </si>
  <si>
    <t>Russia</t>
  </si>
  <si>
    <t>1. What is the total number  of medals won by athletes from USA?</t>
  </si>
  <si>
    <t>2. What is the Total number of medals won by figure skaters?</t>
  </si>
  <si>
    <t>3. What is the total number of medals won by both USA and jamaica?(Hard)</t>
  </si>
  <si>
    <t>COUNTIF Exercise</t>
  </si>
  <si>
    <t>Marital Status</t>
  </si>
  <si>
    <t>Male</t>
  </si>
  <si>
    <t>Married</t>
  </si>
  <si>
    <t>Jane</t>
  </si>
  <si>
    <t>Canada</t>
  </si>
  <si>
    <t>Single</t>
  </si>
  <si>
    <t>UK</t>
  </si>
  <si>
    <t>Emily</t>
  </si>
  <si>
    <t>Australia</t>
  </si>
  <si>
    <t>Megan</t>
  </si>
  <si>
    <t>James</t>
  </si>
  <si>
    <t>Sarah</t>
  </si>
  <si>
    <t>Chistopher</t>
  </si>
  <si>
    <t>Aria</t>
  </si>
  <si>
    <t>1.What is the number of married individuals in the data set ?</t>
  </si>
  <si>
    <t>2.What is the number of individuals from the USA in the data set?</t>
  </si>
  <si>
    <t>3.What is the number of female individuals the data set ?</t>
  </si>
  <si>
    <t>SUMIFS Exercise</t>
  </si>
  <si>
    <t>Product</t>
  </si>
  <si>
    <t>Rating</t>
  </si>
  <si>
    <t>Quantity Sold</t>
  </si>
  <si>
    <t>Price</t>
  </si>
  <si>
    <t>Total Revenue</t>
  </si>
  <si>
    <t xml:space="preserve">Smartphone </t>
  </si>
  <si>
    <t>Laptop</t>
  </si>
  <si>
    <t>Tablet</t>
  </si>
  <si>
    <t xml:space="preserve">July  </t>
  </si>
  <si>
    <t>TV</t>
  </si>
  <si>
    <t>Refrigerator</t>
  </si>
  <si>
    <t>Microwave</t>
  </si>
  <si>
    <t>1.What is the total revenue of product with a rating of 5 in the month of june ?</t>
  </si>
  <si>
    <t>2.what is the total revenue of products with a rating of 4 or higher and sold int the month of june ?</t>
  </si>
  <si>
    <t>3.What is the total quantity sold of products with a rating of 4 or higher and a Price of $800 or higher?</t>
  </si>
  <si>
    <t>COUNTIFS Exercise</t>
  </si>
  <si>
    <t>Student Name</t>
  </si>
  <si>
    <t xml:space="preserve">Subject </t>
  </si>
  <si>
    <t xml:space="preserve">Score </t>
  </si>
  <si>
    <t>Pass/Fail</t>
  </si>
  <si>
    <t>10th</t>
  </si>
  <si>
    <t>Math</t>
  </si>
  <si>
    <t>Pass</t>
  </si>
  <si>
    <t>Mike</t>
  </si>
  <si>
    <t>11th</t>
  </si>
  <si>
    <t>Fail</t>
  </si>
  <si>
    <t>Science</t>
  </si>
  <si>
    <t>Alex</t>
  </si>
  <si>
    <t>12th</t>
  </si>
  <si>
    <t>Linda</t>
  </si>
  <si>
    <t>Tom</t>
  </si>
  <si>
    <t>Sophie</t>
  </si>
  <si>
    <t>Bob</t>
  </si>
  <si>
    <t>Emma</t>
  </si>
  <si>
    <t>Liam</t>
  </si>
  <si>
    <t>1.What is the number of students who pass in Math ?</t>
  </si>
  <si>
    <t>2.What is the number fo female students who scored 75 or higher in science?</t>
  </si>
  <si>
    <t>Blow is the table of 1998 -1999 top Scores in the premier League:</t>
  </si>
  <si>
    <t>Player Name</t>
  </si>
  <si>
    <t>Club</t>
  </si>
  <si>
    <t>Goals scored</t>
  </si>
  <si>
    <t>Jimmy Floyd Hasseibaink</t>
  </si>
  <si>
    <t xml:space="preserve">Leeds United </t>
  </si>
  <si>
    <t>Michael Owen</t>
  </si>
  <si>
    <t>Liverpool</t>
  </si>
  <si>
    <t>Dwight Yorke</t>
  </si>
  <si>
    <t>Manchester United</t>
  </si>
  <si>
    <t>Nicolas Aneika</t>
  </si>
  <si>
    <t>Arsenal</t>
  </si>
  <si>
    <t>Andy COle</t>
  </si>
  <si>
    <t>Hamilton Ricard</t>
  </si>
  <si>
    <t>Middlesbrough</t>
  </si>
  <si>
    <t>Dion Dublin</t>
  </si>
  <si>
    <t>Aston Villa</t>
  </si>
  <si>
    <t>Robble Fowler</t>
  </si>
  <si>
    <t>Julian Jachim</t>
  </si>
  <si>
    <t>Alan Shearer</t>
  </si>
  <si>
    <t>Newcastle United</t>
  </si>
  <si>
    <t>Complete the following table :</t>
  </si>
  <si>
    <t>No. Of Top Scorers</t>
  </si>
  <si>
    <t>Total no. Of Goals Scored</t>
  </si>
  <si>
    <t>Retrieve the birthday for the following players from the data in "Birthdays" worksheet and Complete the table:</t>
  </si>
  <si>
    <t>Birthday</t>
  </si>
  <si>
    <t>How many players scored more than 15 goals?</t>
  </si>
  <si>
    <t>Simple Arithmetic Data</t>
  </si>
  <si>
    <t>Task 1:</t>
  </si>
  <si>
    <t>In this exercise you will create basic formulae involving simple</t>
  </si>
  <si>
    <t>Value 1</t>
  </si>
  <si>
    <t>calculations on a pair of values. The sums involved are intentionally</t>
  </si>
  <si>
    <t>Value 2</t>
  </si>
  <si>
    <t>Task 1</t>
  </si>
  <si>
    <t>simple to allow you to check that your answers are correct using a little</t>
  </si>
  <si>
    <t>mental arithmetic.</t>
  </si>
  <si>
    <t>Project B</t>
  </si>
  <si>
    <t>Add</t>
  </si>
  <si>
    <t>Enter the data shown opposite into a new blank workbook. Leave the cells</t>
  </si>
  <si>
    <t>Subtract</t>
  </si>
  <si>
    <t>containing the word formula empty for now:</t>
  </si>
  <si>
    <t xml:space="preserve">Multiply </t>
  </si>
  <si>
    <t>1. Enter a formula to add together the contents of cells B3 and B4.</t>
  </si>
  <si>
    <t>Divide</t>
  </si>
  <si>
    <t>Place the result in B6.</t>
  </si>
  <si>
    <t>2. Enter a formula to subtract the contents of cells B4 from B3. Place the</t>
  </si>
  <si>
    <t>result in cell B7.</t>
  </si>
  <si>
    <t>3. Enter a formula to multiply the contents of cell B3 by B4. Place the result in cell B8.</t>
  </si>
  <si>
    <t>4. Enter a formula to divide the contents of cell B3 by B4. Place the result in B9.</t>
  </si>
  <si>
    <t>5. Do a quick check that your answers are correct, then save the file as maths.xls in the intro-formulae</t>
  </si>
  <si>
    <t>Task 2:</t>
  </si>
  <si>
    <t>Open the maths.xls workbook created in the previous</t>
  </si>
  <si>
    <t>Task 2</t>
  </si>
  <si>
    <t>exercise and go to Sheet 1.</t>
  </si>
  <si>
    <t>subtract</t>
  </si>
  <si>
    <t>1. Modify the worksheet by adding two new sets of values as</t>
  </si>
  <si>
    <t>Multiply</t>
  </si>
  <si>
    <t>shown below in cells C3, C4, D3, and D4.</t>
  </si>
  <si>
    <t>2. Copy each of the formulae in column B to columns C</t>
  </si>
  <si>
    <t>and D.</t>
  </si>
  <si>
    <t>3. Click in cell C6 and check that the formula is correct</t>
  </si>
  <si>
    <t>(when you click in the cell you will see the formula rather</t>
  </si>
  <si>
    <t>than the result). It should be =C3+C4.</t>
  </si>
  <si>
    <t>Holiday Costs</t>
  </si>
  <si>
    <t>4. Check that the copied formulae have done what you needed using a bit of mental arithmetic.</t>
  </si>
  <si>
    <t>Vienna</t>
  </si>
  <si>
    <t>Budapest</t>
  </si>
  <si>
    <t>Paris</t>
  </si>
  <si>
    <t>Rome</t>
  </si>
  <si>
    <t>Geneva</t>
  </si>
  <si>
    <t>5. Save and close the workbook.</t>
  </si>
  <si>
    <t>Travel Costs</t>
  </si>
  <si>
    <t>Hotel</t>
  </si>
  <si>
    <t>Exercise 2: Holiday costs</t>
  </si>
  <si>
    <t>Flight</t>
  </si>
  <si>
    <t>1. Create a new worksheet as shown below:</t>
  </si>
  <si>
    <t>Airport Taxes</t>
  </si>
  <si>
    <t>2. Enter a formula in cell B8 to calculate the Sub Total of the Travel Costs. When you have entered this</t>
  </si>
  <si>
    <t>Exercise 2:</t>
  </si>
  <si>
    <t>formula and are confident that it is correct, copy the formula to the other cells in the row (i.e. cells C8:F8).</t>
  </si>
  <si>
    <t>Sub Total</t>
  </si>
  <si>
    <t>3. Enter a formula in cell B16 to calculate the Sub Total of the Additional Costs. Copy this formula to cells</t>
  </si>
  <si>
    <t>C16:F16.</t>
  </si>
  <si>
    <t>Additional Costs</t>
  </si>
  <si>
    <t>4. Enter a formula in cell B18 to calculate the Grand Total. Copy this formula to cells C18:F18.</t>
  </si>
  <si>
    <t>Personal Insurance</t>
  </si>
  <si>
    <t>5. Save the file as holiday.xls in the r:\training.dir\excel\intro-formulae-functions folder.</t>
  </si>
  <si>
    <t>Car Hire</t>
  </si>
  <si>
    <t>Petrol</t>
  </si>
  <si>
    <t>Travellers Cheques</t>
  </si>
  <si>
    <t>Grand Total</t>
  </si>
  <si>
    <t>WEEKS</t>
  </si>
  <si>
    <t>NEWSPAPER</t>
  </si>
  <si>
    <t>RETAIL $</t>
  </si>
  <si>
    <t>SOLD</t>
  </si>
  <si>
    <t>TOTAL SELL</t>
  </si>
  <si>
    <t>Exercise 3: Newspaper sales</t>
  </si>
  <si>
    <t>1ST</t>
  </si>
  <si>
    <t>TIMES OF INDIA</t>
  </si>
  <si>
    <t>1. Open the workbook: news.xls.</t>
  </si>
  <si>
    <t>2ND</t>
  </si>
  <si>
    <t>TELEGRAM</t>
  </si>
  <si>
    <t>This worksheet shows details of the volume of different newspapers sold over a period of 15 weeks</t>
  </si>
  <si>
    <t>3RD</t>
  </si>
  <si>
    <t>Exercise 3</t>
  </si>
  <si>
    <t>together with the retail price of each of the newspapers available.</t>
  </si>
  <si>
    <t>4TH</t>
  </si>
  <si>
    <t>HINDUSTAN TIMES</t>
  </si>
  <si>
    <t>2. To improve the layout of the worksheet, insert a row between rows 9 and 10.</t>
  </si>
  <si>
    <t>5TH</t>
  </si>
  <si>
    <t>THE INDIAN EXPRESS</t>
  </si>
  <si>
    <t>3. The data for Weeks 3 and 4 has been duplicated in error. Delete these two extra rows (i.e. rows 15 and 16).</t>
  </si>
  <si>
    <t>6TH</t>
  </si>
  <si>
    <t>THE MORUNG EXPRESS</t>
  </si>
  <si>
    <t>4. Enter a formula to add up the number of Newspapers Sold over the 15 weeks.</t>
  </si>
  <si>
    <t>7TH</t>
  </si>
  <si>
    <t>5. In cell B27 use the AutoSum icon.</t>
  </si>
  <si>
    <t>8TH</t>
  </si>
  <si>
    <t>6. In cell C27 try typing the formula manually.</t>
  </si>
  <si>
    <t>9TH</t>
  </si>
  <si>
    <t>7. Check that the formula is correct and then copy it to the remaining columns.</t>
  </si>
  <si>
    <t>10TH</t>
  </si>
  <si>
    <t>8. Enter a formula in cell B28 to calculate the Total Sales using the retail prices given.</t>
  </si>
  <si>
    <t>11TH</t>
  </si>
  <si>
    <t>Total Sales = Newspapers Sold * Retail Price</t>
  </si>
  <si>
    <t>12TH</t>
  </si>
  <si>
    <t>(Note: make sure you use the appropriate retail price for each newspaper.)</t>
  </si>
  <si>
    <t>13TH</t>
  </si>
  <si>
    <t>Hint: If you are unclear how to create this formula, try substituting the relevant cell references into the formula</t>
  </si>
  <si>
    <t>14TH</t>
  </si>
  <si>
    <t>exactly as it is given. For example, to calculate the Total Sales of The Chronicle use the formula:</t>
  </si>
  <si>
    <t>15TH</t>
  </si>
  <si>
    <t>becomes: = B27*B3</t>
  </si>
  <si>
    <t>TOTAL NUMBER OF NEWSPAPER SOLD OVER THE 15 WEEKS</t>
  </si>
  <si>
    <t>9. Copy the formula in cell B28 to cell C28.</t>
  </si>
  <si>
    <t>15 WEEKS TOTAL SOLD</t>
  </si>
  <si>
    <t>What happens? (Check the formula in cell C28).</t>
  </si>
  <si>
    <t>10. Manually enter the correct formula into each of the cells C28:H28.</t>
  </si>
  <si>
    <t>11. Save the worksheet with the new name news1.xls and close the file.</t>
  </si>
  <si>
    <t>12. How would you consider changing the layout of this worksheet so that all formula could be copied</t>
  </si>
  <si>
    <t>Exercise 4</t>
  </si>
  <si>
    <t>Exercise 4 – Newspaper Sales</t>
  </si>
  <si>
    <t>1. Open the workbook news1.xls that you created in a previous exercise.</t>
  </si>
  <si>
    <t>2. Some simple statistical analysis (i.e. the average, minimum and maximum sales) is required for each of the</t>
  </si>
  <si>
    <t>newspapers. Insert the labels:</t>
  </si>
  <si>
    <t>Average</t>
  </si>
  <si>
    <t>Minimum</t>
  </si>
  <si>
    <t>Maximum</t>
  </si>
  <si>
    <t>after the Total Sales label in rows 30, 31 and 32 respectively.</t>
  </si>
  <si>
    <t>3. Enter a formula to calculate the Average, Min and Max values for each of the different newspapers. Try:</t>
  </si>
  <si>
    <t>a. using the function wizard</t>
  </si>
  <si>
    <t>b. typing the formula yourself.</t>
  </si>
  <si>
    <t>(Take care not to include the calculated values Newspapers Sold and Total Sales.)</t>
  </si>
  <si>
    <t>4. Using the function wizard find yourself a suitable function to automatically return the current date. Insert this</t>
  </si>
  <si>
    <t>function in cell H1.</t>
  </si>
  <si>
    <t>5. Save the worksheet as news2.xls and close it.</t>
  </si>
  <si>
    <t>AVERAGE</t>
  </si>
  <si>
    <t>MAXIMUM</t>
  </si>
  <si>
    <t>MINIMUM</t>
  </si>
  <si>
    <t>Exercise 1: Petty cash</t>
  </si>
  <si>
    <t>1. Open the petty.xls workbook from the</t>
  </si>
  <si>
    <t>r:\training.dir\excel\intro-formulae-functions</t>
  </si>
  <si>
    <t>folder.</t>
  </si>
  <si>
    <t>2. Apply a currency format with two decimal</t>
  </si>
  <si>
    <t>places to the data where appropriate.</t>
  </si>
  <si>
    <t>3. Insert a row between rows 1 and 2 and</t>
  </si>
  <si>
    <t>remove the blank row 4.</t>
  </si>
  <si>
    <t>4. Enter formulae to calculate the Weekly Total for each of the weeks.</t>
  </si>
  <si>
    <t>Exercise 1</t>
  </si>
  <si>
    <t>5. Week 3 has been omitted in error. Insert a row and add the following data:</t>
  </si>
  <si>
    <t>Milk Postage Stationery</t>
  </si>
  <si>
    <t>Week3 3.00 4.00 5.00</t>
  </si>
  <si>
    <t>6. Copy the formula to this row.</t>
  </si>
  <si>
    <t>7. Enter the formula to calculate the Monthly Total for each</t>
  </si>
  <si>
    <t>item.</t>
  </si>
  <si>
    <t>Petty Cash records</t>
  </si>
  <si>
    <t>8. During some weeks coffee is also purchased. Insert a new</t>
  </si>
  <si>
    <t>Coffee</t>
  </si>
  <si>
    <t>Milk</t>
  </si>
  <si>
    <t>Postage</t>
  </si>
  <si>
    <t>Stationery</t>
  </si>
  <si>
    <t>Weekly Total</t>
  </si>
  <si>
    <t>column between Milk and Postage, and enter the heading</t>
  </si>
  <si>
    <t>Coffee, with the following data:</t>
  </si>
  <si>
    <t>Week1</t>
  </si>
  <si>
    <t>9. Copy the formulae for this column.</t>
  </si>
  <si>
    <t>Week2</t>
  </si>
  <si>
    <t>10. You have been asked to give a rough estimate of the total yearly out-going of petty cash. Insert a new label</t>
  </si>
  <si>
    <t>Week3</t>
  </si>
  <si>
    <t>below Monthly Total called Yearly Estimate. Insert a formula in cell B9 to multiply the Monthly Total for</t>
  </si>
  <si>
    <t>Week4</t>
  </si>
  <si>
    <t>Milk by 12. Copy this formula across the remainder of the cells in this row.</t>
  </si>
  <si>
    <t>Monthly Total</t>
  </si>
  <si>
    <t>11. Enter a label Grand Total in cell A10. Now SUM the Yearly Estimate row to calculate the grand total for</t>
  </si>
  <si>
    <t>the year. Place this total in cell B10.</t>
  </si>
  <si>
    <t>Yearly Estimate</t>
  </si>
  <si>
    <t>12. Format the font to Comic Sans MS 12pt.</t>
  </si>
  <si>
    <t>13. Make the text in the row and column headings bold.</t>
  </si>
  <si>
    <t>14. Set the width of each column to approximately width: 12.00.</t>
  </si>
  <si>
    <t>15. Format the text in column A so that it wraps within the cells.</t>
  </si>
  <si>
    <t>16. Centre the heading across columns A to F.</t>
  </si>
  <si>
    <t>17. Add a heavy border around the outside of the table – apart from the heading i.e. A3:F10. Add horizontal</t>
  </si>
  <si>
    <t>lines between the rows containing the summary data (Monthly Total, Yearly Estimate and Grand Total).</t>
  </si>
  <si>
    <t>18. Add a header to the worksheet to include the filename in the centre portion. Add a footer to include the</t>
  </si>
  <si>
    <t>date on the right, and your name on the left.</t>
  </si>
  <si>
    <t>19. Centre the data both vertically and horizontally on the page, for printing.</t>
  </si>
  <si>
    <t>20. Select to print row and column headings.</t>
  </si>
  <si>
    <t>21. Print the worksheet and save it with the same name petty.xls.</t>
  </si>
  <si>
    <t>Exercise 2: Confectionery Sales</t>
  </si>
  <si>
    <t>Items</t>
  </si>
  <si>
    <t>Number Sold</t>
  </si>
  <si>
    <t>Total Sold</t>
  </si>
  <si>
    <t>Sales in Euro</t>
  </si>
  <si>
    <t>Euro Exhange Rate</t>
  </si>
  <si>
    <t>Exercise 2: Confectionery sales</t>
  </si>
  <si>
    <t>Week 1</t>
  </si>
  <si>
    <t>Week 2</t>
  </si>
  <si>
    <t>Week 3</t>
  </si>
  <si>
    <t>Week 4</t>
  </si>
  <si>
    <t>1. Create a worksheet as shown below to record confectionery sales in the student refectory. The prices are</t>
  </si>
  <si>
    <t>Mars Bar</t>
  </si>
  <si>
    <t>given in British pounds.</t>
  </si>
  <si>
    <t>Snicker</t>
  </si>
  <si>
    <t>2. Save the worksheet as sweets.xls in the r:\training.dir\excel\intro-formulae-functions folder.</t>
  </si>
  <si>
    <t>Fuse</t>
  </si>
  <si>
    <t>Min Sold</t>
  </si>
  <si>
    <t>Max Sold</t>
  </si>
  <si>
    <t>3. Create a formula in the Total Sold column to calculate the total of each type of bar sold.</t>
  </si>
  <si>
    <t>Kitkat</t>
  </si>
  <si>
    <t>Total Sold = number sold in week 1 + number sold in week 2 + number sold in week 3 + number sold in week 4</t>
  </si>
  <si>
    <t>Bounty</t>
  </si>
  <si>
    <t>4. Create a formula in the Sales column to calculate the sales value of each type of chocolate bar sold.</t>
  </si>
  <si>
    <t>Wispa</t>
  </si>
  <si>
    <t>Sales = Total Sold * Price</t>
  </si>
  <si>
    <t>Total Sold per week</t>
  </si>
  <si>
    <t>5. In the row Total Sold per Week, create a formula to calculate the total number of chocolate bars sold per</t>
  </si>
  <si>
    <t>week.</t>
  </si>
  <si>
    <t>Min Week 1</t>
  </si>
  <si>
    <t>Min Week 2</t>
  </si>
  <si>
    <t>Min Week 3</t>
  </si>
  <si>
    <t>Min Week 4</t>
  </si>
  <si>
    <t>Total Sold per Week = Mars Bars + Snickers + Fuse + KitKat + Bounty + Wispa</t>
  </si>
  <si>
    <t>6. Add two new rows at the bottom of the worksheet and label them Minimum Sold and Maximum Sold.</t>
  </si>
  <si>
    <t>Create formulae in these rows to calculate the minimum chocolate bars sold per week and the maximum</t>
  </si>
  <si>
    <t>Max Week 1</t>
  </si>
  <si>
    <t>Max week 2</t>
  </si>
  <si>
    <t>Max Week 3</t>
  </si>
  <si>
    <t>Max week 4</t>
  </si>
  <si>
    <t>chocolate bars sold per week.</t>
  </si>
  <si>
    <t>7. Format the figures in the column Price to currency with two decimal places, and the figures in the column</t>
  </si>
  <si>
    <t>Sales as integer (no decimals). Make all column titles bold.</t>
  </si>
  <si>
    <t>8. Add one column to the right of the table, with the title: Sales in Euros.</t>
  </si>
  <si>
    <t>9. Using the exchange rate 1 GBP = 0.60 EURO. (The prices shown in the worksheet are expressed in GBP).</t>
  </si>
  <si>
    <t>Create a formula to calculate Sales in EMU for each chocolate bar in the column.</t>
  </si>
  <si>
    <t>Sales in EMU = Sales * Exchange Rate (0.6)</t>
  </si>
  <si>
    <t>10. Create a header with the text: College Confectionery Sales.</t>
  </si>
  <si>
    <t>11. Print a copy of the worksheet.</t>
  </si>
  <si>
    <t>12. Save the worksheet with the same name, sweets.xls and close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</si>
</sst>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d-m-yyyy"/>
    <numFmt numFmtId="166" formatCode="dd-mm-yyyy"/>
  </numFmts>
  <fonts count="21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36.0"/>
      <color theme="1"/>
      <name val="Arial"/>
      <scheme val="minor"/>
    </font>
    <font>
      <b/>
      <sz val="20.0"/>
      <color theme="1"/>
      <name val="Arial"/>
      <scheme val="minor"/>
    </font>
    <font>
      <b/>
      <sz val="22.0"/>
      <color theme="1"/>
      <name val="Arial"/>
      <scheme val="minor"/>
    </font>
    <font>
      <b/>
      <sz val="21.0"/>
      <color theme="1"/>
      <name val="Arial"/>
      <scheme val="minor"/>
    </font>
    <font>
      <b/>
      <sz val="24.0"/>
      <color theme="1"/>
      <name val="Arial"/>
      <scheme val="minor"/>
    </font>
    <font>
      <b/>
      <u/>
      <color theme="1"/>
      <name val="Arial"/>
      <scheme val="minor"/>
    </font>
    <font>
      <sz val="9.0"/>
      <color rgb="FF000000"/>
      <name val="&quot;Google Sans Mono&quot;"/>
    </font>
    <font>
      <b/>
      <sz val="9.0"/>
      <color rgb="FF000000"/>
      <name val="&quot;Google Sans Mono&quot;"/>
    </font>
    <font>
      <b/>
      <i/>
      <color theme="1"/>
      <name val="Arial"/>
      <scheme val="minor"/>
    </font>
    <font>
      <b/>
      <sz val="18.0"/>
      <color theme="1"/>
      <name val="Arial"/>
      <scheme val="minor"/>
    </font>
    <font>
      <b/>
      <sz val="26.0"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sz val="12.0"/>
      <color theme="1"/>
      <name val="Comic Sans MS"/>
    </font>
    <font>
      <b/>
      <sz val="12.0"/>
      <color theme="1"/>
      <name val="Comic Sans MS"/>
    </font>
    <font>
      <b/>
      <i/>
      <sz val="12.0"/>
      <color theme="1"/>
      <name val="Arial"/>
      <scheme val="minor"/>
    </font>
    <font>
      <b/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8CB5F9"/>
        <bgColor rgb="FF8CB5F9"/>
      </patternFill>
    </fill>
    <fill>
      <patternFill patternType="solid">
        <fgColor rgb="FF00FF00"/>
        <bgColor rgb="FF00FF00"/>
      </patternFill>
    </fill>
    <fill>
      <patternFill patternType="solid">
        <fgColor rgb="FF8E7CC3"/>
        <bgColor rgb="FF8E7CC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4" fillId="2" fontId="3" numFmtId="0" xfId="0" applyBorder="1" applyFill="1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Font="1"/>
    <xf borderId="0" fillId="0" fontId="6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readingOrder="0"/>
    </xf>
    <xf borderId="4" fillId="2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4" fillId="4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0" xfId="0" applyBorder="1" applyFont="1"/>
    <xf borderId="4" fillId="5" fontId="1" numFmtId="0" xfId="0" applyBorder="1" applyFill="1" applyFont="1"/>
    <xf borderId="4" fillId="5" fontId="1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0" fontId="9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Border="1" applyFont="1"/>
    <xf borderId="4" fillId="2" fontId="1" numFmtId="0" xfId="0" applyAlignment="1" applyBorder="1" applyFont="1">
      <alignment readingOrder="0"/>
    </xf>
    <xf borderId="4" fillId="6" fontId="10" numFmtId="0" xfId="0" applyBorder="1" applyFill="1" applyFont="1"/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readingOrder="0"/>
    </xf>
    <xf borderId="4" fillId="0" fontId="1" numFmtId="3" xfId="0" applyAlignment="1" applyBorder="1" applyFont="1" applyNumberFormat="1">
      <alignment readingOrder="0"/>
    </xf>
    <xf borderId="4" fillId="2" fontId="11" numFmtId="0" xfId="0" applyBorder="1" applyFont="1"/>
    <xf borderId="4" fillId="7" fontId="3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6" fontId="3" numFmtId="0" xfId="0" applyFont="1"/>
    <xf borderId="0" fillId="6" fontId="1" numFmtId="0" xfId="0" applyFont="1"/>
    <xf borderId="4" fillId="2" fontId="1" numFmtId="0" xfId="0" applyBorder="1" applyFont="1"/>
    <xf borderId="0" fillId="6" fontId="3" numFmtId="0" xfId="0" applyAlignment="1" applyFont="1">
      <alignment readingOrder="0"/>
    </xf>
    <xf borderId="0" fillId="8" fontId="3" numFmtId="0" xfId="0" applyFill="1" applyFont="1"/>
    <xf borderId="0" fillId="6" fontId="12" numFmtId="0" xfId="0" applyFont="1"/>
    <xf borderId="0" fillId="9" fontId="1" numFmtId="0" xfId="0" applyFill="1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1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4" fillId="8" fontId="3" numFmtId="0" xfId="0" applyBorder="1" applyFont="1"/>
    <xf borderId="4" fillId="2" fontId="15" numFmtId="0" xfId="0" applyAlignment="1" applyBorder="1" applyFont="1">
      <alignment readingOrder="0" shrinkToFit="0" vertical="bottom" wrapText="0"/>
    </xf>
    <xf borderId="3" fillId="2" fontId="15" numFmtId="0" xfId="0" applyAlignment="1" applyBorder="1" applyFont="1">
      <alignment readingOrder="0" shrinkToFit="0" vertical="bottom" wrapText="0"/>
    </xf>
    <xf borderId="5" fillId="0" fontId="16" numFmtId="0" xfId="0" applyAlignment="1" applyBorder="1" applyFont="1">
      <alignment readingOrder="0" shrinkToFit="0" vertical="bottom" wrapText="0"/>
    </xf>
    <xf borderId="6" fillId="0" fontId="16" numFmtId="0" xfId="0" applyAlignment="1" applyBorder="1" applyFont="1">
      <alignment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6" fillId="2" fontId="15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2" fontId="15" numFmtId="0" xfId="0" applyAlignment="1" applyFont="1">
      <alignment horizontal="center" readingOrder="0" shrinkToFit="0" vertical="bottom" wrapText="0"/>
    </xf>
    <xf borderId="2" fillId="2" fontId="15" numFmtId="0" xfId="0" applyAlignment="1" applyBorder="1" applyFont="1">
      <alignment readingOrder="0" shrinkToFit="0" vertical="bottom" wrapText="0"/>
    </xf>
    <xf borderId="7" fillId="2" fontId="15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  <xf borderId="5" fillId="10" fontId="15" numFmtId="0" xfId="0" applyAlignment="1" applyBorder="1" applyFill="1" applyFont="1">
      <alignment readingOrder="0" shrinkToFit="0" vertical="bottom" wrapText="0"/>
    </xf>
    <xf borderId="6" fillId="11" fontId="15" numFmtId="0" xfId="0" applyAlignment="1" applyBorder="1" applyFill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  <xf borderId="6" fillId="11" fontId="15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17" numFmtId="0" xfId="0" applyFont="1"/>
    <xf borderId="4" fillId="0" fontId="17" numFmtId="0" xfId="0" applyBorder="1" applyFont="1"/>
    <xf borderId="4" fillId="0" fontId="17" numFmtId="0" xfId="0" applyAlignment="1" applyBorder="1" applyFont="1">
      <alignment readingOrder="0"/>
    </xf>
    <xf borderId="4" fillId="12" fontId="18" numFmtId="0" xfId="0" applyBorder="1" applyFill="1" applyFont="1"/>
    <xf borderId="4" fillId="6" fontId="3" numFmtId="0" xfId="0" applyBorder="1" applyFont="1"/>
    <xf borderId="4" fillId="2" fontId="12" numFmtId="0" xfId="0" applyBorder="1" applyFont="1"/>
    <xf borderId="4" fillId="2" fontId="19" numFmtId="0" xfId="0" applyBorder="1" applyFont="1"/>
    <xf borderId="4" fillId="0" fontId="20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1.63"/>
    <col customWidth="1" min="3" max="3" width="20.38"/>
    <col customWidth="1" min="4" max="4" width="11.88"/>
    <col customWidth="1" min="11" max="11" width="13.25"/>
    <col customWidth="1" min="12" max="12" width="1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3"/>
    </row>
    <row r="4">
      <c r="A4" s="4" t="s">
        <v>2</v>
      </c>
      <c r="B4" s="4" t="s">
        <v>3</v>
      </c>
    </row>
    <row r="5">
      <c r="A5" s="5" t="s">
        <v>4</v>
      </c>
      <c r="B5" s="5">
        <v>759.0</v>
      </c>
      <c r="H5" s="6" t="s">
        <v>5</v>
      </c>
    </row>
    <row r="6">
      <c r="A6" s="5" t="s">
        <v>6</v>
      </c>
      <c r="B6" s="5">
        <v>200.0</v>
      </c>
    </row>
    <row r="7">
      <c r="A7" s="5" t="s">
        <v>7</v>
      </c>
      <c r="B7" s="5">
        <v>42.0</v>
      </c>
    </row>
    <row r="8">
      <c r="A8" s="5" t="s">
        <v>8</v>
      </c>
      <c r="B8" s="5">
        <v>423.0</v>
      </c>
    </row>
    <row r="9">
      <c r="A9" s="5" t="s">
        <v>9</v>
      </c>
      <c r="B9" s="5">
        <v>200.0</v>
      </c>
      <c r="D9" s="7">
        <v>1.0</v>
      </c>
    </row>
    <row r="10">
      <c r="A10" s="5" t="s">
        <v>10</v>
      </c>
      <c r="B10" s="5">
        <v>50.0</v>
      </c>
    </row>
    <row r="11">
      <c r="A11" s="5" t="s">
        <v>11</v>
      </c>
      <c r="B11" s="5">
        <v>700.0</v>
      </c>
    </row>
    <row r="12">
      <c r="A12" s="5" t="s">
        <v>12</v>
      </c>
      <c r="B12" s="5">
        <v>450.0</v>
      </c>
    </row>
    <row r="13">
      <c r="A13" s="5" t="s">
        <v>13</v>
      </c>
      <c r="B13" s="5">
        <v>605.0</v>
      </c>
    </row>
    <row r="14">
      <c r="A14" s="5" t="s">
        <v>14</v>
      </c>
      <c r="B14" s="5">
        <v>240.0</v>
      </c>
    </row>
    <row r="15">
      <c r="A15" s="5" t="s">
        <v>15</v>
      </c>
      <c r="B15" s="5">
        <v>685.0</v>
      </c>
    </row>
    <row r="16">
      <c r="A16" s="5" t="s">
        <v>16</v>
      </c>
      <c r="B16" s="5">
        <v>295.0</v>
      </c>
    </row>
    <row r="17">
      <c r="A17" s="5" t="s">
        <v>17</v>
      </c>
      <c r="B17" s="8">
        <f>SUM(B5:B16)</f>
        <v>4649</v>
      </c>
    </row>
    <row r="19">
      <c r="A19" s="9">
        <v>1.0</v>
      </c>
      <c r="B19" s="9" t="s">
        <v>18</v>
      </c>
    </row>
    <row r="20">
      <c r="B20" s="10" t="s">
        <v>19</v>
      </c>
      <c r="C20" s="10" t="s">
        <v>20</v>
      </c>
    </row>
    <row r="21">
      <c r="B21" s="9" t="s">
        <v>21</v>
      </c>
      <c r="C21" s="11">
        <f>sum(D41:D46)</f>
        <v>9729</v>
      </c>
    </row>
    <row r="23">
      <c r="B23" s="10" t="s">
        <v>22</v>
      </c>
      <c r="C23" s="10" t="s">
        <v>23</v>
      </c>
    </row>
    <row r="24">
      <c r="B24" s="9" t="s">
        <v>21</v>
      </c>
      <c r="C24" s="11">
        <f>sum(E41:E46)</f>
        <v>13305</v>
      </c>
    </row>
    <row r="26">
      <c r="B26" s="10" t="s">
        <v>22</v>
      </c>
      <c r="C26" s="10" t="s">
        <v>24</v>
      </c>
    </row>
    <row r="27">
      <c r="B27" s="9" t="s">
        <v>21</v>
      </c>
      <c r="C27" s="11">
        <f>sum(F41:F46)</f>
        <v>11725</v>
      </c>
      <c r="G27" s="12">
        <v>2.0</v>
      </c>
    </row>
    <row r="29">
      <c r="A29" s="9">
        <v>2.0</v>
      </c>
      <c r="B29" s="9" t="s">
        <v>25</v>
      </c>
    </row>
    <row r="30">
      <c r="C30" s="11">
        <f>sum(D43:F43)</f>
        <v>5124</v>
      </c>
    </row>
    <row r="32">
      <c r="A32" s="9">
        <v>3.0</v>
      </c>
      <c r="B32" s="9" t="s">
        <v>26</v>
      </c>
    </row>
    <row r="33">
      <c r="C33" s="11">
        <f>sum(D41:F46)</f>
        <v>34759</v>
      </c>
    </row>
    <row r="35">
      <c r="A35" s="9">
        <v>4.0</v>
      </c>
      <c r="B35" s="9" t="s">
        <v>27</v>
      </c>
    </row>
    <row r="36">
      <c r="B36" s="9" t="s">
        <v>28</v>
      </c>
      <c r="C36" s="11">
        <f>SUM(D41:D46)</f>
        <v>9729</v>
      </c>
    </row>
    <row r="37">
      <c r="B37" s="9" t="s">
        <v>29</v>
      </c>
      <c r="C37" s="11">
        <f>sum(F41:F46)</f>
        <v>11725</v>
      </c>
    </row>
    <row r="39">
      <c r="D39" s="13" t="s">
        <v>30</v>
      </c>
      <c r="E39" s="2"/>
      <c r="F39" s="3"/>
    </row>
    <row r="40">
      <c r="B40" s="14" t="s">
        <v>31</v>
      </c>
      <c r="C40" s="14" t="s">
        <v>32</v>
      </c>
      <c r="D40" s="14" t="s">
        <v>20</v>
      </c>
      <c r="E40" s="14" t="s">
        <v>23</v>
      </c>
      <c r="F40" s="14" t="s">
        <v>24</v>
      </c>
    </row>
    <row r="41">
      <c r="B41" s="4" t="s">
        <v>33</v>
      </c>
      <c r="C41" s="4" t="s">
        <v>34</v>
      </c>
      <c r="D41" s="15">
        <v>3419.0</v>
      </c>
      <c r="E41" s="15">
        <v>4378.0</v>
      </c>
      <c r="F41" s="15">
        <v>2755.0</v>
      </c>
    </row>
    <row r="42">
      <c r="B42" s="4" t="s">
        <v>33</v>
      </c>
      <c r="C42" s="4" t="s">
        <v>35</v>
      </c>
      <c r="D42" s="15">
        <v>1492.0</v>
      </c>
      <c r="E42" s="15">
        <v>2126.0</v>
      </c>
      <c r="F42" s="15">
        <v>2103.0</v>
      </c>
    </row>
    <row r="43">
      <c r="B43" s="4" t="s">
        <v>33</v>
      </c>
      <c r="C43" s="4" t="s">
        <v>36</v>
      </c>
      <c r="D43" s="15">
        <v>1371.0</v>
      </c>
      <c r="E43" s="15">
        <v>1930.0</v>
      </c>
      <c r="F43" s="15">
        <v>1823.0</v>
      </c>
    </row>
    <row r="44">
      <c r="B44" s="4" t="s">
        <v>33</v>
      </c>
      <c r="C44" s="4" t="s">
        <v>37</v>
      </c>
      <c r="D44" s="15">
        <v>1607.0</v>
      </c>
      <c r="E44" s="15">
        <v>2133.0</v>
      </c>
      <c r="F44" s="15">
        <v>2102.0</v>
      </c>
    </row>
    <row r="45">
      <c r="B45" s="4" t="s">
        <v>33</v>
      </c>
      <c r="C45" s="4" t="s">
        <v>38</v>
      </c>
      <c r="D45" s="15">
        <v>951.0</v>
      </c>
      <c r="E45" s="15">
        <v>1445.0</v>
      </c>
      <c r="F45" s="15">
        <v>1416.0</v>
      </c>
    </row>
    <row r="46">
      <c r="B46" s="4" t="s">
        <v>33</v>
      </c>
      <c r="C46" s="4" t="s">
        <v>39</v>
      </c>
      <c r="D46" s="15">
        <v>889.0</v>
      </c>
      <c r="E46" s="15">
        <v>1293.0</v>
      </c>
      <c r="F46" s="15">
        <v>1526.0</v>
      </c>
    </row>
    <row r="50">
      <c r="A50" s="10" t="s">
        <v>40</v>
      </c>
    </row>
    <row r="51">
      <c r="B51" s="5">
        <v>1.0</v>
      </c>
    </row>
    <row r="52">
      <c r="B52" s="5" t="s">
        <v>41</v>
      </c>
      <c r="E52" s="16">
        <v>3.0</v>
      </c>
    </row>
    <row r="53">
      <c r="B53" s="5">
        <v>3.0</v>
      </c>
    </row>
    <row r="54">
      <c r="B54" s="5" t="s">
        <v>42</v>
      </c>
    </row>
    <row r="55">
      <c r="B55" s="5">
        <v>5.0</v>
      </c>
    </row>
    <row r="56">
      <c r="B56" s="5" t="s">
        <v>43</v>
      </c>
    </row>
    <row r="57">
      <c r="B57" s="5" t="s">
        <v>44</v>
      </c>
    </row>
    <row r="58">
      <c r="B58" s="5">
        <v>8.0</v>
      </c>
    </row>
    <row r="59">
      <c r="A59" s="9" t="s">
        <v>45</v>
      </c>
      <c r="B59" s="8">
        <f>count(B51:B58)</f>
        <v>4</v>
      </c>
    </row>
    <row r="62">
      <c r="A62" s="10" t="s">
        <v>46</v>
      </c>
    </row>
    <row r="63">
      <c r="A63" s="5" t="s">
        <v>47</v>
      </c>
    </row>
    <row r="64">
      <c r="A64" s="5" t="s">
        <v>48</v>
      </c>
      <c r="D64" s="17">
        <v>4.0</v>
      </c>
    </row>
    <row r="65">
      <c r="A65" s="5" t="s">
        <v>49</v>
      </c>
    </row>
    <row r="66">
      <c r="A66" s="5" t="s">
        <v>50</v>
      </c>
    </row>
    <row r="67">
      <c r="A67" s="5" t="s">
        <v>51</v>
      </c>
    </row>
    <row r="68">
      <c r="A68" s="5" t="s">
        <v>52</v>
      </c>
    </row>
    <row r="69">
      <c r="A69" s="8">
        <f>counta(A63:A68)</f>
        <v>6</v>
      </c>
    </row>
    <row r="72">
      <c r="A72" s="10" t="s">
        <v>53</v>
      </c>
    </row>
    <row r="73">
      <c r="A73" s="9" t="s">
        <v>54</v>
      </c>
    </row>
    <row r="74">
      <c r="A74" s="5" t="s">
        <v>55</v>
      </c>
      <c r="B74" s="4" t="s">
        <v>56</v>
      </c>
    </row>
    <row r="75">
      <c r="A75" s="5" t="s">
        <v>57</v>
      </c>
      <c r="B75" s="18">
        <v>7.0</v>
      </c>
    </row>
    <row r="76">
      <c r="A76" s="5" t="s">
        <v>58</v>
      </c>
      <c r="B76" s="18">
        <v>5.0</v>
      </c>
      <c r="F76" s="17">
        <v>5.0</v>
      </c>
    </row>
    <row r="77">
      <c r="A77" s="5" t="s">
        <v>59</v>
      </c>
      <c r="B77" s="18">
        <v>6.0</v>
      </c>
    </row>
    <row r="78">
      <c r="A78" s="5" t="s">
        <v>60</v>
      </c>
      <c r="B78" s="18">
        <v>4.0</v>
      </c>
    </row>
    <row r="79">
      <c r="A79" s="5" t="s">
        <v>61</v>
      </c>
      <c r="B79" s="18" t="s">
        <v>62</v>
      </c>
    </row>
    <row r="80">
      <c r="A80" s="5" t="s">
        <v>63</v>
      </c>
      <c r="B80" s="18" t="s">
        <v>64</v>
      </c>
    </row>
    <row r="81">
      <c r="A81" s="5" t="s">
        <v>65</v>
      </c>
      <c r="B81" s="18" t="s">
        <v>65</v>
      </c>
    </row>
    <row r="83">
      <c r="A83" s="9" t="s">
        <v>66</v>
      </c>
    </row>
    <row r="85">
      <c r="A85" s="9" t="s">
        <v>67</v>
      </c>
      <c r="B85" s="9" t="s">
        <v>68</v>
      </c>
    </row>
    <row r="86">
      <c r="A86" s="9" t="s">
        <v>56</v>
      </c>
      <c r="B86" s="11">
        <f>count(B75:B81)</f>
        <v>4</v>
      </c>
    </row>
    <row r="88">
      <c r="A88" s="9" t="s">
        <v>69</v>
      </c>
      <c r="B88" s="9" t="s">
        <v>70</v>
      </c>
    </row>
    <row r="89">
      <c r="A89" s="9" t="s">
        <v>56</v>
      </c>
      <c r="B89" s="11">
        <f>counta(B75:B81)</f>
        <v>7</v>
      </c>
    </row>
    <row r="91">
      <c r="A91" s="9" t="s">
        <v>71</v>
      </c>
    </row>
    <row r="92">
      <c r="A92" s="9" t="s">
        <v>72</v>
      </c>
    </row>
    <row r="93">
      <c r="A93" s="5" t="s">
        <v>73</v>
      </c>
      <c r="B93" s="5" t="s">
        <v>74</v>
      </c>
      <c r="C93" s="5" t="s">
        <v>75</v>
      </c>
    </row>
    <row r="94">
      <c r="A94" s="5">
        <v>101.0</v>
      </c>
      <c r="B94" s="5" t="s">
        <v>76</v>
      </c>
      <c r="C94" s="5">
        <v>78022.0</v>
      </c>
    </row>
    <row r="95">
      <c r="A95" s="5">
        <v>102.0</v>
      </c>
      <c r="B95" s="19" t="s">
        <v>77</v>
      </c>
      <c r="C95" s="5">
        <v>99819.0</v>
      </c>
    </row>
    <row r="96">
      <c r="A96" s="5">
        <v>103.0</v>
      </c>
      <c r="B96" s="5" t="s">
        <v>78</v>
      </c>
      <c r="C96" s="5" t="s">
        <v>79</v>
      </c>
    </row>
    <row r="97">
      <c r="A97" s="5">
        <v>104.0</v>
      </c>
      <c r="B97" s="5" t="s">
        <v>80</v>
      </c>
      <c r="C97" s="5">
        <v>27522.0</v>
      </c>
      <c r="F97" s="17">
        <v>6.0</v>
      </c>
    </row>
    <row r="98">
      <c r="A98" s="5">
        <v>105.0</v>
      </c>
      <c r="B98" s="5" t="s">
        <v>81</v>
      </c>
      <c r="C98" s="5">
        <v>0.0</v>
      </c>
    </row>
    <row r="99">
      <c r="A99" s="5">
        <v>106.0</v>
      </c>
      <c r="B99" s="5" t="s">
        <v>82</v>
      </c>
      <c r="C99" s="20"/>
    </row>
    <row r="100">
      <c r="A100" s="5">
        <v>107.0</v>
      </c>
      <c r="B100" s="5" t="s">
        <v>83</v>
      </c>
      <c r="C100" s="5">
        <v>0.0</v>
      </c>
    </row>
    <row r="101">
      <c r="A101" s="5">
        <v>108.0</v>
      </c>
      <c r="B101" s="5" t="s">
        <v>84</v>
      </c>
      <c r="C101" s="5">
        <v>88041.0</v>
      </c>
    </row>
    <row r="102">
      <c r="A102" s="5">
        <v>109.0</v>
      </c>
      <c r="B102" s="5" t="s">
        <v>85</v>
      </c>
      <c r="C102" s="5">
        <v>81831.0</v>
      </c>
    </row>
    <row r="103">
      <c r="A103" s="5">
        <v>110.0</v>
      </c>
      <c r="B103" s="5" t="s">
        <v>86</v>
      </c>
      <c r="C103" s="5" t="s">
        <v>79</v>
      </c>
    </row>
    <row r="104">
      <c r="A104" s="5">
        <v>111.0</v>
      </c>
      <c r="B104" s="5" t="s">
        <v>87</v>
      </c>
      <c r="C104" s="20"/>
    </row>
    <row r="105">
      <c r="A105" s="5">
        <v>112.0</v>
      </c>
      <c r="B105" s="5" t="s">
        <v>88</v>
      </c>
      <c r="C105" s="5">
        <v>26624.0</v>
      </c>
    </row>
    <row r="106">
      <c r="A106" s="5">
        <v>113.0</v>
      </c>
      <c r="B106" s="5" t="s">
        <v>89</v>
      </c>
      <c r="C106" s="5">
        <v>92885.0</v>
      </c>
    </row>
    <row r="107">
      <c r="A107" s="5">
        <v>114.0</v>
      </c>
      <c r="B107" s="5" t="s">
        <v>90</v>
      </c>
      <c r="C107" s="5">
        <v>0.0</v>
      </c>
    </row>
    <row r="109">
      <c r="A109" s="10" t="s">
        <v>91</v>
      </c>
    </row>
    <row r="110">
      <c r="A110" s="9" t="s">
        <v>67</v>
      </c>
      <c r="B110" s="9" t="s">
        <v>92</v>
      </c>
    </row>
    <row r="111">
      <c r="A111" s="9" t="s">
        <v>56</v>
      </c>
      <c r="B111" s="11">
        <f>count(C94:C107)</f>
        <v>10</v>
      </c>
    </row>
    <row r="113">
      <c r="B113" s="9" t="s">
        <v>93</v>
      </c>
    </row>
    <row r="115">
      <c r="A115" s="9" t="s">
        <v>67</v>
      </c>
      <c r="B115" s="9" t="s">
        <v>94</v>
      </c>
    </row>
    <row r="116">
      <c r="A116" s="9" t="s">
        <v>56</v>
      </c>
      <c r="B116" s="11">
        <f>countblank(C94:C107)</f>
        <v>2</v>
      </c>
    </row>
    <row r="124">
      <c r="A124" s="9" t="s">
        <v>95</v>
      </c>
    </row>
    <row r="126">
      <c r="A126" s="21"/>
    </row>
    <row r="127">
      <c r="A127" s="22" t="s">
        <v>96</v>
      </c>
    </row>
    <row r="128">
      <c r="A128" s="22">
        <v>4.0</v>
      </c>
      <c r="D128" s="17">
        <v>7.0</v>
      </c>
    </row>
    <row r="129">
      <c r="A129" s="22"/>
    </row>
    <row r="130">
      <c r="A130" s="22">
        <v>3.0</v>
      </c>
    </row>
    <row r="131">
      <c r="A131" s="22"/>
    </row>
    <row r="132">
      <c r="A132" s="22" t="s">
        <v>97</v>
      </c>
    </row>
    <row r="133">
      <c r="A133" s="22"/>
    </row>
    <row r="134">
      <c r="A134" s="22" t="e">
        <v>#DIV/0!</v>
      </c>
    </row>
    <row r="135">
      <c r="A135" s="22" t="s">
        <v>98</v>
      </c>
    </row>
    <row r="136">
      <c r="A136" s="22" t="s">
        <v>99</v>
      </c>
    </row>
    <row r="138">
      <c r="A138" s="9" t="s">
        <v>100</v>
      </c>
    </row>
    <row r="140">
      <c r="A140" s="9" t="s">
        <v>101</v>
      </c>
    </row>
    <row r="141">
      <c r="A141" s="11">
        <f>count(A126:A136)</f>
        <v>2</v>
      </c>
    </row>
    <row r="143">
      <c r="A143" s="9" t="s">
        <v>102</v>
      </c>
    </row>
    <row r="144">
      <c r="A144" s="11">
        <f>COUNTBLANK(A126:A136)</f>
        <v>4</v>
      </c>
    </row>
    <row r="146">
      <c r="A146" s="9" t="s">
        <v>103</v>
      </c>
    </row>
    <row r="147">
      <c r="A147" s="23">
        <f>COUNTBLANK(A126:A136)</f>
        <v>4</v>
      </c>
    </row>
    <row r="149">
      <c r="A149" s="9" t="s">
        <v>104</v>
      </c>
    </row>
    <row r="150">
      <c r="A150" s="11">
        <f>COUNTA(A126:A136)</f>
        <v>7</v>
      </c>
    </row>
    <row r="153">
      <c r="A153" s="10" t="s">
        <v>105</v>
      </c>
    </row>
    <row r="154">
      <c r="A154" s="4" t="s">
        <v>106</v>
      </c>
    </row>
    <row r="155">
      <c r="A155" s="5">
        <v>20.0</v>
      </c>
    </row>
    <row r="156">
      <c r="A156" s="5">
        <v>16.0</v>
      </c>
      <c r="D156" s="17">
        <v>8.0</v>
      </c>
    </row>
    <row r="157">
      <c r="A157" s="5">
        <v>19.0</v>
      </c>
    </row>
    <row r="158">
      <c r="A158" s="5">
        <v>3.0</v>
      </c>
    </row>
    <row r="159">
      <c r="A159" s="5">
        <v>9.0</v>
      </c>
    </row>
    <row r="160">
      <c r="A160" s="5">
        <v>7.0</v>
      </c>
    </row>
    <row r="161">
      <c r="A161" s="5">
        <v>12.0</v>
      </c>
    </row>
    <row r="162">
      <c r="A162" s="8">
        <f>AVERAGE(A155:A161)</f>
        <v>12.28571429</v>
      </c>
    </row>
    <row r="165">
      <c r="A165" s="9" t="s">
        <v>107</v>
      </c>
    </row>
    <row r="166">
      <c r="A166" s="24" t="s">
        <v>108</v>
      </c>
    </row>
    <row r="167">
      <c r="A167" s="9" t="s">
        <v>109</v>
      </c>
    </row>
    <row r="168">
      <c r="A168" s="25" t="s">
        <v>110</v>
      </c>
      <c r="B168" s="2"/>
      <c r="C168" s="2"/>
      <c r="D168" s="3"/>
      <c r="E168" s="4" t="s">
        <v>111</v>
      </c>
    </row>
    <row r="169">
      <c r="A169" s="1" t="s">
        <v>112</v>
      </c>
      <c r="B169" s="2"/>
      <c r="C169" s="2"/>
      <c r="D169" s="3"/>
      <c r="E169" s="5">
        <v>200.0</v>
      </c>
    </row>
    <row r="170">
      <c r="A170" s="1" t="s">
        <v>113</v>
      </c>
      <c r="B170" s="2"/>
      <c r="C170" s="2"/>
      <c r="D170" s="3"/>
      <c r="E170" s="5">
        <v>120.0</v>
      </c>
    </row>
    <row r="171">
      <c r="A171" s="1" t="s">
        <v>114</v>
      </c>
      <c r="B171" s="2"/>
      <c r="C171" s="2"/>
      <c r="D171" s="3"/>
      <c r="E171" s="5">
        <v>156.0</v>
      </c>
      <c r="H171" s="17">
        <v>9.0</v>
      </c>
    </row>
    <row r="172">
      <c r="A172" s="1" t="s">
        <v>115</v>
      </c>
      <c r="B172" s="2"/>
      <c r="C172" s="2"/>
      <c r="D172" s="3"/>
      <c r="E172" s="5">
        <v>190.0</v>
      </c>
    </row>
    <row r="173">
      <c r="A173" s="1" t="s">
        <v>116</v>
      </c>
      <c r="B173" s="2"/>
      <c r="C173" s="2"/>
      <c r="D173" s="3"/>
      <c r="E173" s="5">
        <v>320.0</v>
      </c>
    </row>
    <row r="174">
      <c r="A174" s="1" t="s">
        <v>117</v>
      </c>
      <c r="B174" s="2"/>
      <c r="C174" s="2"/>
      <c r="D174" s="3"/>
      <c r="E174" s="5">
        <v>89.0</v>
      </c>
    </row>
    <row r="175">
      <c r="A175" s="26"/>
      <c r="B175" s="2"/>
      <c r="C175" s="2"/>
      <c r="D175" s="3"/>
      <c r="E175" s="20"/>
    </row>
    <row r="176">
      <c r="A176" s="5">
        <v>1.1</v>
      </c>
      <c r="B176" s="1" t="s">
        <v>118</v>
      </c>
      <c r="C176" s="2"/>
      <c r="D176" s="3"/>
      <c r="E176" s="8">
        <f>MAX(A169:E174)</f>
        <v>320</v>
      </c>
    </row>
    <row r="177">
      <c r="A177" s="5">
        <v>1.2</v>
      </c>
      <c r="B177" s="1" t="s">
        <v>119</v>
      </c>
      <c r="C177" s="2"/>
      <c r="D177" s="3"/>
      <c r="E177" s="8">
        <f>MIN(A169:E174)</f>
        <v>89</v>
      </c>
    </row>
    <row r="178">
      <c r="A178" s="5">
        <v>1.3</v>
      </c>
      <c r="B178" s="1" t="s">
        <v>120</v>
      </c>
      <c r="C178" s="2"/>
      <c r="D178" s="3"/>
      <c r="E178" s="8">
        <f>AVERAGE(A169:E174)</f>
        <v>179.1666667</v>
      </c>
    </row>
    <row r="181">
      <c r="A181" s="9" t="s">
        <v>121</v>
      </c>
    </row>
    <row r="183">
      <c r="A183" s="9" t="s">
        <v>122</v>
      </c>
      <c r="H183" s="17">
        <v>10.0</v>
      </c>
    </row>
    <row r="184">
      <c r="A184" s="9" t="s">
        <v>123</v>
      </c>
    </row>
    <row r="185">
      <c r="A185" s="9" t="s">
        <v>124</v>
      </c>
    </row>
    <row r="187">
      <c r="A187" s="20"/>
      <c r="B187" s="5" t="s">
        <v>125</v>
      </c>
      <c r="C187" s="5" t="s">
        <v>126</v>
      </c>
      <c r="D187" s="5" t="s">
        <v>127</v>
      </c>
      <c r="E187" s="5" t="s">
        <v>128</v>
      </c>
      <c r="F187" s="5" t="s">
        <v>129</v>
      </c>
      <c r="G187" s="5" t="s">
        <v>130</v>
      </c>
      <c r="H187" s="5" t="s">
        <v>131</v>
      </c>
      <c r="I187" s="5" t="s">
        <v>132</v>
      </c>
    </row>
    <row r="188">
      <c r="A188" s="5" t="s">
        <v>133</v>
      </c>
      <c r="B188" s="5">
        <v>95.0</v>
      </c>
      <c r="C188" s="5">
        <v>56.0</v>
      </c>
      <c r="D188" s="5">
        <v>14.0</v>
      </c>
      <c r="E188" s="5">
        <v>66.0</v>
      </c>
      <c r="F188" s="27">
        <f t="shared" ref="F188:F191" si="1">AVERAGE(B188:E188)</f>
        <v>57.75</v>
      </c>
      <c r="G188" s="20">
        <f t="shared" ref="G188:G191" si="2">MAX(B188:E188)</f>
        <v>95</v>
      </c>
      <c r="H188" s="20">
        <f t="shared" ref="H188:H191" si="3">MIN(B188:E188)</f>
        <v>14</v>
      </c>
      <c r="I188" s="28" t="str">
        <f t="shared" ref="I188:I191" si="4">IF(F188&lt;50,"FAIL","PASS")</f>
        <v>PASS</v>
      </c>
    </row>
    <row r="189">
      <c r="A189" s="5" t="s">
        <v>134</v>
      </c>
      <c r="B189" s="5">
        <v>54.0</v>
      </c>
      <c r="C189" s="5">
        <v>89.0</v>
      </c>
      <c r="D189" s="5">
        <v>53.0</v>
      </c>
      <c r="E189" s="5">
        <v>66.0</v>
      </c>
      <c r="F189" s="27">
        <f t="shared" si="1"/>
        <v>65.5</v>
      </c>
      <c r="G189" s="20">
        <f t="shared" si="2"/>
        <v>89</v>
      </c>
      <c r="H189" s="20">
        <f t="shared" si="3"/>
        <v>53</v>
      </c>
      <c r="I189" s="28" t="str">
        <f t="shared" si="4"/>
        <v>PASS</v>
      </c>
    </row>
    <row r="190">
      <c r="A190" s="5" t="s">
        <v>135</v>
      </c>
      <c r="B190" s="5">
        <v>100.0</v>
      </c>
      <c r="C190" s="5">
        <v>69.0</v>
      </c>
      <c r="D190" s="5">
        <v>78.0</v>
      </c>
      <c r="E190" s="5">
        <v>53.0</v>
      </c>
      <c r="F190" s="27">
        <f t="shared" si="1"/>
        <v>75</v>
      </c>
      <c r="G190" s="20">
        <f t="shared" si="2"/>
        <v>100</v>
      </c>
      <c r="H190" s="20">
        <f t="shared" si="3"/>
        <v>53</v>
      </c>
      <c r="I190" s="28" t="str">
        <f t="shared" si="4"/>
        <v>PASS</v>
      </c>
    </row>
    <row r="191">
      <c r="A191" s="5" t="s">
        <v>136</v>
      </c>
      <c r="B191" s="5">
        <v>49.0</v>
      </c>
      <c r="C191" s="5">
        <v>70.0</v>
      </c>
      <c r="D191" s="5">
        <v>87.0</v>
      </c>
      <c r="E191" s="5">
        <v>100.0</v>
      </c>
      <c r="F191" s="27">
        <f t="shared" si="1"/>
        <v>76.5</v>
      </c>
      <c r="G191" s="20">
        <f t="shared" si="2"/>
        <v>100</v>
      </c>
      <c r="H191" s="20">
        <f t="shared" si="3"/>
        <v>49</v>
      </c>
      <c r="I191" s="28" t="str">
        <f t="shared" si="4"/>
        <v>PASS</v>
      </c>
    </row>
    <row r="194">
      <c r="A194" s="9" t="s">
        <v>137</v>
      </c>
    </row>
    <row r="196">
      <c r="A196" s="29" t="s">
        <v>75</v>
      </c>
    </row>
    <row r="197">
      <c r="A197" s="9" t="s">
        <v>138</v>
      </c>
      <c r="B197" s="30">
        <v>1.0</v>
      </c>
      <c r="F197" s="17">
        <v>11.0</v>
      </c>
    </row>
    <row r="198">
      <c r="A198" s="9" t="s">
        <v>139</v>
      </c>
      <c r="B198" s="30">
        <v>0.5</v>
      </c>
    </row>
    <row r="200">
      <c r="A200" s="9" t="s">
        <v>140</v>
      </c>
    </row>
    <row r="201">
      <c r="A201" s="9" t="s">
        <v>141</v>
      </c>
    </row>
    <row r="203">
      <c r="A203" s="4" t="s">
        <v>142</v>
      </c>
      <c r="B203" s="4" t="s">
        <v>143</v>
      </c>
      <c r="C203" s="4" t="s">
        <v>144</v>
      </c>
      <c r="D203" s="4" t="s">
        <v>145</v>
      </c>
    </row>
    <row r="204">
      <c r="A204" s="5" t="s">
        <v>146</v>
      </c>
      <c r="B204" s="5" t="s">
        <v>138</v>
      </c>
      <c r="C204" s="31">
        <v>46866.0</v>
      </c>
      <c r="D204" s="32" t="str">
        <f t="shared" ref="D204:D210" si="5">IF(B204="A+","100%",IF(B204="A-","50%"))</f>
        <v>100%</v>
      </c>
    </row>
    <row r="205">
      <c r="A205" s="5" t="s">
        <v>147</v>
      </c>
      <c r="B205" s="5" t="s">
        <v>139</v>
      </c>
      <c r="C205" s="31">
        <v>33495.0</v>
      </c>
      <c r="D205" s="32" t="str">
        <f t="shared" si="5"/>
        <v>50%</v>
      </c>
    </row>
    <row r="206">
      <c r="A206" s="5" t="s">
        <v>148</v>
      </c>
      <c r="B206" s="5" t="s">
        <v>139</v>
      </c>
      <c r="C206" s="31">
        <v>35087.0</v>
      </c>
      <c r="D206" s="32" t="str">
        <f t="shared" si="5"/>
        <v>50%</v>
      </c>
    </row>
    <row r="207">
      <c r="A207" s="5" t="s">
        <v>149</v>
      </c>
      <c r="B207" s="5" t="s">
        <v>138</v>
      </c>
      <c r="C207" s="31">
        <v>42603.0</v>
      </c>
      <c r="D207" s="32" t="str">
        <f t="shared" si="5"/>
        <v>100%</v>
      </c>
    </row>
    <row r="208">
      <c r="A208" s="5" t="s">
        <v>150</v>
      </c>
      <c r="B208" s="5" t="s">
        <v>139</v>
      </c>
      <c r="C208" s="31">
        <v>36971.0</v>
      </c>
      <c r="D208" s="32" t="str">
        <f t="shared" si="5"/>
        <v>50%</v>
      </c>
    </row>
    <row r="209">
      <c r="A209" s="5" t="s">
        <v>151</v>
      </c>
      <c r="B209" s="5" t="s">
        <v>138</v>
      </c>
      <c r="C209" s="31">
        <v>41286.0</v>
      </c>
      <c r="D209" s="32" t="str">
        <f t="shared" si="5"/>
        <v>100%</v>
      </c>
    </row>
    <row r="210">
      <c r="A210" s="5" t="s">
        <v>152</v>
      </c>
      <c r="B210" s="5" t="s">
        <v>139</v>
      </c>
      <c r="C210" s="31">
        <v>37732.0</v>
      </c>
      <c r="D210" s="32" t="str">
        <f t="shared" si="5"/>
        <v>50%</v>
      </c>
    </row>
    <row r="214">
      <c r="A214" s="9" t="s">
        <v>153</v>
      </c>
    </row>
    <row r="215">
      <c r="A215" s="9" t="s">
        <v>154</v>
      </c>
    </row>
    <row r="216">
      <c r="A216" s="9" t="s">
        <v>155</v>
      </c>
    </row>
    <row r="217">
      <c r="A217" s="9" t="s">
        <v>156</v>
      </c>
    </row>
    <row r="219">
      <c r="A219" s="9" t="s">
        <v>157</v>
      </c>
    </row>
    <row r="221">
      <c r="A221" s="4" t="s">
        <v>158</v>
      </c>
      <c r="B221" s="4" t="s">
        <v>159</v>
      </c>
      <c r="C221" s="4" t="s">
        <v>160</v>
      </c>
    </row>
    <row r="222">
      <c r="A222" s="5" t="s">
        <v>161</v>
      </c>
      <c r="B222" s="5">
        <v>78.0</v>
      </c>
      <c r="C222" s="8" t="str">
        <f t="shared" ref="C222:C225" si="6">if(B222&gt;80,"Excellent",if(B222&gt;60,"Good",if(B222&lt;50,"Fail")))</f>
        <v>Good</v>
      </c>
      <c r="F222" s="17">
        <v>12.0</v>
      </c>
    </row>
    <row r="223">
      <c r="A223" s="5" t="s">
        <v>162</v>
      </c>
      <c r="B223" s="5">
        <v>85.0</v>
      </c>
      <c r="C223" s="8" t="str">
        <f t="shared" si="6"/>
        <v>Excellent</v>
      </c>
    </row>
    <row r="224">
      <c r="A224" s="5" t="s">
        <v>163</v>
      </c>
      <c r="B224" s="5">
        <v>44.0</v>
      </c>
      <c r="C224" s="8" t="str">
        <f t="shared" si="6"/>
        <v>Fail</v>
      </c>
    </row>
    <row r="225">
      <c r="A225" s="5" t="s">
        <v>164</v>
      </c>
      <c r="B225" s="5">
        <v>61.0</v>
      </c>
      <c r="C225" s="8" t="str">
        <f t="shared" si="6"/>
        <v>Good</v>
      </c>
    </row>
    <row r="228">
      <c r="A228" s="10" t="s">
        <v>165</v>
      </c>
    </row>
    <row r="230">
      <c r="A230" s="33" t="s">
        <v>166</v>
      </c>
      <c r="B230" s="33" t="s">
        <v>142</v>
      </c>
      <c r="C230" s="33" t="s">
        <v>167</v>
      </c>
      <c r="D230" s="33" t="s">
        <v>168</v>
      </c>
      <c r="E230" s="33" t="s">
        <v>106</v>
      </c>
    </row>
    <row r="231">
      <c r="A231" s="5">
        <v>56815.0</v>
      </c>
      <c r="B231" s="5" t="s">
        <v>169</v>
      </c>
      <c r="C231" s="5" t="s">
        <v>170</v>
      </c>
      <c r="D231" s="5">
        <v>13836.0</v>
      </c>
      <c r="E231" s="5">
        <v>25.0</v>
      </c>
    </row>
    <row r="232">
      <c r="A232" s="5">
        <v>51186.0</v>
      </c>
      <c r="B232" s="5" t="s">
        <v>171</v>
      </c>
      <c r="C232" s="5" t="s">
        <v>172</v>
      </c>
      <c r="D232" s="5">
        <v>11771.0</v>
      </c>
      <c r="E232" s="5">
        <v>32.0</v>
      </c>
      <c r="G232" s="9" t="s">
        <v>173</v>
      </c>
      <c r="K232" s="34">
        <v>58369.0</v>
      </c>
      <c r="L232" s="35" t="str">
        <f>VLOOKUP(K232,A231:E242,2,0)</f>
        <v>Thomas Davies</v>
      </c>
    </row>
    <row r="233">
      <c r="A233" s="5">
        <v>51511.0</v>
      </c>
      <c r="B233" s="5" t="s">
        <v>174</v>
      </c>
      <c r="C233" s="5" t="s">
        <v>175</v>
      </c>
      <c r="D233" s="5">
        <v>13046.0</v>
      </c>
      <c r="E233" s="5">
        <v>35.0</v>
      </c>
    </row>
    <row r="234">
      <c r="A234" s="5">
        <v>50890.0</v>
      </c>
      <c r="B234" s="5" t="s">
        <v>176</v>
      </c>
      <c r="C234" s="5" t="s">
        <v>177</v>
      </c>
      <c r="D234" s="5">
        <v>18276.0</v>
      </c>
      <c r="E234" s="5">
        <v>32.0</v>
      </c>
      <c r="G234" s="9" t="s">
        <v>178</v>
      </c>
      <c r="K234" s="34" t="s">
        <v>179</v>
      </c>
      <c r="L234" s="36">
        <f>VLOOKUP(K234,B231:E242,4,0)</f>
        <v>30</v>
      </c>
    </row>
    <row r="235">
      <c r="A235" s="5">
        <v>53700.0</v>
      </c>
      <c r="B235" s="5" t="s">
        <v>180</v>
      </c>
      <c r="C235" s="5" t="s">
        <v>181</v>
      </c>
      <c r="D235" s="5">
        <v>19327.0</v>
      </c>
      <c r="E235" s="5">
        <v>26.0</v>
      </c>
      <c r="F235" s="17">
        <v>13.0</v>
      </c>
    </row>
    <row r="236">
      <c r="A236" s="5">
        <v>55879.0</v>
      </c>
      <c r="B236" s="5" t="s">
        <v>182</v>
      </c>
      <c r="C236" s="5" t="s">
        <v>183</v>
      </c>
      <c r="D236" s="5">
        <v>18996.0</v>
      </c>
      <c r="E236" s="5">
        <v>35.0</v>
      </c>
      <c r="G236" s="9" t="s">
        <v>184</v>
      </c>
    </row>
    <row r="237">
      <c r="A237" s="5">
        <v>59848.0</v>
      </c>
      <c r="B237" s="5" t="s">
        <v>185</v>
      </c>
      <c r="C237" s="5" t="s">
        <v>175</v>
      </c>
      <c r="D237" s="5">
        <v>10387.0</v>
      </c>
      <c r="E237" s="5">
        <v>25.0</v>
      </c>
      <c r="J237" s="9" t="s">
        <v>186</v>
      </c>
    </row>
    <row r="238">
      <c r="A238" s="5">
        <v>58369.0</v>
      </c>
      <c r="B238" s="5" t="s">
        <v>187</v>
      </c>
      <c r="C238" s="5" t="s">
        <v>183</v>
      </c>
      <c r="D238" s="5">
        <v>12566.0</v>
      </c>
      <c r="E238" s="5">
        <v>37.0</v>
      </c>
      <c r="G238" s="4" t="s">
        <v>188</v>
      </c>
      <c r="H238" s="4" t="s">
        <v>167</v>
      </c>
      <c r="J238" s="4" t="s">
        <v>110</v>
      </c>
      <c r="K238" s="4" t="s">
        <v>168</v>
      </c>
    </row>
    <row r="239">
      <c r="A239" s="5">
        <v>50217.0</v>
      </c>
      <c r="B239" s="5" t="s">
        <v>189</v>
      </c>
      <c r="C239" s="5" t="s">
        <v>190</v>
      </c>
      <c r="D239" s="5">
        <v>16406.0</v>
      </c>
      <c r="E239" s="5">
        <v>42.0</v>
      </c>
      <c r="G239" s="5">
        <v>55879.0</v>
      </c>
      <c r="H239" s="8" t="str">
        <f t="shared" ref="H239:H241" si="7">vlookup(G239,A231:E242,3,0)</f>
        <v>Capetown</v>
      </c>
      <c r="J239" s="5" t="s">
        <v>176</v>
      </c>
      <c r="K239" s="37">
        <f t="shared" ref="K239:K240" si="8">vlookup(J239,B231:E242,3,0)</f>
        <v>18276</v>
      </c>
    </row>
    <row r="240">
      <c r="A240" s="5">
        <v>50695.0</v>
      </c>
      <c r="B240" s="5" t="s">
        <v>191</v>
      </c>
      <c r="C240" s="5" t="s">
        <v>177</v>
      </c>
      <c r="D240" s="5">
        <v>15784.0</v>
      </c>
      <c r="E240" s="5">
        <v>43.0</v>
      </c>
      <c r="G240" s="5">
        <v>50217.0</v>
      </c>
      <c r="H240" s="8" t="str">
        <f t="shared" si="7"/>
        <v>Warsaw</v>
      </c>
      <c r="J240" s="5" t="s">
        <v>192</v>
      </c>
      <c r="K240" s="37" t="str">
        <f t="shared" si="8"/>
        <v>#N/A</v>
      </c>
    </row>
    <row r="241">
      <c r="A241" s="5">
        <v>59673.0</v>
      </c>
      <c r="B241" s="5" t="s">
        <v>179</v>
      </c>
      <c r="C241" s="5" t="s">
        <v>170</v>
      </c>
      <c r="D241" s="5">
        <v>10959.0</v>
      </c>
      <c r="E241" s="5">
        <v>30.0</v>
      </c>
      <c r="G241" s="5">
        <v>50695.0</v>
      </c>
      <c r="H241" s="8" t="str">
        <f t="shared" si="7"/>
        <v>Cairo</v>
      </c>
      <c r="J241" s="5" t="s">
        <v>179</v>
      </c>
      <c r="K241" s="37">
        <f>VLOOKUP(J241,B231:E242,3,0)</f>
        <v>10959</v>
      </c>
    </row>
    <row r="242">
      <c r="A242" s="5">
        <v>52130.0</v>
      </c>
      <c r="B242" s="5" t="s">
        <v>193</v>
      </c>
      <c r="C242" s="5" t="s">
        <v>194</v>
      </c>
      <c r="D242" s="5">
        <v>14562.0</v>
      </c>
      <c r="E242" s="5">
        <v>32.0</v>
      </c>
    </row>
    <row r="245">
      <c r="A245" s="10" t="s">
        <v>195</v>
      </c>
    </row>
    <row r="246">
      <c r="A246" s="38" t="s">
        <v>142</v>
      </c>
      <c r="B246" s="38" t="s">
        <v>106</v>
      </c>
      <c r="C246" s="38" t="s">
        <v>196</v>
      </c>
      <c r="D246" s="38" t="s">
        <v>197</v>
      </c>
    </row>
    <row r="247">
      <c r="A247" s="9" t="s">
        <v>198</v>
      </c>
      <c r="B247" s="9">
        <v>35.0</v>
      </c>
      <c r="C247" s="9" t="s">
        <v>199</v>
      </c>
      <c r="D247" s="9" t="s">
        <v>200</v>
      </c>
    </row>
    <row r="248">
      <c r="A248" s="9" t="s">
        <v>201</v>
      </c>
      <c r="B248" s="9">
        <v>42.0</v>
      </c>
      <c r="C248" s="9" t="s">
        <v>202</v>
      </c>
      <c r="D248" s="9" t="s">
        <v>203</v>
      </c>
      <c r="E248" s="17">
        <v>14.0</v>
      </c>
    </row>
    <row r="249">
      <c r="A249" s="9" t="s">
        <v>204</v>
      </c>
      <c r="B249" s="9">
        <v>28.0</v>
      </c>
      <c r="C249" s="9" t="s">
        <v>199</v>
      </c>
      <c r="D249" s="9" t="s">
        <v>205</v>
      </c>
    </row>
    <row r="250">
      <c r="A250" s="9" t="s">
        <v>206</v>
      </c>
      <c r="B250" s="9">
        <v>25.0</v>
      </c>
      <c r="C250" s="9" t="s">
        <v>202</v>
      </c>
      <c r="D250" s="9" t="s">
        <v>207</v>
      </c>
    </row>
    <row r="251">
      <c r="A251" s="9" t="s">
        <v>208</v>
      </c>
      <c r="B251" s="9">
        <v>31.0</v>
      </c>
      <c r="C251" s="9" t="s">
        <v>199</v>
      </c>
      <c r="D251" s="9" t="s">
        <v>209</v>
      </c>
    </row>
    <row r="252">
      <c r="A252" s="9" t="s">
        <v>210</v>
      </c>
      <c r="B252" s="9">
        <v>27.0</v>
      </c>
      <c r="C252" s="9" t="s">
        <v>202</v>
      </c>
      <c r="D252" s="9" t="s">
        <v>211</v>
      </c>
    </row>
    <row r="253">
      <c r="A253" s="9" t="s">
        <v>212</v>
      </c>
      <c r="B253" s="9">
        <v>38.0</v>
      </c>
      <c r="C253" s="9" t="s">
        <v>199</v>
      </c>
      <c r="D253" s="9" t="s">
        <v>213</v>
      </c>
    </row>
    <row r="254">
      <c r="A254" s="9" t="s">
        <v>214</v>
      </c>
      <c r="B254" s="9">
        <v>29.0</v>
      </c>
      <c r="C254" s="9" t="s">
        <v>202</v>
      </c>
      <c r="D254" s="9" t="s">
        <v>215</v>
      </c>
    </row>
    <row r="255">
      <c r="A255" s="9" t="s">
        <v>216</v>
      </c>
      <c r="B255" s="9">
        <v>45.0</v>
      </c>
      <c r="C255" s="9" t="s">
        <v>199</v>
      </c>
      <c r="D255" s="9" t="s">
        <v>217</v>
      </c>
    </row>
    <row r="256">
      <c r="A256" s="9" t="s">
        <v>218</v>
      </c>
      <c r="B256" s="9">
        <v>33.0</v>
      </c>
      <c r="C256" s="9" t="s">
        <v>202</v>
      </c>
      <c r="D256" s="9" t="s">
        <v>219</v>
      </c>
    </row>
    <row r="258">
      <c r="A258" s="10" t="s">
        <v>69</v>
      </c>
    </row>
    <row r="260">
      <c r="A260" s="9" t="s">
        <v>220</v>
      </c>
    </row>
    <row r="261">
      <c r="B261" s="10" t="s">
        <v>221</v>
      </c>
    </row>
    <row r="262">
      <c r="A262" s="10" t="s">
        <v>222</v>
      </c>
      <c r="B262" s="34" t="s">
        <v>201</v>
      </c>
      <c r="C262" s="36" t="str">
        <f>vlookup(B262,A247:D256,4,0)</f>
        <v>Data Scientist</v>
      </c>
    </row>
    <row r="263">
      <c r="A263" s="9" t="s">
        <v>223</v>
      </c>
    </row>
    <row r="264">
      <c r="B264" s="10" t="s">
        <v>224</v>
      </c>
    </row>
    <row r="265">
      <c r="A265" s="10" t="s">
        <v>225</v>
      </c>
      <c r="B265" s="34" t="s">
        <v>216</v>
      </c>
      <c r="C265" s="39">
        <f>vlookup(B265,A247:D256,2,0)</f>
        <v>45</v>
      </c>
    </row>
    <row r="266">
      <c r="A266" s="9" t="s">
        <v>226</v>
      </c>
    </row>
    <row r="267">
      <c r="B267" s="10" t="s">
        <v>227</v>
      </c>
    </row>
    <row r="268">
      <c r="A268" s="10" t="s">
        <v>225</v>
      </c>
      <c r="B268" s="34" t="s">
        <v>228</v>
      </c>
    </row>
    <row r="271">
      <c r="A271" s="24" t="s">
        <v>229</v>
      </c>
    </row>
    <row r="272">
      <c r="A272" s="10" t="s">
        <v>230</v>
      </c>
      <c r="B272" s="10">
        <v>101.0</v>
      </c>
      <c r="C272" s="10">
        <v>102.0</v>
      </c>
      <c r="D272" s="10">
        <v>103.0</v>
      </c>
      <c r="E272" s="10">
        <v>104.0</v>
      </c>
      <c r="F272" s="10">
        <v>105.0</v>
      </c>
      <c r="G272" s="10">
        <v>106.0</v>
      </c>
      <c r="H272" s="10">
        <v>107.0</v>
      </c>
      <c r="I272" s="10">
        <v>108.0</v>
      </c>
      <c r="J272" s="10">
        <v>109.0</v>
      </c>
      <c r="K272" s="10">
        <v>110.0</v>
      </c>
    </row>
    <row r="273">
      <c r="A273" s="10" t="s">
        <v>231</v>
      </c>
      <c r="B273" s="9" t="s">
        <v>232</v>
      </c>
      <c r="C273" s="9" t="s">
        <v>233</v>
      </c>
      <c r="D273" s="9" t="s">
        <v>234</v>
      </c>
      <c r="E273" s="9" t="s">
        <v>235</v>
      </c>
      <c r="F273" s="9" t="s">
        <v>236</v>
      </c>
      <c r="G273" s="9" t="s">
        <v>237</v>
      </c>
      <c r="H273" s="9" t="s">
        <v>238</v>
      </c>
      <c r="I273" s="9" t="s">
        <v>239</v>
      </c>
      <c r="J273" s="9" t="s">
        <v>240</v>
      </c>
      <c r="K273" s="9" t="s">
        <v>241</v>
      </c>
    </row>
    <row r="274">
      <c r="A274" s="10" t="s">
        <v>242</v>
      </c>
      <c r="B274" s="9" t="s">
        <v>243</v>
      </c>
      <c r="C274" s="9" t="s">
        <v>209</v>
      </c>
      <c r="D274" s="9" t="s">
        <v>244</v>
      </c>
      <c r="E274" s="9" t="s">
        <v>245</v>
      </c>
      <c r="F274" s="9" t="s">
        <v>243</v>
      </c>
      <c r="G274" s="9" t="s">
        <v>209</v>
      </c>
      <c r="H274" s="9" t="s">
        <v>246</v>
      </c>
      <c r="I274" s="9" t="s">
        <v>245</v>
      </c>
      <c r="J274" s="9" t="s">
        <v>243</v>
      </c>
      <c r="K274" s="9" t="s">
        <v>247</v>
      </c>
      <c r="L274" s="17">
        <v>15.0</v>
      </c>
    </row>
    <row r="275">
      <c r="A275" s="10" t="s">
        <v>168</v>
      </c>
      <c r="B275" s="9">
        <v>50000.0</v>
      </c>
      <c r="C275" s="9">
        <v>55000.0</v>
      </c>
      <c r="D275" s="9">
        <v>60000.0</v>
      </c>
      <c r="E275" s="9">
        <v>65000.0</v>
      </c>
      <c r="F275" s="9">
        <v>70000.0</v>
      </c>
      <c r="G275" s="9">
        <v>75000.0</v>
      </c>
      <c r="H275" s="9">
        <v>80000.0</v>
      </c>
      <c r="I275" s="9">
        <v>85000.0</v>
      </c>
      <c r="J275" s="9">
        <v>90000.0</v>
      </c>
      <c r="K275" s="9">
        <v>95000.0</v>
      </c>
    </row>
    <row r="276">
      <c r="A276" s="10" t="s">
        <v>248</v>
      </c>
      <c r="B276" s="9">
        <v>2000.0</v>
      </c>
      <c r="C276" s="9">
        <v>2500.0</v>
      </c>
      <c r="D276" s="9">
        <v>3000.0</v>
      </c>
      <c r="E276" s="9">
        <v>3500.0</v>
      </c>
      <c r="F276" s="9">
        <v>4000.0</v>
      </c>
      <c r="G276" s="9">
        <v>4500.0</v>
      </c>
      <c r="H276" s="9">
        <v>5000.0</v>
      </c>
      <c r="I276" s="9">
        <v>5500.0</v>
      </c>
      <c r="J276" s="9">
        <v>6000.0</v>
      </c>
      <c r="K276" s="9">
        <v>6500.0</v>
      </c>
    </row>
    <row r="277">
      <c r="A277" s="10" t="s">
        <v>249</v>
      </c>
      <c r="B277" s="9">
        <v>52000.0</v>
      </c>
      <c r="C277" s="9">
        <v>57500.0</v>
      </c>
      <c r="D277" s="9">
        <v>63000.0</v>
      </c>
      <c r="E277" s="9">
        <v>685000.0</v>
      </c>
      <c r="F277" s="9">
        <v>74000.0</v>
      </c>
      <c r="G277" s="9">
        <v>79500.0</v>
      </c>
      <c r="H277" s="9">
        <v>85000.0</v>
      </c>
      <c r="I277" s="9">
        <v>90500.0</v>
      </c>
      <c r="J277" s="9">
        <v>96000.0</v>
      </c>
      <c r="K277" s="9">
        <v>101500.0</v>
      </c>
    </row>
    <row r="279">
      <c r="A279" s="10" t="s">
        <v>250</v>
      </c>
    </row>
    <row r="281">
      <c r="A281" s="9" t="s">
        <v>222</v>
      </c>
      <c r="B281" s="34">
        <v>102.0</v>
      </c>
      <c r="C281" s="40" t="str">
        <f>HLOOKUP(B281,A272:K277,3,0)</f>
        <v>Marketing</v>
      </c>
    </row>
    <row r="283">
      <c r="A283" s="10" t="s">
        <v>251</v>
      </c>
    </row>
    <row r="285">
      <c r="A285" s="9" t="s">
        <v>252</v>
      </c>
      <c r="B285" s="34">
        <v>105.0</v>
      </c>
      <c r="C285" s="35">
        <f>hlookup(B285,A272:K277,4,0)</f>
        <v>70000</v>
      </c>
    </row>
    <row r="287">
      <c r="A287" s="9" t="s">
        <v>253</v>
      </c>
    </row>
    <row r="288">
      <c r="A288" s="9" t="s">
        <v>225</v>
      </c>
      <c r="B288" s="34">
        <v>107.0</v>
      </c>
      <c r="C288" s="35">
        <f>hlookup(B288,A272:K277,6,0)</f>
        <v>85000</v>
      </c>
    </row>
    <row r="291">
      <c r="A291" s="10" t="s">
        <v>254</v>
      </c>
    </row>
    <row r="292">
      <c r="A292" s="10" t="s">
        <v>110</v>
      </c>
      <c r="B292" s="10" t="s">
        <v>255</v>
      </c>
      <c r="C292" s="10" t="s">
        <v>256</v>
      </c>
      <c r="D292" s="10" t="s">
        <v>257</v>
      </c>
    </row>
    <row r="293">
      <c r="A293" s="9" t="s">
        <v>258</v>
      </c>
      <c r="B293" s="9" t="s">
        <v>259</v>
      </c>
      <c r="C293" s="9" t="s">
        <v>260</v>
      </c>
      <c r="D293" s="9">
        <v>28.0</v>
      </c>
    </row>
    <row r="294">
      <c r="A294" s="9" t="s">
        <v>261</v>
      </c>
      <c r="B294" s="9" t="s">
        <v>262</v>
      </c>
      <c r="C294" s="9" t="s">
        <v>263</v>
      </c>
      <c r="D294" s="9">
        <v>8.0</v>
      </c>
    </row>
    <row r="295">
      <c r="A295" s="9" t="s">
        <v>264</v>
      </c>
      <c r="B295" s="9" t="s">
        <v>265</v>
      </c>
      <c r="C295" s="9" t="s">
        <v>260</v>
      </c>
      <c r="D295" s="9">
        <v>19.0</v>
      </c>
      <c r="F295" s="17">
        <v>16.0</v>
      </c>
    </row>
    <row r="296">
      <c r="A296" s="9" t="s">
        <v>266</v>
      </c>
      <c r="B296" s="9" t="s">
        <v>267</v>
      </c>
      <c r="C296" s="9" t="s">
        <v>268</v>
      </c>
      <c r="D296" s="9">
        <v>2.0</v>
      </c>
    </row>
    <row r="297">
      <c r="A297" s="9" t="s">
        <v>269</v>
      </c>
      <c r="B297" s="9" t="s">
        <v>265</v>
      </c>
      <c r="C297" s="9" t="s">
        <v>270</v>
      </c>
      <c r="D297" s="9">
        <v>5.0</v>
      </c>
    </row>
    <row r="298">
      <c r="A298" s="9" t="s">
        <v>271</v>
      </c>
      <c r="B298" s="9" t="s">
        <v>262</v>
      </c>
      <c r="C298" s="9" t="s">
        <v>260</v>
      </c>
      <c r="D298" s="9">
        <v>9.0</v>
      </c>
    </row>
    <row r="299">
      <c r="A299" s="9" t="s">
        <v>272</v>
      </c>
      <c r="B299" s="9" t="s">
        <v>265</v>
      </c>
      <c r="C299" s="9" t="s">
        <v>273</v>
      </c>
      <c r="D299" s="9">
        <v>18.0</v>
      </c>
    </row>
    <row r="300">
      <c r="A300" s="9" t="s">
        <v>274</v>
      </c>
      <c r="B300" s="9" t="s">
        <v>259</v>
      </c>
      <c r="C300" s="9" t="s">
        <v>260</v>
      </c>
      <c r="D300" s="9">
        <v>11.0</v>
      </c>
    </row>
    <row r="301">
      <c r="A301" s="9" t="s">
        <v>275</v>
      </c>
      <c r="B301" s="9" t="s">
        <v>267</v>
      </c>
      <c r="C301" s="9" t="s">
        <v>276</v>
      </c>
      <c r="D301" s="9">
        <v>3.0</v>
      </c>
    </row>
    <row r="302">
      <c r="A302" s="9" t="s">
        <v>277</v>
      </c>
      <c r="B302" s="9" t="s">
        <v>262</v>
      </c>
      <c r="C302" s="9" t="s">
        <v>278</v>
      </c>
      <c r="D302" s="9">
        <v>15.0</v>
      </c>
    </row>
    <row r="304">
      <c r="A304" s="10" t="s">
        <v>67</v>
      </c>
    </row>
    <row r="306">
      <c r="A306" s="9" t="s">
        <v>279</v>
      </c>
    </row>
    <row r="307">
      <c r="B307" s="10" t="s">
        <v>224</v>
      </c>
    </row>
    <row r="308">
      <c r="A308" s="10" t="s">
        <v>222</v>
      </c>
      <c r="B308" s="11">
        <f>sumif(C293:C302,"USA",D293:D302)</f>
        <v>67</v>
      </c>
    </row>
    <row r="310">
      <c r="A310" s="9" t="s">
        <v>280</v>
      </c>
    </row>
    <row r="311">
      <c r="B311" s="10" t="s">
        <v>224</v>
      </c>
    </row>
    <row r="312">
      <c r="A312" s="10" t="s">
        <v>222</v>
      </c>
      <c r="B312" s="11">
        <f>sumif(B293:B302,"Figure Skating",D293:D302)</f>
        <v>5</v>
      </c>
      <c r="C312" s="41"/>
    </row>
    <row r="314">
      <c r="A314" s="9" t="s">
        <v>281</v>
      </c>
    </row>
    <row r="315">
      <c r="B315" s="10" t="s">
        <v>224</v>
      </c>
    </row>
    <row r="316">
      <c r="A316" s="10" t="s">
        <v>222</v>
      </c>
      <c r="B316" s="11">
        <f>sumif(C293:C302,"USA",D293:D302)+Sumif(C293:C302,"Jamaica",D293:D302)</f>
        <v>75</v>
      </c>
    </row>
    <row r="320">
      <c r="A320" s="10" t="s">
        <v>282</v>
      </c>
    </row>
    <row r="321">
      <c r="A321" s="10" t="s">
        <v>110</v>
      </c>
      <c r="B321" s="10" t="s">
        <v>196</v>
      </c>
      <c r="C321" s="10" t="s">
        <v>106</v>
      </c>
      <c r="D321" s="10" t="s">
        <v>256</v>
      </c>
      <c r="E321" s="10" t="s">
        <v>283</v>
      </c>
    </row>
    <row r="322">
      <c r="A322" s="9" t="s">
        <v>161</v>
      </c>
      <c r="B322" s="9" t="s">
        <v>284</v>
      </c>
      <c r="C322" s="9">
        <v>32.0</v>
      </c>
      <c r="D322" s="9" t="s">
        <v>260</v>
      </c>
      <c r="E322" s="9" t="s">
        <v>285</v>
      </c>
    </row>
    <row r="323">
      <c r="A323" s="9" t="s">
        <v>286</v>
      </c>
      <c r="B323" s="9" t="s">
        <v>202</v>
      </c>
      <c r="C323" s="9">
        <v>28.0</v>
      </c>
      <c r="D323" s="9" t="s">
        <v>287</v>
      </c>
      <c r="E323" s="9" t="s">
        <v>288</v>
      </c>
      <c r="G323" s="7">
        <v>17.0</v>
      </c>
    </row>
    <row r="324">
      <c r="A324" s="9" t="s">
        <v>163</v>
      </c>
      <c r="B324" s="9" t="s">
        <v>284</v>
      </c>
      <c r="C324" s="9">
        <v>45.0</v>
      </c>
      <c r="D324" s="9" t="s">
        <v>289</v>
      </c>
      <c r="E324" s="9" t="s">
        <v>285</v>
      </c>
    </row>
    <row r="325">
      <c r="A325" s="9" t="s">
        <v>290</v>
      </c>
      <c r="B325" s="9" t="s">
        <v>202</v>
      </c>
      <c r="C325" s="9">
        <v>35.0</v>
      </c>
      <c r="D325" s="9" t="s">
        <v>291</v>
      </c>
      <c r="E325" s="9" t="s">
        <v>285</v>
      </c>
    </row>
    <row r="326">
      <c r="A326" s="9" t="s">
        <v>65</v>
      </c>
      <c r="B326" s="9" t="s">
        <v>284</v>
      </c>
      <c r="C326" s="9">
        <v>40.0</v>
      </c>
      <c r="D326" s="9" t="s">
        <v>260</v>
      </c>
      <c r="E326" s="9" t="s">
        <v>288</v>
      </c>
    </row>
    <row r="327">
      <c r="A327" s="9" t="s">
        <v>292</v>
      </c>
      <c r="B327" s="9" t="s">
        <v>202</v>
      </c>
      <c r="C327" s="9">
        <v>29.0</v>
      </c>
      <c r="D327" s="9" t="s">
        <v>287</v>
      </c>
      <c r="E327" s="9" t="s">
        <v>285</v>
      </c>
    </row>
    <row r="328">
      <c r="A328" s="9" t="s">
        <v>293</v>
      </c>
      <c r="B328" s="9" t="s">
        <v>284</v>
      </c>
      <c r="C328" s="9">
        <v>33.0</v>
      </c>
      <c r="D328" s="9" t="s">
        <v>289</v>
      </c>
      <c r="E328" s="9" t="s">
        <v>288</v>
      </c>
    </row>
    <row r="329">
      <c r="A329" s="9" t="s">
        <v>294</v>
      </c>
      <c r="B329" s="9" t="s">
        <v>202</v>
      </c>
      <c r="C329" s="9">
        <v>26.0</v>
      </c>
      <c r="D329" s="9" t="s">
        <v>291</v>
      </c>
      <c r="E329" s="9" t="s">
        <v>288</v>
      </c>
    </row>
    <row r="330">
      <c r="A330" s="9" t="s">
        <v>295</v>
      </c>
      <c r="B330" s="9" t="s">
        <v>284</v>
      </c>
      <c r="C330" s="9">
        <v>38.0</v>
      </c>
      <c r="D330" s="9" t="s">
        <v>260</v>
      </c>
      <c r="E330" s="9" t="s">
        <v>285</v>
      </c>
    </row>
    <row r="331">
      <c r="A331" s="9" t="s">
        <v>296</v>
      </c>
      <c r="B331" s="9" t="s">
        <v>202</v>
      </c>
      <c r="C331" s="9">
        <v>31.0</v>
      </c>
      <c r="D331" s="9" t="s">
        <v>287</v>
      </c>
      <c r="E331" s="9" t="s">
        <v>285</v>
      </c>
    </row>
    <row r="334">
      <c r="A334" s="10" t="s">
        <v>297</v>
      </c>
    </row>
    <row r="335">
      <c r="B335" s="24" t="s">
        <v>224</v>
      </c>
    </row>
    <row r="336">
      <c r="A336" s="10" t="s">
        <v>222</v>
      </c>
      <c r="B336" s="11">
        <f>countif(E322:E331,"married")</f>
        <v>6</v>
      </c>
    </row>
    <row r="338">
      <c r="A338" s="10" t="s">
        <v>298</v>
      </c>
    </row>
    <row r="339">
      <c r="B339" s="24" t="s">
        <v>224</v>
      </c>
    </row>
    <row r="340">
      <c r="A340" s="10" t="s">
        <v>222</v>
      </c>
      <c r="B340" s="11">
        <f>countif(D322:D331,"USA")</f>
        <v>3</v>
      </c>
    </row>
    <row r="342">
      <c r="A342" s="10" t="s">
        <v>299</v>
      </c>
    </row>
    <row r="343">
      <c r="B343" s="24" t="s">
        <v>224</v>
      </c>
    </row>
    <row r="344">
      <c r="A344" s="10" t="s">
        <v>222</v>
      </c>
      <c r="B344" s="11">
        <f>countif(B322:B331,"Female")</f>
        <v>5</v>
      </c>
    </row>
    <row r="348">
      <c r="A348" s="10" t="s">
        <v>300</v>
      </c>
    </row>
    <row r="350">
      <c r="A350" s="10" t="s">
        <v>301</v>
      </c>
      <c r="B350" s="10" t="s">
        <v>302</v>
      </c>
      <c r="C350" s="10" t="s">
        <v>2</v>
      </c>
      <c r="D350" s="10" t="s">
        <v>303</v>
      </c>
      <c r="E350" s="10" t="s">
        <v>304</v>
      </c>
      <c r="F350" s="10" t="s">
        <v>305</v>
      </c>
    </row>
    <row r="351">
      <c r="A351" s="9" t="s">
        <v>306</v>
      </c>
      <c r="B351" s="9">
        <v>5.0</v>
      </c>
      <c r="C351" s="9" t="s">
        <v>10</v>
      </c>
      <c r="D351" s="9">
        <v>15.0</v>
      </c>
      <c r="E351" s="9">
        <v>500.0</v>
      </c>
      <c r="F351" s="9">
        <v>7500.0</v>
      </c>
      <c r="H351" s="7">
        <v>18.0</v>
      </c>
    </row>
    <row r="352">
      <c r="A352" s="9" t="s">
        <v>307</v>
      </c>
      <c r="B352" s="9">
        <v>4.0</v>
      </c>
      <c r="C352" s="9" t="s">
        <v>10</v>
      </c>
      <c r="D352" s="9">
        <v>10.0</v>
      </c>
      <c r="E352" s="9">
        <v>800.0</v>
      </c>
      <c r="F352" s="9">
        <v>8000.0</v>
      </c>
    </row>
    <row r="353">
      <c r="A353" s="9" t="s">
        <v>308</v>
      </c>
      <c r="B353" s="9">
        <v>3.0</v>
      </c>
      <c r="C353" s="9" t="s">
        <v>309</v>
      </c>
      <c r="D353" s="9">
        <v>20.0</v>
      </c>
      <c r="E353" s="9">
        <v>400.0</v>
      </c>
      <c r="F353" s="9">
        <v>8000.0</v>
      </c>
    </row>
    <row r="354">
      <c r="A354" s="9" t="s">
        <v>310</v>
      </c>
      <c r="B354" s="9">
        <v>4.0</v>
      </c>
      <c r="C354" s="9" t="s">
        <v>10</v>
      </c>
      <c r="D354" s="9">
        <v>12.0</v>
      </c>
      <c r="E354" s="9">
        <v>1000.0</v>
      </c>
      <c r="F354" s="9">
        <v>12000.0</v>
      </c>
    </row>
    <row r="355">
      <c r="A355" s="9" t="s">
        <v>311</v>
      </c>
      <c r="B355" s="9">
        <v>5.0</v>
      </c>
      <c r="C355" s="9" t="s">
        <v>10</v>
      </c>
      <c r="D355" s="9">
        <v>14.0</v>
      </c>
      <c r="E355" s="9">
        <v>1500.0</v>
      </c>
      <c r="F355" s="9">
        <v>21000.0</v>
      </c>
    </row>
    <row r="356">
      <c r="A356" s="9" t="s">
        <v>312</v>
      </c>
      <c r="B356" s="9">
        <v>4.0</v>
      </c>
      <c r="C356" s="9" t="s">
        <v>9</v>
      </c>
      <c r="D356" s="9">
        <v>18.0</v>
      </c>
      <c r="E356" s="9">
        <v>600.0</v>
      </c>
      <c r="F356" s="9">
        <v>10800.0</v>
      </c>
    </row>
    <row r="359">
      <c r="A359" s="10" t="s">
        <v>313</v>
      </c>
    </row>
    <row r="360">
      <c r="B360" s="24" t="s">
        <v>224</v>
      </c>
    </row>
    <row r="361">
      <c r="A361" s="10" t="s">
        <v>222</v>
      </c>
      <c r="B361" s="11">
        <f>sumifs(F351:F356,B351:B356,"5",C351:C356,"june")</f>
        <v>28500</v>
      </c>
    </row>
    <row r="363">
      <c r="A363" s="10" t="s">
        <v>314</v>
      </c>
    </row>
    <row r="364">
      <c r="B364" s="24" t="s">
        <v>224</v>
      </c>
    </row>
    <row r="365">
      <c r="A365" s="10" t="s">
        <v>222</v>
      </c>
      <c r="B365" s="11">
        <f>sumifs(F351:F356,C351:C356,"June",B351:B356,"4")+sumifs(F351:F356,C351:C356,"june",B351:B356,"5")</f>
        <v>48500</v>
      </c>
    </row>
    <row r="367">
      <c r="A367" s="10" t="s">
        <v>315</v>
      </c>
    </row>
    <row r="368">
      <c r="B368" s="24" t="s">
        <v>224</v>
      </c>
    </row>
    <row r="369">
      <c r="A369" s="10" t="s">
        <v>222</v>
      </c>
      <c r="B369" s="11">
        <f>sumifs(D351:D356,B351:B356,"&gt;=4",E351:E356,"&gt;=800")</f>
        <v>36</v>
      </c>
      <c r="C369" s="41"/>
    </row>
    <row r="373">
      <c r="A373" s="9" t="s">
        <v>316</v>
      </c>
    </row>
    <row r="375">
      <c r="A375" s="10" t="s">
        <v>317</v>
      </c>
      <c r="B375" s="10" t="s">
        <v>196</v>
      </c>
      <c r="C375" s="10" t="s">
        <v>159</v>
      </c>
      <c r="D375" s="10" t="s">
        <v>318</v>
      </c>
      <c r="E375" s="10" t="s">
        <v>319</v>
      </c>
      <c r="F375" s="10" t="s">
        <v>320</v>
      </c>
    </row>
    <row r="376">
      <c r="A376" s="9" t="s">
        <v>161</v>
      </c>
      <c r="B376" s="9" t="s">
        <v>284</v>
      </c>
      <c r="C376" s="9" t="s">
        <v>321</v>
      </c>
      <c r="D376" s="9" t="s">
        <v>322</v>
      </c>
      <c r="E376" s="9">
        <v>80.0</v>
      </c>
      <c r="F376" s="9" t="s">
        <v>323</v>
      </c>
      <c r="H376" s="7">
        <v>19.0</v>
      </c>
    </row>
    <row r="377">
      <c r="A377" s="9" t="s">
        <v>286</v>
      </c>
      <c r="B377" s="9" t="s">
        <v>202</v>
      </c>
      <c r="C377" s="9" t="s">
        <v>321</v>
      </c>
      <c r="D377" s="9" t="s">
        <v>322</v>
      </c>
      <c r="E377" s="9">
        <v>75.0</v>
      </c>
      <c r="F377" s="9" t="s">
        <v>323</v>
      </c>
    </row>
    <row r="378">
      <c r="A378" s="9" t="s">
        <v>324</v>
      </c>
      <c r="B378" s="9" t="s">
        <v>284</v>
      </c>
      <c r="C378" s="9" t="s">
        <v>325</v>
      </c>
      <c r="D378" s="9" t="s">
        <v>322</v>
      </c>
      <c r="E378" s="9">
        <v>60.0</v>
      </c>
      <c r="F378" s="9" t="s">
        <v>326</v>
      </c>
    </row>
    <row r="379">
      <c r="A379" s="9" t="s">
        <v>290</v>
      </c>
      <c r="B379" s="9" t="s">
        <v>202</v>
      </c>
      <c r="C379" s="9" t="s">
        <v>325</v>
      </c>
      <c r="D379" s="9" t="s">
        <v>327</v>
      </c>
      <c r="E379" s="9">
        <v>65.0</v>
      </c>
      <c r="F379" s="9" t="s">
        <v>326</v>
      </c>
    </row>
    <row r="380">
      <c r="A380" s="9" t="s">
        <v>328</v>
      </c>
      <c r="B380" s="9" t="s">
        <v>284</v>
      </c>
      <c r="C380" s="9" t="s">
        <v>329</v>
      </c>
      <c r="D380" s="9" t="s">
        <v>322</v>
      </c>
      <c r="E380" s="9">
        <v>90.0</v>
      </c>
      <c r="F380" s="9" t="s">
        <v>323</v>
      </c>
    </row>
    <row r="381">
      <c r="A381" s="9" t="s">
        <v>294</v>
      </c>
      <c r="B381" s="9" t="s">
        <v>202</v>
      </c>
      <c r="C381" s="9" t="s">
        <v>329</v>
      </c>
      <c r="D381" s="9" t="s">
        <v>322</v>
      </c>
      <c r="E381" s="9">
        <v>95.0</v>
      </c>
      <c r="F381" s="9" t="s">
        <v>323</v>
      </c>
    </row>
    <row r="382">
      <c r="A382" s="9" t="s">
        <v>65</v>
      </c>
      <c r="B382" s="9" t="s">
        <v>284</v>
      </c>
      <c r="C382" s="9" t="s">
        <v>321</v>
      </c>
      <c r="D382" s="9" t="s">
        <v>322</v>
      </c>
      <c r="E382" s="9">
        <v>85.0</v>
      </c>
      <c r="F382" s="9" t="s">
        <v>323</v>
      </c>
    </row>
    <row r="383">
      <c r="A383" s="9" t="s">
        <v>330</v>
      </c>
      <c r="B383" s="9" t="s">
        <v>202</v>
      </c>
      <c r="C383" s="9" t="s">
        <v>325</v>
      </c>
      <c r="D383" s="9" t="s">
        <v>327</v>
      </c>
      <c r="E383" s="9">
        <v>75.0</v>
      </c>
      <c r="F383" s="9" t="s">
        <v>323</v>
      </c>
    </row>
    <row r="384">
      <c r="A384" s="9" t="s">
        <v>331</v>
      </c>
      <c r="B384" s="9" t="s">
        <v>284</v>
      </c>
      <c r="C384" s="9" t="s">
        <v>329</v>
      </c>
      <c r="D384" s="9" t="s">
        <v>322</v>
      </c>
      <c r="E384" s="9">
        <v>70.0</v>
      </c>
      <c r="F384" s="9" t="s">
        <v>323</v>
      </c>
    </row>
    <row r="385">
      <c r="A385" s="9" t="s">
        <v>332</v>
      </c>
      <c r="B385" s="9" t="s">
        <v>202</v>
      </c>
      <c r="C385" s="9" t="s">
        <v>321</v>
      </c>
      <c r="D385" s="9" t="s">
        <v>322</v>
      </c>
      <c r="E385" s="9">
        <v>80.0</v>
      </c>
      <c r="F385" s="9" t="s">
        <v>323</v>
      </c>
    </row>
    <row r="386">
      <c r="A386" s="9" t="s">
        <v>333</v>
      </c>
      <c r="B386" s="9" t="s">
        <v>284</v>
      </c>
      <c r="C386" s="9" t="s">
        <v>325</v>
      </c>
      <c r="D386" s="9" t="s">
        <v>322</v>
      </c>
      <c r="E386" s="9">
        <v>65.0</v>
      </c>
      <c r="F386" s="9" t="s">
        <v>326</v>
      </c>
    </row>
    <row r="387">
      <c r="A387" s="9" t="s">
        <v>334</v>
      </c>
      <c r="B387" s="9" t="s">
        <v>202</v>
      </c>
      <c r="C387" s="9" t="s">
        <v>329</v>
      </c>
      <c r="D387" s="9" t="s">
        <v>327</v>
      </c>
      <c r="E387" s="9">
        <v>90.0</v>
      </c>
      <c r="F387" s="9" t="s">
        <v>323</v>
      </c>
    </row>
    <row r="388">
      <c r="A388" s="9" t="s">
        <v>293</v>
      </c>
      <c r="B388" s="9" t="s">
        <v>284</v>
      </c>
      <c r="C388" s="9" t="s">
        <v>321</v>
      </c>
      <c r="D388" s="9" t="s">
        <v>322</v>
      </c>
      <c r="E388" s="9">
        <v>95.0</v>
      </c>
      <c r="F388" s="9" t="s">
        <v>323</v>
      </c>
    </row>
    <row r="389">
      <c r="A389" s="9" t="s">
        <v>335</v>
      </c>
      <c r="B389" s="9" t="s">
        <v>202</v>
      </c>
      <c r="C389" s="9" t="s">
        <v>325</v>
      </c>
      <c r="D389" s="9" t="s">
        <v>322</v>
      </c>
      <c r="E389" s="9">
        <v>85.0</v>
      </c>
      <c r="F389" s="9" t="s">
        <v>323</v>
      </c>
    </row>
    <row r="391">
      <c r="A391" s="10" t="s">
        <v>336</v>
      </c>
    </row>
    <row r="392">
      <c r="B392" s="24" t="s">
        <v>224</v>
      </c>
    </row>
    <row r="393">
      <c r="A393" s="10" t="s">
        <v>222</v>
      </c>
      <c r="B393" s="11">
        <f>countifs(D376:D389,"math",F376:F389,"pass")</f>
        <v>9</v>
      </c>
    </row>
    <row r="395">
      <c r="A395" s="10" t="s">
        <v>337</v>
      </c>
    </row>
    <row r="396">
      <c r="B396" s="24" t="s">
        <v>224</v>
      </c>
    </row>
    <row r="397">
      <c r="A397" s="10" t="s">
        <v>222</v>
      </c>
      <c r="B397" s="11">
        <f>countifs(B376:B389,"female",E376:E389,"&gt;=75",D376:D389,"Science")</f>
        <v>2</v>
      </c>
    </row>
    <row r="400">
      <c r="A400" s="9" t="s">
        <v>338</v>
      </c>
    </row>
    <row r="402">
      <c r="A402" s="10" t="s">
        <v>339</v>
      </c>
      <c r="B402" s="10" t="s">
        <v>340</v>
      </c>
      <c r="C402" s="10" t="s">
        <v>341</v>
      </c>
    </row>
    <row r="403">
      <c r="A403" s="9" t="s">
        <v>342</v>
      </c>
      <c r="B403" s="9" t="s">
        <v>343</v>
      </c>
      <c r="C403" s="9">
        <v>18.0</v>
      </c>
    </row>
    <row r="404">
      <c r="A404" s="9" t="s">
        <v>344</v>
      </c>
      <c r="B404" s="9" t="s">
        <v>345</v>
      </c>
      <c r="C404" s="9">
        <v>18.0</v>
      </c>
    </row>
    <row r="405">
      <c r="A405" s="9" t="s">
        <v>346</v>
      </c>
      <c r="B405" s="9" t="s">
        <v>347</v>
      </c>
      <c r="C405" s="9">
        <v>18.0</v>
      </c>
      <c r="D405" s="42"/>
    </row>
    <row r="406">
      <c r="A406" s="9" t="s">
        <v>348</v>
      </c>
      <c r="B406" s="9" t="s">
        <v>349</v>
      </c>
      <c r="C406" s="9">
        <v>17.0</v>
      </c>
      <c r="F406" s="12">
        <v>20.0</v>
      </c>
    </row>
    <row r="407">
      <c r="A407" s="9" t="s">
        <v>350</v>
      </c>
      <c r="B407" s="9" t="s">
        <v>347</v>
      </c>
      <c r="C407" s="9">
        <v>17.0</v>
      </c>
    </row>
    <row r="408">
      <c r="A408" s="9" t="s">
        <v>351</v>
      </c>
      <c r="B408" s="9" t="s">
        <v>352</v>
      </c>
      <c r="C408" s="9">
        <v>15.0</v>
      </c>
    </row>
    <row r="409">
      <c r="A409" s="9" t="s">
        <v>353</v>
      </c>
      <c r="B409" s="9" t="s">
        <v>354</v>
      </c>
      <c r="C409" s="9">
        <v>14.0</v>
      </c>
    </row>
    <row r="410">
      <c r="A410" s="9" t="s">
        <v>355</v>
      </c>
      <c r="B410" s="9" t="s">
        <v>345</v>
      </c>
      <c r="C410" s="9">
        <v>14.0</v>
      </c>
      <c r="D410" s="43"/>
    </row>
    <row r="411">
      <c r="A411" s="9" t="s">
        <v>356</v>
      </c>
      <c r="B411" s="9" t="s">
        <v>354</v>
      </c>
      <c r="C411" s="9">
        <v>14.0</v>
      </c>
    </row>
    <row r="412">
      <c r="A412" s="9" t="s">
        <v>357</v>
      </c>
      <c r="B412" s="9" t="s">
        <v>358</v>
      </c>
      <c r="C412" s="9">
        <v>14.0</v>
      </c>
    </row>
    <row r="415">
      <c r="A415" s="10" t="s">
        <v>359</v>
      </c>
    </row>
    <row r="417">
      <c r="A417" s="10" t="s">
        <v>340</v>
      </c>
      <c r="B417" s="10" t="s">
        <v>360</v>
      </c>
      <c r="C417" s="10" t="s">
        <v>361</v>
      </c>
    </row>
    <row r="418">
      <c r="A418" s="9" t="s">
        <v>347</v>
      </c>
      <c r="B418" s="11">
        <f>COUNTIFS(B403:B412,"Liverpool",C403:C412,"&gt;17")</f>
        <v>1</v>
      </c>
      <c r="C418" s="11">
        <f>sumif(B403:B412,"Manchester united",C403:C412)</f>
        <v>35</v>
      </c>
    </row>
    <row r="419">
      <c r="A419" s="9" t="s">
        <v>345</v>
      </c>
      <c r="B419" s="11">
        <f>COUNTIFS(B404:B413,"Manchester United",C404:C413,"&gt;17")</f>
        <v>1</v>
      </c>
      <c r="C419" s="11">
        <f>sumif(B404:B413,"liverpool",C404:C413)</f>
        <v>32</v>
      </c>
    </row>
    <row r="421">
      <c r="A421" s="10" t="s">
        <v>362</v>
      </c>
    </row>
    <row r="423">
      <c r="A423" s="10" t="s">
        <v>339</v>
      </c>
      <c r="B423" s="10" t="s">
        <v>363</v>
      </c>
    </row>
    <row r="424">
      <c r="A424" s="9" t="s">
        <v>346</v>
      </c>
      <c r="B424" s="44" t="str">
        <f>vlookup(A424,A402:C412,4,0)</f>
        <v>#REF!</v>
      </c>
      <c r="C424" s="41"/>
    </row>
    <row r="425">
      <c r="A425" s="9" t="s">
        <v>355</v>
      </c>
      <c r="B425" s="44" t="str">
        <f>vlookup(A425,A403:C412,4,0)</f>
        <v>#REF!</v>
      </c>
      <c r="C425" s="41"/>
    </row>
    <row r="427">
      <c r="A427" s="10" t="s">
        <v>364</v>
      </c>
      <c r="D427" s="11">
        <f>countif(C403:C412,"&gt;15")</f>
        <v>5</v>
      </c>
    </row>
  </sheetData>
  <mergeCells count="103">
    <mergeCell ref="A109:D109"/>
    <mergeCell ref="B110:G110"/>
    <mergeCell ref="B113:D113"/>
    <mergeCell ref="B115:F115"/>
    <mergeCell ref="A124:E124"/>
    <mergeCell ref="D128:D130"/>
    <mergeCell ref="A138:G138"/>
    <mergeCell ref="A140:G140"/>
    <mergeCell ref="A143:G143"/>
    <mergeCell ref="A146:G146"/>
    <mergeCell ref="A149:G149"/>
    <mergeCell ref="A153:G153"/>
    <mergeCell ref="D156:D157"/>
    <mergeCell ref="A165:F165"/>
    <mergeCell ref="A166:G166"/>
    <mergeCell ref="A167:H167"/>
    <mergeCell ref="A168:D168"/>
    <mergeCell ref="A169:D169"/>
    <mergeCell ref="A170:D170"/>
    <mergeCell ref="A171:D171"/>
    <mergeCell ref="H171:H172"/>
    <mergeCell ref="A172:D172"/>
    <mergeCell ref="A173:D173"/>
    <mergeCell ref="A174:D174"/>
    <mergeCell ref="A175:D175"/>
    <mergeCell ref="B176:D176"/>
    <mergeCell ref="B177:D177"/>
    <mergeCell ref="B178:D178"/>
    <mergeCell ref="A1:I1"/>
    <mergeCell ref="F76:F77"/>
    <mergeCell ref="D39:F39"/>
    <mergeCell ref="B35:H35"/>
    <mergeCell ref="B32:H32"/>
    <mergeCell ref="B29:H29"/>
    <mergeCell ref="G27:G28"/>
    <mergeCell ref="B19:F19"/>
    <mergeCell ref="D9:D10"/>
    <mergeCell ref="A73:G73"/>
    <mergeCell ref="A83:I83"/>
    <mergeCell ref="B85:I85"/>
    <mergeCell ref="B88:I88"/>
    <mergeCell ref="A91:F91"/>
    <mergeCell ref="A92:F92"/>
    <mergeCell ref="F97:F98"/>
    <mergeCell ref="A2:I2"/>
    <mergeCell ref="A50:I50"/>
    <mergeCell ref="E52:E53"/>
    <mergeCell ref="A62:I62"/>
    <mergeCell ref="D64:D65"/>
    <mergeCell ref="A72:I72"/>
    <mergeCell ref="H5:M7"/>
    <mergeCell ref="A181:J181"/>
    <mergeCell ref="A183:D183"/>
    <mergeCell ref="H183:H184"/>
    <mergeCell ref="A184:C184"/>
    <mergeCell ref="A194:I194"/>
    <mergeCell ref="A196:B196"/>
    <mergeCell ref="F197:F198"/>
    <mergeCell ref="A200:I200"/>
    <mergeCell ref="A201:I201"/>
    <mergeCell ref="A214:I214"/>
    <mergeCell ref="A215:I215"/>
    <mergeCell ref="A216:I216"/>
    <mergeCell ref="A217:I217"/>
    <mergeCell ref="A219:I219"/>
    <mergeCell ref="F222:F223"/>
    <mergeCell ref="A228:I228"/>
    <mergeCell ref="G231:M231"/>
    <mergeCell ref="G232:J232"/>
    <mergeCell ref="G234:J234"/>
    <mergeCell ref="G236:J236"/>
    <mergeCell ref="J237:M237"/>
    <mergeCell ref="F235:F236"/>
    <mergeCell ref="A245:F245"/>
    <mergeCell ref="E248:E249"/>
    <mergeCell ref="A260:G260"/>
    <mergeCell ref="A263:E263"/>
    <mergeCell ref="A266:G266"/>
    <mergeCell ref="L274:L275"/>
    <mergeCell ref="F295:F296"/>
    <mergeCell ref="G323:G324"/>
    <mergeCell ref="A279:G279"/>
    <mergeCell ref="A283:G283"/>
    <mergeCell ref="A287:G287"/>
    <mergeCell ref="A291:G291"/>
    <mergeCell ref="A306:G306"/>
    <mergeCell ref="A310:F310"/>
    <mergeCell ref="A314:F314"/>
    <mergeCell ref="H376:H377"/>
    <mergeCell ref="A391:H391"/>
    <mergeCell ref="A395:H395"/>
    <mergeCell ref="A400:D400"/>
    <mergeCell ref="F406:F407"/>
    <mergeCell ref="A415:C415"/>
    <mergeCell ref="A421:F421"/>
    <mergeCell ref="A427:C427"/>
    <mergeCell ref="A334:F334"/>
    <mergeCell ref="A338:F338"/>
    <mergeCell ref="A342:F342"/>
    <mergeCell ref="H351:H352"/>
    <mergeCell ref="A359:F359"/>
    <mergeCell ref="A363:F363"/>
    <mergeCell ref="A367:G367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3.0"/>
    <col customWidth="1" min="11" max="11" width="14.38"/>
  </cols>
  <sheetData>
    <row r="1">
      <c r="A1" s="9" t="s">
        <v>365</v>
      </c>
      <c r="G1" s="9" t="s">
        <v>366</v>
      </c>
    </row>
    <row r="2">
      <c r="G2" s="9" t="s">
        <v>367</v>
      </c>
    </row>
    <row r="3">
      <c r="A3" s="5" t="s">
        <v>368</v>
      </c>
      <c r="B3" s="5">
        <v>4.0</v>
      </c>
      <c r="G3" s="9" t="s">
        <v>369</v>
      </c>
    </row>
    <row r="4">
      <c r="A4" s="5" t="s">
        <v>370</v>
      </c>
      <c r="B4" s="5">
        <v>2.0</v>
      </c>
      <c r="E4" s="45" t="s">
        <v>371</v>
      </c>
      <c r="G4" s="9" t="s">
        <v>372</v>
      </c>
    </row>
    <row r="5">
      <c r="G5" s="9" t="s">
        <v>373</v>
      </c>
      <c r="L5" s="46" t="s">
        <v>374</v>
      </c>
    </row>
    <row r="6">
      <c r="A6" s="5" t="s">
        <v>375</v>
      </c>
      <c r="B6" s="8">
        <f>B3+B4</f>
        <v>6</v>
      </c>
      <c r="G6" s="9" t="s">
        <v>376</v>
      </c>
    </row>
    <row r="7">
      <c r="A7" s="5" t="s">
        <v>377</v>
      </c>
      <c r="B7" s="8">
        <f>B3-B4</f>
        <v>2</v>
      </c>
      <c r="G7" s="9" t="s">
        <v>378</v>
      </c>
    </row>
    <row r="8">
      <c r="A8" s="5" t="s">
        <v>379</v>
      </c>
      <c r="B8" s="8">
        <f>B3*B4</f>
        <v>8</v>
      </c>
      <c r="G8" s="9" t="s">
        <v>380</v>
      </c>
    </row>
    <row r="9">
      <c r="A9" s="5" t="s">
        <v>381</v>
      </c>
      <c r="B9" s="8">
        <f>B3/B4</f>
        <v>2</v>
      </c>
      <c r="G9" s="9" t="s">
        <v>382</v>
      </c>
    </row>
    <row r="10">
      <c r="G10" s="9" t="s">
        <v>383</v>
      </c>
    </row>
    <row r="11">
      <c r="G11" s="9" t="s">
        <v>384</v>
      </c>
    </row>
    <row r="12">
      <c r="G12" s="9" t="s">
        <v>385</v>
      </c>
    </row>
    <row r="13">
      <c r="A13" s="9" t="s">
        <v>365</v>
      </c>
      <c r="G13" s="9" t="s">
        <v>386</v>
      </c>
    </row>
    <row r="14">
      <c r="G14" s="9" t="s">
        <v>387</v>
      </c>
    </row>
    <row r="15">
      <c r="A15" s="5" t="s">
        <v>368</v>
      </c>
      <c r="B15" s="5">
        <v>4.0</v>
      </c>
      <c r="C15" s="5">
        <v>2.0</v>
      </c>
      <c r="D15" s="5">
        <v>6.0</v>
      </c>
    </row>
    <row r="16">
      <c r="A16" s="5" t="s">
        <v>370</v>
      </c>
      <c r="B16" s="5">
        <v>2.0</v>
      </c>
      <c r="C16" s="5">
        <v>1.0</v>
      </c>
      <c r="D16" s="5">
        <v>3.0</v>
      </c>
      <c r="G16" s="9" t="s">
        <v>388</v>
      </c>
    </row>
    <row r="17">
      <c r="G17" s="9" t="s">
        <v>389</v>
      </c>
    </row>
    <row r="18">
      <c r="A18" s="5" t="s">
        <v>375</v>
      </c>
      <c r="B18" s="5">
        <v>6.0</v>
      </c>
      <c r="C18" s="47">
        <f t="shared" ref="C18:D18" si="1">C15+C16</f>
        <v>3</v>
      </c>
      <c r="D18" s="47">
        <f t="shared" si="1"/>
        <v>9</v>
      </c>
      <c r="F18" s="17" t="s">
        <v>390</v>
      </c>
      <c r="G18" s="9" t="s">
        <v>391</v>
      </c>
    </row>
    <row r="19">
      <c r="A19" s="5" t="s">
        <v>392</v>
      </c>
      <c r="B19" s="5">
        <v>2.0</v>
      </c>
      <c r="C19" s="47">
        <f t="shared" ref="C19:D19" si="2">C15-C16</f>
        <v>1</v>
      </c>
      <c r="D19" s="47">
        <f t="shared" si="2"/>
        <v>3</v>
      </c>
      <c r="G19" s="9" t="s">
        <v>393</v>
      </c>
    </row>
    <row r="20">
      <c r="A20" s="5" t="s">
        <v>394</v>
      </c>
      <c r="B20" s="5">
        <v>8.0</v>
      </c>
      <c r="C20" s="47">
        <f t="shared" ref="C20:D20" si="3">C15*C16</f>
        <v>2</v>
      </c>
      <c r="D20" s="47">
        <f t="shared" si="3"/>
        <v>18</v>
      </c>
      <c r="G20" s="9" t="s">
        <v>395</v>
      </c>
    </row>
    <row r="21">
      <c r="A21" s="5" t="s">
        <v>381</v>
      </c>
      <c r="B21" s="5">
        <v>2.0</v>
      </c>
      <c r="C21" s="47">
        <f t="shared" ref="C21:D21" si="4">C15/C16</f>
        <v>2</v>
      </c>
      <c r="D21" s="47">
        <f t="shared" si="4"/>
        <v>2</v>
      </c>
      <c r="G21" s="9" t="s">
        <v>396</v>
      </c>
    </row>
    <row r="22">
      <c r="G22" s="9" t="s">
        <v>397</v>
      </c>
    </row>
    <row r="23">
      <c r="G23" s="9" t="s">
        <v>398</v>
      </c>
    </row>
    <row r="24">
      <c r="G24" s="9" t="s">
        <v>399</v>
      </c>
    </row>
    <row r="25">
      <c r="G25" s="9" t="s">
        <v>400</v>
      </c>
    </row>
    <row r="26">
      <c r="A26" s="10" t="s">
        <v>401</v>
      </c>
      <c r="G26" s="9" t="s">
        <v>402</v>
      </c>
    </row>
    <row r="27">
      <c r="B27" s="10" t="s">
        <v>403</v>
      </c>
      <c r="C27" s="10" t="s">
        <v>404</v>
      </c>
      <c r="D27" s="10" t="s">
        <v>405</v>
      </c>
      <c r="E27" s="10" t="s">
        <v>406</v>
      </c>
      <c r="F27" s="10" t="s">
        <v>407</v>
      </c>
      <c r="G27" s="9" t="s">
        <v>408</v>
      </c>
    </row>
    <row r="28">
      <c r="A28" s="10" t="s">
        <v>409</v>
      </c>
    </row>
    <row r="29">
      <c r="A29" s="5" t="s">
        <v>410</v>
      </c>
      <c r="B29" s="5">
        <v>960.0</v>
      </c>
      <c r="C29" s="5">
        <v>400.0</v>
      </c>
      <c r="D29" s="5">
        <v>400.0</v>
      </c>
      <c r="E29" s="5">
        <v>740.0</v>
      </c>
      <c r="F29" s="5">
        <v>800.0</v>
      </c>
      <c r="K29" s="9" t="s">
        <v>411</v>
      </c>
    </row>
    <row r="30">
      <c r="A30" s="5" t="s">
        <v>412</v>
      </c>
      <c r="B30" s="5">
        <v>250.0</v>
      </c>
      <c r="C30" s="5">
        <v>200.0</v>
      </c>
      <c r="D30" s="5">
        <v>105.0</v>
      </c>
      <c r="E30" s="5">
        <v>220.0</v>
      </c>
      <c r="F30" s="5">
        <v>185.0</v>
      </c>
      <c r="K30" s="9" t="s">
        <v>413</v>
      </c>
    </row>
    <row r="31">
      <c r="A31" s="5" t="s">
        <v>414</v>
      </c>
      <c r="B31" s="5">
        <v>25.0</v>
      </c>
      <c r="C31" s="5">
        <v>20.0</v>
      </c>
      <c r="D31" s="5">
        <v>29.0</v>
      </c>
      <c r="E31" s="5">
        <v>33.0</v>
      </c>
      <c r="F31" s="5">
        <v>18.0</v>
      </c>
      <c r="K31" s="9" t="s">
        <v>415</v>
      </c>
    </row>
    <row r="32">
      <c r="H32" s="17" t="s">
        <v>416</v>
      </c>
      <c r="K32" s="9" t="s">
        <v>417</v>
      </c>
    </row>
    <row r="33">
      <c r="A33" s="10" t="s">
        <v>418</v>
      </c>
      <c r="B33" s="11">
        <f t="shared" ref="B33:F33" si="5">SUM(B28:B31)</f>
        <v>1235</v>
      </c>
      <c r="C33" s="11">
        <f t="shared" si="5"/>
        <v>620</v>
      </c>
      <c r="D33" s="11">
        <f t="shared" si="5"/>
        <v>534</v>
      </c>
      <c r="E33" s="11">
        <f t="shared" si="5"/>
        <v>993</v>
      </c>
      <c r="F33" s="11">
        <f t="shared" si="5"/>
        <v>1003</v>
      </c>
      <c r="K33" s="9" t="s">
        <v>419</v>
      </c>
    </row>
    <row r="34">
      <c r="K34" s="9" t="s">
        <v>420</v>
      </c>
    </row>
    <row r="35">
      <c r="A35" s="10" t="s">
        <v>421</v>
      </c>
      <c r="K35" s="9" t="s">
        <v>422</v>
      </c>
    </row>
    <row r="36">
      <c r="A36" s="5" t="s">
        <v>423</v>
      </c>
      <c r="B36" s="5">
        <v>35.0</v>
      </c>
      <c r="C36" s="5">
        <v>25.0</v>
      </c>
      <c r="D36" s="5">
        <v>18.0</v>
      </c>
      <c r="E36" s="5">
        <v>10.0</v>
      </c>
      <c r="F36" s="5">
        <v>42.0</v>
      </c>
      <c r="K36" s="9" t="s">
        <v>424</v>
      </c>
    </row>
    <row r="37">
      <c r="A37" s="5" t="s">
        <v>425</v>
      </c>
      <c r="B37" s="5">
        <v>560.0</v>
      </c>
      <c r="C37" s="5">
        <v>240.0</v>
      </c>
      <c r="D37" s="5">
        <v>470.0</v>
      </c>
      <c r="E37" s="5">
        <v>360.0</v>
      </c>
      <c r="F37" s="5">
        <v>290.0</v>
      </c>
    </row>
    <row r="38">
      <c r="A38" s="5" t="s">
        <v>426</v>
      </c>
      <c r="B38" s="5">
        <v>90.0</v>
      </c>
      <c r="C38" s="5">
        <v>80.0</v>
      </c>
      <c r="D38" s="5">
        <v>75.0</v>
      </c>
      <c r="E38" s="5">
        <v>80.0</v>
      </c>
      <c r="F38" s="5">
        <v>65.0</v>
      </c>
    </row>
    <row r="39">
      <c r="A39" s="5" t="s">
        <v>427</v>
      </c>
      <c r="B39" s="5">
        <v>300.0</v>
      </c>
      <c r="C39" s="5">
        <v>450.0</v>
      </c>
      <c r="D39" s="5">
        <v>500.0</v>
      </c>
      <c r="E39" s="5">
        <v>200.0</v>
      </c>
      <c r="F39" s="5">
        <v>150.0</v>
      </c>
    </row>
    <row r="41">
      <c r="A41" s="10" t="s">
        <v>418</v>
      </c>
      <c r="B41" s="11">
        <f t="shared" ref="B41:E41" si="6">SUM(B36:B39)</f>
        <v>985</v>
      </c>
      <c r="C41" s="11">
        <f t="shared" si="6"/>
        <v>795</v>
      </c>
      <c r="D41" s="11">
        <f t="shared" si="6"/>
        <v>1063</v>
      </c>
      <c r="E41" s="11">
        <f t="shared" si="6"/>
        <v>650</v>
      </c>
      <c r="F41" s="11">
        <f>sum(F36:F39)</f>
        <v>547</v>
      </c>
    </row>
    <row r="43">
      <c r="A43" s="10" t="s">
        <v>428</v>
      </c>
      <c r="B43" s="35">
        <f t="shared" ref="B43:F43" si="7">sum(B33+B41)</f>
        <v>2220</v>
      </c>
      <c r="C43" s="35">
        <f t="shared" si="7"/>
        <v>1415</v>
      </c>
      <c r="D43" s="35">
        <f t="shared" si="7"/>
        <v>1597</v>
      </c>
      <c r="E43" s="35">
        <f t="shared" si="7"/>
        <v>1643</v>
      </c>
      <c r="F43" s="35">
        <f t="shared" si="7"/>
        <v>1550</v>
      </c>
    </row>
    <row r="47">
      <c r="A47" s="48" t="s">
        <v>429</v>
      </c>
      <c r="B47" s="49" t="s">
        <v>430</v>
      </c>
      <c r="C47" s="49" t="s">
        <v>431</v>
      </c>
      <c r="D47" s="49" t="s">
        <v>432</v>
      </c>
      <c r="E47" s="49" t="s">
        <v>433</v>
      </c>
      <c r="J47" s="9" t="s">
        <v>434</v>
      </c>
    </row>
    <row r="48">
      <c r="A48" s="50" t="s">
        <v>435</v>
      </c>
      <c r="B48" s="51" t="s">
        <v>436</v>
      </c>
      <c r="C48" s="52">
        <v>6.0</v>
      </c>
      <c r="D48" s="52">
        <v>20.0</v>
      </c>
      <c r="E48" s="53">
        <f t="shared" ref="E48:E62" si="8">product(C48,D48)</f>
        <v>120</v>
      </c>
      <c r="J48" s="9" t="s">
        <v>437</v>
      </c>
    </row>
    <row r="49">
      <c r="A49" s="50" t="s">
        <v>438</v>
      </c>
      <c r="B49" s="51" t="s">
        <v>439</v>
      </c>
      <c r="C49" s="52">
        <v>6.0</v>
      </c>
      <c r="D49" s="52">
        <v>23.0</v>
      </c>
      <c r="E49" s="53">
        <f t="shared" si="8"/>
        <v>138</v>
      </c>
      <c r="J49" s="9" t="s">
        <v>440</v>
      </c>
    </row>
    <row r="50">
      <c r="A50" s="50" t="s">
        <v>441</v>
      </c>
      <c r="B50" s="51" t="s">
        <v>436</v>
      </c>
      <c r="C50" s="52">
        <v>6.0</v>
      </c>
      <c r="D50" s="52">
        <v>22.0</v>
      </c>
      <c r="E50" s="53">
        <f t="shared" si="8"/>
        <v>132</v>
      </c>
      <c r="H50" s="17" t="s">
        <v>442</v>
      </c>
      <c r="J50" s="9" t="s">
        <v>443</v>
      </c>
    </row>
    <row r="51">
      <c r="A51" s="50" t="s">
        <v>444</v>
      </c>
      <c r="B51" s="51" t="s">
        <v>445</v>
      </c>
      <c r="C51" s="52">
        <v>8.0</v>
      </c>
      <c r="D51" s="52">
        <v>46.0</v>
      </c>
      <c r="E51" s="53">
        <f t="shared" si="8"/>
        <v>368</v>
      </c>
      <c r="J51" s="9" t="s">
        <v>446</v>
      </c>
    </row>
    <row r="52">
      <c r="A52" s="50" t="s">
        <v>447</v>
      </c>
      <c r="B52" s="51" t="s">
        <v>448</v>
      </c>
      <c r="C52" s="52">
        <v>8.0</v>
      </c>
      <c r="D52" s="52">
        <v>45.0</v>
      </c>
      <c r="E52" s="53">
        <f t="shared" si="8"/>
        <v>360</v>
      </c>
      <c r="J52" s="9" t="s">
        <v>449</v>
      </c>
    </row>
    <row r="53">
      <c r="A53" s="50" t="s">
        <v>450</v>
      </c>
      <c r="B53" s="51" t="s">
        <v>451</v>
      </c>
      <c r="C53" s="52">
        <v>8.0</v>
      </c>
      <c r="D53" s="52">
        <v>66.0</v>
      </c>
      <c r="E53" s="53">
        <f t="shared" si="8"/>
        <v>528</v>
      </c>
      <c r="J53" s="9" t="s">
        <v>452</v>
      </c>
    </row>
    <row r="54">
      <c r="A54" s="50" t="s">
        <v>453</v>
      </c>
      <c r="B54" s="51" t="s">
        <v>436</v>
      </c>
      <c r="C54" s="52">
        <v>6.0</v>
      </c>
      <c r="D54" s="52">
        <v>87.0</v>
      </c>
      <c r="E54" s="53">
        <f t="shared" si="8"/>
        <v>522</v>
      </c>
      <c r="J54" s="9" t="s">
        <v>454</v>
      </c>
    </row>
    <row r="55">
      <c r="A55" s="50" t="s">
        <v>455</v>
      </c>
      <c r="B55" s="51" t="s">
        <v>436</v>
      </c>
      <c r="C55" s="52">
        <v>6.0</v>
      </c>
      <c r="D55" s="52">
        <v>56.0</v>
      </c>
      <c r="E55" s="53">
        <f t="shared" si="8"/>
        <v>336</v>
      </c>
      <c r="J55" s="9" t="s">
        <v>456</v>
      </c>
    </row>
    <row r="56">
      <c r="A56" s="50" t="s">
        <v>457</v>
      </c>
      <c r="B56" s="51" t="s">
        <v>445</v>
      </c>
      <c r="C56" s="52">
        <v>10.0</v>
      </c>
      <c r="D56" s="52">
        <v>90.0</v>
      </c>
      <c r="E56" s="53">
        <f t="shared" si="8"/>
        <v>900</v>
      </c>
      <c r="J56" s="9" t="s">
        <v>458</v>
      </c>
    </row>
    <row r="57">
      <c r="A57" s="50" t="s">
        <v>459</v>
      </c>
      <c r="B57" s="51" t="s">
        <v>448</v>
      </c>
      <c r="C57" s="52">
        <v>8.0</v>
      </c>
      <c r="D57" s="52">
        <v>90.0</v>
      </c>
      <c r="E57" s="53">
        <f t="shared" si="8"/>
        <v>720</v>
      </c>
      <c r="J57" s="9" t="s">
        <v>460</v>
      </c>
    </row>
    <row r="58">
      <c r="A58" s="50" t="s">
        <v>461</v>
      </c>
      <c r="B58" s="51" t="s">
        <v>448</v>
      </c>
      <c r="C58" s="52">
        <v>8.0</v>
      </c>
      <c r="D58" s="52">
        <v>87.0</v>
      </c>
      <c r="E58" s="53">
        <f t="shared" si="8"/>
        <v>696</v>
      </c>
      <c r="J58" s="9" t="s">
        <v>462</v>
      </c>
    </row>
    <row r="59">
      <c r="A59" s="50" t="s">
        <v>463</v>
      </c>
      <c r="B59" s="51" t="s">
        <v>439</v>
      </c>
      <c r="C59" s="52">
        <v>6.0</v>
      </c>
      <c r="D59" s="52">
        <v>88.0</v>
      </c>
      <c r="E59" s="53">
        <f t="shared" si="8"/>
        <v>528</v>
      </c>
      <c r="J59" s="9" t="s">
        <v>464</v>
      </c>
    </row>
    <row r="60">
      <c r="A60" s="50" t="s">
        <v>465</v>
      </c>
      <c r="B60" s="51" t="s">
        <v>445</v>
      </c>
      <c r="C60" s="52">
        <v>10.0</v>
      </c>
      <c r="D60" s="52">
        <v>78.0</v>
      </c>
      <c r="E60" s="53">
        <f t="shared" si="8"/>
        <v>780</v>
      </c>
      <c r="J60" s="9" t="s">
        <v>466</v>
      </c>
    </row>
    <row r="61">
      <c r="A61" s="50" t="s">
        <v>467</v>
      </c>
      <c r="B61" s="51" t="s">
        <v>445</v>
      </c>
      <c r="C61" s="52">
        <v>10.0</v>
      </c>
      <c r="D61" s="52">
        <v>88.0</v>
      </c>
      <c r="E61" s="53">
        <f t="shared" si="8"/>
        <v>880</v>
      </c>
      <c r="J61" s="9" t="s">
        <v>468</v>
      </c>
    </row>
    <row r="62">
      <c r="A62" s="50" t="s">
        <v>469</v>
      </c>
      <c r="B62" s="51" t="s">
        <v>436</v>
      </c>
      <c r="C62" s="52">
        <v>6.0</v>
      </c>
      <c r="D62" s="52">
        <v>90.0</v>
      </c>
      <c r="E62" s="53">
        <f t="shared" si="8"/>
        <v>540</v>
      </c>
      <c r="J62" s="9" t="s">
        <v>462</v>
      </c>
    </row>
    <row r="63">
      <c r="A63" s="54"/>
      <c r="B63" s="54"/>
      <c r="C63" s="54"/>
      <c r="D63" s="54"/>
      <c r="E63" s="54"/>
      <c r="J63" s="9" t="s">
        <v>470</v>
      </c>
    </row>
    <row r="64">
      <c r="A64" s="55" t="s">
        <v>471</v>
      </c>
      <c r="E64" s="54"/>
      <c r="J64" s="9" t="s">
        <v>472</v>
      </c>
    </row>
    <row r="65">
      <c r="A65" s="55" t="s">
        <v>473</v>
      </c>
      <c r="C65" s="56">
        <f>sum(D48:D62)</f>
        <v>976</v>
      </c>
      <c r="E65" s="54"/>
      <c r="J65" s="9" t="s">
        <v>474</v>
      </c>
    </row>
    <row r="66">
      <c r="J66" s="9" t="s">
        <v>475</v>
      </c>
    </row>
    <row r="67">
      <c r="J67" s="9" t="s">
        <v>476</v>
      </c>
    </row>
    <row r="68">
      <c r="J68" s="9" t="s">
        <v>477</v>
      </c>
    </row>
    <row r="71">
      <c r="A71" s="48" t="s">
        <v>429</v>
      </c>
      <c r="B71" s="49" t="s">
        <v>430</v>
      </c>
      <c r="C71" s="49" t="s">
        <v>431</v>
      </c>
      <c r="D71" s="49" t="s">
        <v>432</v>
      </c>
      <c r="E71" s="57" t="s">
        <v>433</v>
      </c>
      <c r="H71" s="17" t="s">
        <v>478</v>
      </c>
      <c r="J71" s="9" t="s">
        <v>479</v>
      </c>
    </row>
    <row r="72">
      <c r="A72" s="50" t="s">
        <v>435</v>
      </c>
      <c r="B72" s="51" t="s">
        <v>436</v>
      </c>
      <c r="C72" s="52">
        <v>6.0</v>
      </c>
      <c r="D72" s="52">
        <v>20.0</v>
      </c>
      <c r="E72" s="58">
        <f t="shared" ref="E72:E86" si="9">product(C72,D72)</f>
        <v>120</v>
      </c>
      <c r="J72" s="9" t="s">
        <v>480</v>
      </c>
    </row>
    <row r="73">
      <c r="A73" s="50" t="s">
        <v>438</v>
      </c>
      <c r="B73" s="51" t="s">
        <v>439</v>
      </c>
      <c r="C73" s="52">
        <v>6.0</v>
      </c>
      <c r="D73" s="52">
        <v>23.0</v>
      </c>
      <c r="E73" s="58">
        <f t="shared" si="9"/>
        <v>138</v>
      </c>
      <c r="J73" s="9" t="s">
        <v>481</v>
      </c>
    </row>
    <row r="74">
      <c r="A74" s="50" t="s">
        <v>441</v>
      </c>
      <c r="B74" s="51" t="s">
        <v>436</v>
      </c>
      <c r="C74" s="52">
        <v>6.0</v>
      </c>
      <c r="D74" s="52">
        <v>22.0</v>
      </c>
      <c r="E74" s="58">
        <f t="shared" si="9"/>
        <v>132</v>
      </c>
      <c r="J74" s="9" t="s">
        <v>482</v>
      </c>
    </row>
    <row r="75">
      <c r="A75" s="50" t="s">
        <v>444</v>
      </c>
      <c r="B75" s="51" t="s">
        <v>445</v>
      </c>
      <c r="C75" s="52">
        <v>8.0</v>
      </c>
      <c r="D75" s="52">
        <v>46.0</v>
      </c>
      <c r="E75" s="58">
        <f t="shared" si="9"/>
        <v>368</v>
      </c>
      <c r="J75" s="9" t="s">
        <v>483</v>
      </c>
    </row>
    <row r="76">
      <c r="A76" s="50" t="s">
        <v>447</v>
      </c>
      <c r="B76" s="51" t="s">
        <v>448</v>
      </c>
      <c r="C76" s="52">
        <v>8.0</v>
      </c>
      <c r="D76" s="52">
        <v>45.0</v>
      </c>
      <c r="E76" s="58">
        <f t="shared" si="9"/>
        <v>360</v>
      </c>
      <c r="J76" s="9" t="s">
        <v>484</v>
      </c>
    </row>
    <row r="77">
      <c r="A77" s="50" t="s">
        <v>450</v>
      </c>
      <c r="B77" s="51" t="s">
        <v>451</v>
      </c>
      <c r="C77" s="52">
        <v>8.0</v>
      </c>
      <c r="D77" s="52">
        <v>66.0</v>
      </c>
      <c r="E77" s="58">
        <f t="shared" si="9"/>
        <v>528</v>
      </c>
      <c r="J77" s="9" t="s">
        <v>485</v>
      </c>
    </row>
    <row r="78">
      <c r="A78" s="50" t="s">
        <v>453</v>
      </c>
      <c r="B78" s="51" t="s">
        <v>436</v>
      </c>
      <c r="C78" s="52">
        <v>6.0</v>
      </c>
      <c r="D78" s="52">
        <v>87.0</v>
      </c>
      <c r="E78" s="58">
        <f t="shared" si="9"/>
        <v>522</v>
      </c>
      <c r="J78" s="9" t="s">
        <v>486</v>
      </c>
    </row>
    <row r="79">
      <c r="A79" s="50" t="s">
        <v>455</v>
      </c>
      <c r="B79" s="51" t="s">
        <v>436</v>
      </c>
      <c r="C79" s="52">
        <v>6.0</v>
      </c>
      <c r="D79" s="52">
        <v>56.0</v>
      </c>
      <c r="E79" s="58">
        <f t="shared" si="9"/>
        <v>336</v>
      </c>
      <c r="J79" s="9" t="s">
        <v>487</v>
      </c>
    </row>
    <row r="80">
      <c r="A80" s="50" t="s">
        <v>457</v>
      </c>
      <c r="B80" s="51" t="s">
        <v>445</v>
      </c>
      <c r="C80" s="52">
        <v>10.0</v>
      </c>
      <c r="D80" s="52">
        <v>90.0</v>
      </c>
      <c r="E80" s="58">
        <f t="shared" si="9"/>
        <v>900</v>
      </c>
      <c r="J80" s="9" t="s">
        <v>488</v>
      </c>
    </row>
    <row r="81">
      <c r="A81" s="50" t="s">
        <v>459</v>
      </c>
      <c r="B81" s="51" t="s">
        <v>448</v>
      </c>
      <c r="C81" s="52">
        <v>8.0</v>
      </c>
      <c r="D81" s="52">
        <v>90.0</v>
      </c>
      <c r="E81" s="58">
        <f t="shared" si="9"/>
        <v>720</v>
      </c>
      <c r="J81" s="9" t="s">
        <v>489</v>
      </c>
    </row>
    <row r="82">
      <c r="A82" s="50" t="s">
        <v>461</v>
      </c>
      <c r="B82" s="51" t="s">
        <v>448</v>
      </c>
      <c r="C82" s="52">
        <v>8.0</v>
      </c>
      <c r="D82" s="52">
        <v>87.0</v>
      </c>
      <c r="E82" s="58">
        <f t="shared" si="9"/>
        <v>696</v>
      </c>
      <c r="J82" s="9" t="s">
        <v>490</v>
      </c>
    </row>
    <row r="83">
      <c r="A83" s="50" t="s">
        <v>463</v>
      </c>
      <c r="B83" s="51" t="s">
        <v>439</v>
      </c>
      <c r="C83" s="52">
        <v>6.0</v>
      </c>
      <c r="D83" s="52">
        <v>88.0</v>
      </c>
      <c r="E83" s="58">
        <f t="shared" si="9"/>
        <v>528</v>
      </c>
      <c r="J83" s="9" t="s">
        <v>491</v>
      </c>
    </row>
    <row r="84">
      <c r="A84" s="50" t="s">
        <v>465</v>
      </c>
      <c r="B84" s="51" t="s">
        <v>445</v>
      </c>
      <c r="C84" s="52">
        <v>10.0</v>
      </c>
      <c r="D84" s="52">
        <v>78.0</v>
      </c>
      <c r="E84" s="58">
        <f t="shared" si="9"/>
        <v>780</v>
      </c>
      <c r="J84" s="9" t="s">
        <v>492</v>
      </c>
    </row>
    <row r="85">
      <c r="A85" s="50" t="s">
        <v>467</v>
      </c>
      <c r="B85" s="51" t="s">
        <v>445</v>
      </c>
      <c r="C85" s="52">
        <v>10.0</v>
      </c>
      <c r="D85" s="52">
        <v>88.0</v>
      </c>
      <c r="E85" s="58">
        <f t="shared" si="9"/>
        <v>880</v>
      </c>
      <c r="J85" s="9" t="s">
        <v>493</v>
      </c>
    </row>
    <row r="86">
      <c r="A86" s="50" t="s">
        <v>469</v>
      </c>
      <c r="B86" s="51" t="s">
        <v>436</v>
      </c>
      <c r="C86" s="52">
        <v>6.0</v>
      </c>
      <c r="D86" s="52">
        <v>90.0</v>
      </c>
      <c r="E86" s="58">
        <f t="shared" si="9"/>
        <v>540</v>
      </c>
    </row>
    <row r="87">
      <c r="A87" s="59"/>
      <c r="B87" s="59"/>
      <c r="C87" s="54"/>
      <c r="D87" s="60" t="s">
        <v>494</v>
      </c>
      <c r="E87" s="61">
        <f>average(E72:E86)</f>
        <v>503.2</v>
      </c>
    </row>
    <row r="88">
      <c r="A88" s="62"/>
      <c r="B88" s="59"/>
      <c r="C88" s="54"/>
      <c r="D88" s="60" t="s">
        <v>495</v>
      </c>
      <c r="E88" s="63">
        <f>max(E72:E86)</f>
        <v>900</v>
      </c>
    </row>
    <row r="89">
      <c r="A89" s="64"/>
      <c r="B89" s="54"/>
      <c r="C89" s="64"/>
      <c r="D89" s="60" t="s">
        <v>496</v>
      </c>
      <c r="E89" s="63">
        <f>min(E72:E86)</f>
        <v>120</v>
      </c>
      <c r="H89" s="9"/>
    </row>
    <row r="90">
      <c r="A90" s="17"/>
      <c r="B90" s="17"/>
      <c r="C90" s="17"/>
      <c r="H90" s="9" t="s">
        <v>497</v>
      </c>
    </row>
    <row r="91">
      <c r="A91" s="17"/>
      <c r="B91" s="17"/>
      <c r="C91" s="17"/>
      <c r="D91" s="17"/>
      <c r="H91" s="9" t="s">
        <v>498</v>
      </c>
    </row>
    <row r="92">
      <c r="H92" s="9" t="s">
        <v>499</v>
      </c>
    </row>
    <row r="93">
      <c r="H93" s="9" t="s">
        <v>500</v>
      </c>
    </row>
    <row r="94">
      <c r="H94" s="9" t="s">
        <v>501</v>
      </c>
    </row>
    <row r="95">
      <c r="H95" s="9" t="s">
        <v>502</v>
      </c>
    </row>
    <row r="96">
      <c r="H96" s="9" t="s">
        <v>503</v>
      </c>
    </row>
    <row r="97">
      <c r="H97" s="9" t="s">
        <v>504</v>
      </c>
    </row>
    <row r="98">
      <c r="H98" s="9" t="s">
        <v>505</v>
      </c>
    </row>
    <row r="99">
      <c r="A99" s="45" t="s">
        <v>506</v>
      </c>
      <c r="H99" s="9" t="s">
        <v>507</v>
      </c>
    </row>
    <row r="100">
      <c r="H100" s="9" t="s">
        <v>508</v>
      </c>
    </row>
    <row r="101">
      <c r="H101" s="9" t="s">
        <v>509</v>
      </c>
    </row>
    <row r="102">
      <c r="H102" s="9" t="s">
        <v>510</v>
      </c>
    </row>
    <row r="103">
      <c r="H103" s="9" t="s">
        <v>511</v>
      </c>
    </row>
    <row r="104">
      <c r="H104" s="9" t="s">
        <v>512</v>
      </c>
    </row>
    <row r="105">
      <c r="A105" s="65" t="s">
        <v>513</v>
      </c>
      <c r="C105" s="66"/>
      <c r="D105" s="66"/>
      <c r="E105" s="66"/>
      <c r="H105" s="9" t="s">
        <v>514</v>
      </c>
    </row>
    <row r="106">
      <c r="A106" s="67"/>
      <c r="B106" s="68" t="s">
        <v>515</v>
      </c>
      <c r="C106" s="68" t="s">
        <v>516</v>
      </c>
      <c r="D106" s="68" t="s">
        <v>517</v>
      </c>
      <c r="E106" s="68" t="s">
        <v>518</v>
      </c>
      <c r="F106" s="68" t="s">
        <v>519</v>
      </c>
      <c r="H106" s="9" t="s">
        <v>520</v>
      </c>
    </row>
    <row r="107">
      <c r="A107" s="67"/>
      <c r="B107" s="67"/>
      <c r="C107" s="67"/>
      <c r="D107" s="67"/>
      <c r="E107" s="67"/>
      <c r="F107" s="20"/>
      <c r="H107" s="9" t="s">
        <v>521</v>
      </c>
    </row>
    <row r="108">
      <c r="A108" s="68" t="s">
        <v>522</v>
      </c>
      <c r="B108" s="5">
        <v>4.3</v>
      </c>
      <c r="C108" s="68">
        <v>2.5</v>
      </c>
      <c r="D108" s="68">
        <v>3.0</v>
      </c>
      <c r="E108" s="68">
        <v>15.0</v>
      </c>
      <c r="F108" s="8">
        <f t="shared" ref="F108:F111" si="10">SUM(B108:E108)</f>
        <v>24.8</v>
      </c>
      <c r="H108" s="9" t="s">
        <v>523</v>
      </c>
    </row>
    <row r="109">
      <c r="A109" s="68" t="s">
        <v>524</v>
      </c>
      <c r="B109" s="5">
        <v>3.5</v>
      </c>
      <c r="C109" s="68">
        <v>1.9</v>
      </c>
      <c r="D109" s="68">
        <v>5.0</v>
      </c>
      <c r="E109" s="68">
        <v>22.0</v>
      </c>
      <c r="F109" s="8">
        <f t="shared" si="10"/>
        <v>32.4</v>
      </c>
      <c r="H109" s="9" t="s">
        <v>525</v>
      </c>
    </row>
    <row r="110">
      <c r="A110" s="68" t="s">
        <v>526</v>
      </c>
      <c r="B110" s="5">
        <v>0.0</v>
      </c>
      <c r="C110" s="68">
        <v>3.0</v>
      </c>
      <c r="D110" s="68">
        <v>4.0</v>
      </c>
      <c r="E110" s="68">
        <v>5.0</v>
      </c>
      <c r="F110" s="8">
        <f t="shared" si="10"/>
        <v>12</v>
      </c>
      <c r="H110" s="9" t="s">
        <v>527</v>
      </c>
    </row>
    <row r="111">
      <c r="A111" s="68" t="s">
        <v>528</v>
      </c>
      <c r="B111" s="5">
        <v>0.0</v>
      </c>
      <c r="C111" s="68">
        <v>2.8</v>
      </c>
      <c r="D111" s="68">
        <v>2.5</v>
      </c>
      <c r="E111" s="68">
        <v>5.0</v>
      </c>
      <c r="F111" s="8">
        <f t="shared" si="10"/>
        <v>10.3</v>
      </c>
      <c r="H111" s="9" t="s">
        <v>529</v>
      </c>
    </row>
    <row r="112">
      <c r="A112" s="68" t="s">
        <v>530</v>
      </c>
      <c r="B112" s="69">
        <f t="shared" ref="B112:F112" si="11">SUM(B108:B111)</f>
        <v>7.8</v>
      </c>
      <c r="C112" s="69">
        <f t="shared" si="11"/>
        <v>10.2</v>
      </c>
      <c r="D112" s="69">
        <f t="shared" si="11"/>
        <v>14.5</v>
      </c>
      <c r="E112" s="69">
        <f t="shared" si="11"/>
        <v>47</v>
      </c>
      <c r="F112" s="70">
        <f t="shared" si="11"/>
        <v>79.5</v>
      </c>
      <c r="H112" s="9" t="s">
        <v>531</v>
      </c>
    </row>
    <row r="113">
      <c r="H113" s="9" t="s">
        <v>532</v>
      </c>
    </row>
    <row r="114">
      <c r="A114" s="4" t="s">
        <v>533</v>
      </c>
      <c r="B114" s="71">
        <f t="shared" ref="B114:F114" si="12">B112*12</f>
        <v>93.6</v>
      </c>
      <c r="C114" s="71">
        <f t="shared" si="12"/>
        <v>122.4</v>
      </c>
      <c r="D114" s="71">
        <f t="shared" si="12"/>
        <v>174</v>
      </c>
      <c r="E114" s="71">
        <f t="shared" si="12"/>
        <v>564</v>
      </c>
      <c r="F114" s="71">
        <f t="shared" si="12"/>
        <v>954</v>
      </c>
      <c r="H114" s="9" t="s">
        <v>534</v>
      </c>
    </row>
    <row r="115">
      <c r="H115" s="9" t="s">
        <v>535</v>
      </c>
    </row>
    <row r="116">
      <c r="A116" s="4" t="s">
        <v>428</v>
      </c>
      <c r="B116" s="72">
        <f>sum(B114:F114)</f>
        <v>1908</v>
      </c>
      <c r="H116" s="9" t="s">
        <v>536</v>
      </c>
    </row>
    <row r="117">
      <c r="H117" s="9" t="s">
        <v>537</v>
      </c>
    </row>
    <row r="118">
      <c r="H118" s="9" t="s">
        <v>538</v>
      </c>
    </row>
    <row r="119">
      <c r="H119" s="9" t="s">
        <v>539</v>
      </c>
    </row>
    <row r="120">
      <c r="H120" s="9" t="s">
        <v>540</v>
      </c>
    </row>
    <row r="121">
      <c r="H121" s="9" t="s">
        <v>541</v>
      </c>
    </row>
    <row r="122">
      <c r="H122" s="9" t="s">
        <v>542</v>
      </c>
    </row>
    <row r="123">
      <c r="H123" s="9" t="s">
        <v>543</v>
      </c>
    </row>
    <row r="124">
      <c r="H124" s="9" t="s">
        <v>544</v>
      </c>
    </row>
    <row r="125">
      <c r="H125" s="9" t="s">
        <v>545</v>
      </c>
    </row>
    <row r="129">
      <c r="A129" s="17" t="s">
        <v>546</v>
      </c>
    </row>
    <row r="131">
      <c r="A131" s="73" t="s">
        <v>547</v>
      </c>
      <c r="B131" s="73" t="s">
        <v>304</v>
      </c>
      <c r="C131" s="74" t="s">
        <v>548</v>
      </c>
      <c r="D131" s="2"/>
      <c r="E131" s="2"/>
      <c r="F131" s="3"/>
      <c r="G131" s="73" t="s">
        <v>549</v>
      </c>
      <c r="H131" s="73" t="s">
        <v>211</v>
      </c>
      <c r="I131" s="4" t="s">
        <v>550</v>
      </c>
      <c r="K131" s="9" t="s">
        <v>551</v>
      </c>
      <c r="M131" s="9" t="s">
        <v>552</v>
      </c>
    </row>
    <row r="132">
      <c r="A132" s="20"/>
      <c r="B132" s="20"/>
      <c r="C132" s="5" t="s">
        <v>553</v>
      </c>
      <c r="D132" s="5" t="s">
        <v>554</v>
      </c>
      <c r="E132" s="5" t="s">
        <v>555</v>
      </c>
      <c r="F132" s="5" t="s">
        <v>556</v>
      </c>
      <c r="G132" s="20"/>
      <c r="H132" s="20"/>
      <c r="I132" s="20"/>
      <c r="K132" s="9">
        <v>0.6</v>
      </c>
      <c r="M132" s="9" t="s">
        <v>557</v>
      </c>
    </row>
    <row r="133">
      <c r="A133" s="5" t="s">
        <v>558</v>
      </c>
      <c r="B133" s="5">
        <v>0.29</v>
      </c>
      <c r="C133" s="5">
        <v>55.0</v>
      </c>
      <c r="D133" s="5">
        <v>72.0</v>
      </c>
      <c r="E133" s="5">
        <v>65.0</v>
      </c>
      <c r="F133" s="5">
        <v>70.0</v>
      </c>
      <c r="G133" s="8">
        <f t="shared" ref="G133:G138" si="13">SUM(C133:F133)</f>
        <v>262</v>
      </c>
      <c r="H133" s="8">
        <f t="shared" ref="H133:H138" si="14">G133*B133</f>
        <v>75.98</v>
      </c>
      <c r="I133" s="8">
        <f>H133*K132</f>
        <v>45.588</v>
      </c>
      <c r="M133" s="9" t="s">
        <v>559</v>
      </c>
    </row>
    <row r="134">
      <c r="A134" s="5" t="s">
        <v>560</v>
      </c>
      <c r="B134" s="5">
        <v>0.32</v>
      </c>
      <c r="C134" s="5">
        <v>38.0</v>
      </c>
      <c r="D134" s="5">
        <v>62.0</v>
      </c>
      <c r="E134" s="5">
        <v>44.0</v>
      </c>
      <c r="F134" s="5">
        <v>59.0</v>
      </c>
      <c r="G134" s="8">
        <f t="shared" si="13"/>
        <v>203</v>
      </c>
      <c r="H134" s="8">
        <f t="shared" si="14"/>
        <v>64.96</v>
      </c>
      <c r="I134" s="8">
        <f>H134*K132</f>
        <v>38.976</v>
      </c>
      <c r="M134" s="9" t="s">
        <v>561</v>
      </c>
    </row>
    <row r="135">
      <c r="A135" s="5" t="s">
        <v>562</v>
      </c>
      <c r="B135" s="5">
        <v>0.3</v>
      </c>
      <c r="C135" s="5">
        <v>122.0</v>
      </c>
      <c r="D135" s="5">
        <v>54.0</v>
      </c>
      <c r="E135" s="5">
        <v>98.0</v>
      </c>
      <c r="F135" s="5">
        <v>84.0</v>
      </c>
      <c r="G135" s="8">
        <f t="shared" si="13"/>
        <v>358</v>
      </c>
      <c r="H135" s="8">
        <f t="shared" si="14"/>
        <v>107.4</v>
      </c>
      <c r="I135" s="8">
        <f>H135*K132</f>
        <v>64.44</v>
      </c>
      <c r="K135" s="4" t="s">
        <v>563</v>
      </c>
      <c r="L135" s="4" t="s">
        <v>564</v>
      </c>
      <c r="M135" s="9" t="s">
        <v>565</v>
      </c>
    </row>
    <row r="136">
      <c r="A136" s="5" t="s">
        <v>566</v>
      </c>
      <c r="B136" s="5">
        <v>0.29</v>
      </c>
      <c r="C136" s="5">
        <v>98.0</v>
      </c>
      <c r="D136" s="5">
        <v>115.0</v>
      </c>
      <c r="E136" s="5">
        <v>90.0</v>
      </c>
      <c r="F136" s="5">
        <v>101.0</v>
      </c>
      <c r="G136" s="8">
        <f t="shared" si="13"/>
        <v>404</v>
      </c>
      <c r="H136" s="8">
        <f t="shared" si="14"/>
        <v>117.16</v>
      </c>
      <c r="I136" s="8">
        <f>H136*K132</f>
        <v>70.296</v>
      </c>
      <c r="K136" s="71">
        <f>min(H133:H138)</f>
        <v>62.62</v>
      </c>
      <c r="L136" s="71">
        <f>max(H133:H138)</f>
        <v>117.16</v>
      </c>
      <c r="M136" s="9" t="s">
        <v>567</v>
      </c>
    </row>
    <row r="137">
      <c r="A137" s="5" t="s">
        <v>568</v>
      </c>
      <c r="B137" s="5">
        <v>0.34</v>
      </c>
      <c r="C137" s="5">
        <v>65.0</v>
      </c>
      <c r="D137" s="5">
        <v>83.0</v>
      </c>
      <c r="E137" s="5">
        <v>65.0</v>
      </c>
      <c r="F137" s="5">
        <v>79.0</v>
      </c>
      <c r="G137" s="8">
        <f t="shared" si="13"/>
        <v>292</v>
      </c>
      <c r="H137" s="8">
        <f t="shared" si="14"/>
        <v>99.28</v>
      </c>
      <c r="I137" s="8">
        <f>H137*K132</f>
        <v>59.568</v>
      </c>
      <c r="M137" s="9" t="s">
        <v>569</v>
      </c>
    </row>
    <row r="138">
      <c r="A138" s="5" t="s">
        <v>570</v>
      </c>
      <c r="B138" s="5">
        <v>0.31</v>
      </c>
      <c r="C138" s="5">
        <v>48.0</v>
      </c>
      <c r="D138" s="5">
        <v>52.0</v>
      </c>
      <c r="E138" s="5">
        <v>35.0</v>
      </c>
      <c r="F138" s="5">
        <v>67.0</v>
      </c>
      <c r="G138" s="8">
        <f t="shared" si="13"/>
        <v>202</v>
      </c>
      <c r="H138" s="8">
        <f t="shared" si="14"/>
        <v>62.62</v>
      </c>
      <c r="I138" s="8">
        <f>H138*K132</f>
        <v>37.572</v>
      </c>
      <c r="M138" s="9" t="s">
        <v>571</v>
      </c>
    </row>
    <row r="139">
      <c r="A139" s="5" t="s">
        <v>572</v>
      </c>
      <c r="B139" s="20"/>
      <c r="C139" s="15">
        <f t="shared" ref="C139:D139" si="15">sum(C133:C138)</f>
        <v>426</v>
      </c>
      <c r="D139" s="8">
        <f t="shared" si="15"/>
        <v>438</v>
      </c>
      <c r="E139" s="8">
        <f t="shared" ref="E139:F139" si="16">SUM(E133:E138)</f>
        <v>397</v>
      </c>
      <c r="F139" s="8">
        <f t="shared" si="16"/>
        <v>460</v>
      </c>
      <c r="G139" s="8">
        <f>sum(G133:G138)</f>
        <v>1721</v>
      </c>
      <c r="H139" s="8">
        <f t="shared" ref="H139:I139" si="17">SUM(H133:H138)</f>
        <v>527.4</v>
      </c>
      <c r="I139" s="8">
        <f t="shared" si="17"/>
        <v>316.44</v>
      </c>
      <c r="M139" s="9" t="s">
        <v>573</v>
      </c>
    </row>
    <row r="140">
      <c r="M140" s="9" t="s">
        <v>574</v>
      </c>
    </row>
    <row r="141">
      <c r="C141" s="4" t="s">
        <v>575</v>
      </c>
      <c r="D141" s="4" t="s">
        <v>576</v>
      </c>
      <c r="E141" s="4" t="s">
        <v>577</v>
      </c>
      <c r="F141" s="4" t="s">
        <v>578</v>
      </c>
      <c r="M141" s="9" t="s">
        <v>579</v>
      </c>
    </row>
    <row r="142">
      <c r="C142" s="8">
        <f t="shared" ref="C142:F142" si="18">min(C133:C138)</f>
        <v>38</v>
      </c>
      <c r="D142" s="8">
        <f t="shared" si="18"/>
        <v>52</v>
      </c>
      <c r="E142" s="8">
        <f t="shared" si="18"/>
        <v>35</v>
      </c>
      <c r="F142" s="8">
        <f t="shared" si="18"/>
        <v>59</v>
      </c>
      <c r="M142" s="9" t="s">
        <v>580</v>
      </c>
    </row>
    <row r="143">
      <c r="M143" s="9" t="s">
        <v>581</v>
      </c>
    </row>
    <row r="144">
      <c r="C144" s="4" t="s">
        <v>582</v>
      </c>
      <c r="D144" s="4" t="s">
        <v>583</v>
      </c>
      <c r="E144" s="4" t="s">
        <v>584</v>
      </c>
      <c r="F144" s="4" t="s">
        <v>585</v>
      </c>
      <c r="M144" s="9" t="s">
        <v>586</v>
      </c>
    </row>
    <row r="145">
      <c r="C145" s="8">
        <f t="shared" ref="C145:D145" si="19">max(C133:C138)</f>
        <v>122</v>
      </c>
      <c r="D145" s="8">
        <f t="shared" si="19"/>
        <v>115</v>
      </c>
      <c r="E145" s="8">
        <f>Max(E133:E138)</f>
        <v>98</v>
      </c>
      <c r="F145" s="8">
        <f>max(F133:F138)</f>
        <v>101</v>
      </c>
      <c r="M145" s="9" t="s">
        <v>587</v>
      </c>
    </row>
    <row r="146">
      <c r="M146" s="9" t="s">
        <v>588</v>
      </c>
    </row>
    <row r="147">
      <c r="M147" s="9" t="s">
        <v>589</v>
      </c>
    </row>
    <row r="148">
      <c r="M148" s="9" t="s">
        <v>590</v>
      </c>
    </row>
    <row r="149">
      <c r="M149" s="9" t="s">
        <v>591</v>
      </c>
    </row>
    <row r="150">
      <c r="M150" s="9" t="s">
        <v>592</v>
      </c>
    </row>
    <row r="151">
      <c r="M151" s="9" t="s">
        <v>593</v>
      </c>
    </row>
    <row r="152">
      <c r="M152" s="9" t="s">
        <v>594</v>
      </c>
    </row>
    <row r="153">
      <c r="M153" s="9" t="s">
        <v>595</v>
      </c>
    </row>
  </sheetData>
  <mergeCells count="47">
    <mergeCell ref="A1:C1"/>
    <mergeCell ref="G2:J2"/>
    <mergeCell ref="G3:J3"/>
    <mergeCell ref="E4:E5"/>
    <mergeCell ref="G4:K4"/>
    <mergeCell ref="G5:H5"/>
    <mergeCell ref="G6:K6"/>
    <mergeCell ref="L5:Q6"/>
    <mergeCell ref="G7:I7"/>
    <mergeCell ref="G8:J8"/>
    <mergeCell ref="G9:H9"/>
    <mergeCell ref="G10:K10"/>
    <mergeCell ref="G12:K12"/>
    <mergeCell ref="A13:D13"/>
    <mergeCell ref="G13:K13"/>
    <mergeCell ref="G14:L14"/>
    <mergeCell ref="G17:J17"/>
    <mergeCell ref="F18:F19"/>
    <mergeCell ref="K30:M30"/>
    <mergeCell ref="K31:P31"/>
    <mergeCell ref="H32:J33"/>
    <mergeCell ref="K32:P32"/>
    <mergeCell ref="J50:M50"/>
    <mergeCell ref="J51:N51"/>
    <mergeCell ref="J85:L85"/>
    <mergeCell ref="K33:P33"/>
    <mergeCell ref="K35:P35"/>
    <mergeCell ref="K36:O36"/>
    <mergeCell ref="J47:K47"/>
    <mergeCell ref="J48:K48"/>
    <mergeCell ref="J49:O49"/>
    <mergeCell ref="H50:I51"/>
    <mergeCell ref="A65:B65"/>
    <mergeCell ref="C65:D65"/>
    <mergeCell ref="H71:I72"/>
    <mergeCell ref="A99:C100"/>
    <mergeCell ref="A105:B105"/>
    <mergeCell ref="A129:E130"/>
    <mergeCell ref="C131:F131"/>
    <mergeCell ref="K131:L131"/>
    <mergeCell ref="J52:P52"/>
    <mergeCell ref="J53:N53"/>
    <mergeCell ref="J54:M54"/>
    <mergeCell ref="J55:M55"/>
    <mergeCell ref="J56:N56"/>
    <mergeCell ref="J57:N57"/>
    <mergeCell ref="A64:D64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