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han barui\Desktop\EXCEL\"/>
    </mc:Choice>
  </mc:AlternateContent>
  <xr:revisionPtr revIDLastSave="0" documentId="13_ncr:1_{D223D6A8-A834-4EF2-B45A-5C3DFB3FF7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 A" sheetId="1" r:id="rId1"/>
    <sheet name="Project B" sheetId="2" r:id="rId2"/>
    <sheet name="Ne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2" l="1"/>
  <c r="F60" i="2"/>
  <c r="F61" i="2"/>
  <c r="G117" i="2"/>
  <c r="H117" i="2" s="1"/>
  <c r="C123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F50" i="2"/>
  <c r="F48" i="2"/>
  <c r="F49" i="2"/>
  <c r="F51" i="2"/>
  <c r="F52" i="2"/>
  <c r="F53" i="2"/>
  <c r="F54" i="2"/>
  <c r="F55" i="2"/>
  <c r="F56" i="2"/>
  <c r="F57" i="2"/>
  <c r="F58" i="2"/>
  <c r="F47" i="2"/>
  <c r="D64" i="2"/>
  <c r="D425" i="1"/>
  <c r="B423" i="1"/>
  <c r="B422" i="1"/>
  <c r="B417" i="1"/>
  <c r="B416" i="1"/>
  <c r="B394" i="1"/>
  <c r="B390" i="1"/>
  <c r="B366" i="1"/>
  <c r="B362" i="1"/>
  <c r="C417" i="1"/>
  <c r="C416" i="1"/>
  <c r="B358" i="1"/>
  <c r="B278" i="1"/>
  <c r="B341" i="1"/>
  <c r="B337" i="1"/>
  <c r="B333" i="1"/>
  <c r="K238" i="1"/>
  <c r="L231" i="1"/>
  <c r="K237" i="1"/>
  <c r="K236" i="1"/>
  <c r="B313" i="1"/>
  <c r="D202" i="1"/>
  <c r="D203" i="1"/>
  <c r="D204" i="1"/>
  <c r="D205" i="1"/>
  <c r="D206" i="1"/>
  <c r="D207" i="1"/>
  <c r="D201" i="1"/>
  <c r="C220" i="1"/>
  <c r="C221" i="1"/>
  <c r="C222" i="1"/>
  <c r="C219" i="1"/>
  <c r="I185" i="1"/>
  <c r="I186" i="1"/>
  <c r="I187" i="1"/>
  <c r="I184" i="1"/>
  <c r="H185" i="1"/>
  <c r="H186" i="1"/>
  <c r="H187" i="1"/>
  <c r="H184" i="1"/>
  <c r="F185" i="1"/>
  <c r="G185" i="1" s="1"/>
  <c r="F186" i="1"/>
  <c r="G186" i="1" s="1"/>
  <c r="F187" i="1"/>
  <c r="G187" i="1" s="1"/>
  <c r="F184" i="1"/>
  <c r="G184" i="1" s="1"/>
  <c r="A142" i="1"/>
  <c r="B117" i="1"/>
  <c r="B112" i="1"/>
  <c r="C33" i="1"/>
  <c r="C41" i="2"/>
  <c r="D41" i="2"/>
  <c r="E41" i="2"/>
  <c r="F41" i="2"/>
  <c r="B41" i="2"/>
  <c r="C33" i="2"/>
  <c r="D33" i="2"/>
  <c r="E33" i="2"/>
  <c r="F33" i="2"/>
  <c r="B33" i="2"/>
  <c r="C21" i="2"/>
  <c r="D21" i="2"/>
  <c r="C20" i="2"/>
  <c r="D20" i="2"/>
  <c r="C19" i="2"/>
  <c r="D19" i="2"/>
  <c r="C18" i="2"/>
  <c r="D18" i="2"/>
  <c r="B21" i="2"/>
  <c r="B20" i="2"/>
  <c r="B19" i="2"/>
  <c r="B18" i="2"/>
  <c r="B9" i="2"/>
  <c r="B8" i="2"/>
  <c r="B7" i="2"/>
  <c r="B6" i="2"/>
  <c r="B309" i="1"/>
  <c r="B305" i="1"/>
  <c r="B285" i="1"/>
  <c r="B282" i="1"/>
  <c r="C265" i="1"/>
  <c r="F129" i="2"/>
  <c r="E129" i="2"/>
  <c r="D129" i="2"/>
  <c r="C129" i="2"/>
  <c r="F126" i="2"/>
  <c r="E126" i="2"/>
  <c r="D126" i="2"/>
  <c r="C126" i="2"/>
  <c r="F123" i="2"/>
  <c r="E123" i="2"/>
  <c r="D123" i="2"/>
  <c r="G122" i="2"/>
  <c r="H122" i="2" s="1"/>
  <c r="I122" i="2" s="1"/>
  <c r="G121" i="2"/>
  <c r="H121" i="2" s="1"/>
  <c r="I121" i="2" s="1"/>
  <c r="G120" i="2"/>
  <c r="H120" i="2" s="1"/>
  <c r="I120" i="2" s="1"/>
  <c r="G119" i="2"/>
  <c r="H119" i="2" s="1"/>
  <c r="I119" i="2" s="1"/>
  <c r="G118" i="2"/>
  <c r="H118" i="2" s="1"/>
  <c r="I118" i="2" s="1"/>
  <c r="E100" i="2"/>
  <c r="E102" i="2" s="1"/>
  <c r="D100" i="2"/>
  <c r="D102" i="2" s="1"/>
  <c r="C100" i="2"/>
  <c r="C102" i="2" s="1"/>
  <c r="B100" i="2"/>
  <c r="B102" i="2" s="1"/>
  <c r="F99" i="2"/>
  <c r="F98" i="2"/>
  <c r="F97" i="2"/>
  <c r="F96" i="2"/>
  <c r="C262" i="1"/>
  <c r="C259" i="1"/>
  <c r="H238" i="1"/>
  <c r="H237" i="1"/>
  <c r="H236" i="1"/>
  <c r="L229" i="1"/>
  <c r="E174" i="1"/>
  <c r="E173" i="1"/>
  <c r="E172" i="1"/>
  <c r="A158" i="1"/>
  <c r="A145" i="1"/>
  <c r="A139" i="1"/>
  <c r="A136" i="1"/>
  <c r="B90" i="1"/>
  <c r="B87" i="1"/>
  <c r="A69" i="1"/>
  <c r="B59" i="1"/>
  <c r="C37" i="1"/>
  <c r="C36" i="1"/>
  <c r="C30" i="1"/>
  <c r="C27" i="1"/>
  <c r="C24" i="1"/>
  <c r="C21" i="1"/>
  <c r="B17" i="1"/>
  <c r="B104" i="2" l="1"/>
  <c r="I117" i="2"/>
  <c r="D132" i="2"/>
  <c r="E88" i="2"/>
  <c r="E86" i="2"/>
  <c r="E87" i="2"/>
  <c r="F100" i="2"/>
  <c r="F43" i="2"/>
  <c r="D43" i="2"/>
  <c r="C43" i="2"/>
  <c r="B43" i="2"/>
  <c r="E43" i="2"/>
  <c r="D131" i="2" l="1"/>
</calcChain>
</file>

<file path=xl/sharedStrings.xml><?xml version="1.0" encoding="utf-8"?>
<sst xmlns="http://schemas.openxmlformats.org/spreadsheetml/2006/main" count="847" uniqueCount="595">
  <si>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</si>
  <si>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</si>
  <si>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</si>
  <si>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</si>
  <si>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</si>
  <si>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</si>
  <si>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</si>
  <si>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</si>
  <si>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</si>
  <si>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</si>
  <si>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</si>
  <si>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</si>
  <si>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</si>
  <si>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</si>
  <si>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</si>
  <si>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</si>
  <si>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</si>
  <si>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FInd the number of residents for each of the following groups from the table below:</t>
  </si>
  <si>
    <t xml:space="preserve">Age group </t>
  </si>
  <si>
    <t>0-19</t>
  </si>
  <si>
    <t>Number of residents</t>
  </si>
  <si>
    <t>Age Group</t>
  </si>
  <si>
    <t>25-49</t>
  </si>
  <si>
    <t>50-75+</t>
  </si>
  <si>
    <t>What is the total number of residents in region 3(Green) for all group ages?</t>
  </si>
  <si>
    <t>What is the total number of users in regions 1-20 for all groups?</t>
  </si>
  <si>
    <t>Total number of residents ages 0-19 and 50-75+</t>
  </si>
  <si>
    <t>Option 1:</t>
  </si>
  <si>
    <t>Option 2:</t>
  </si>
  <si>
    <t>Age group</t>
  </si>
  <si>
    <t xml:space="preserve">City 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</si>
  <si>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</si>
  <si>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</si>
  <si>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</si>
  <si>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</si>
  <si>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</si>
  <si>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</si>
  <si>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</si>
  <si>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</si>
  <si>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Please calculate how many numeric values are in the table:</t>
  </si>
  <si>
    <t>two</t>
  </si>
  <si>
    <t>four</t>
  </si>
  <si>
    <t>six</t>
  </si>
  <si>
    <t>seven</t>
  </si>
  <si>
    <t>count:</t>
  </si>
  <si>
    <t>alculate how many items are in table :</t>
  </si>
  <si>
    <t xml:space="preserve">chilli sauce </t>
  </si>
  <si>
    <t xml:space="preserve">BBQ sauce </t>
  </si>
  <si>
    <t xml:space="preserve">Vinaigrette sauce </t>
  </si>
  <si>
    <t>Wine sauce</t>
  </si>
  <si>
    <t>Mint sauce</t>
  </si>
  <si>
    <t>Streak sauce</t>
  </si>
  <si>
    <t>The table below show; survey responses;the respondents could use any value for their answers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</si>
  <si>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</si>
  <si>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</si>
  <si>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</si>
  <si>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</si>
  <si>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</si>
  <si>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</si>
  <si>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</si>
  <si>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</si>
  <si>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</si>
  <si>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</si>
  <si>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>I don't know</t>
  </si>
  <si>
    <t>David</t>
  </si>
  <si>
    <t>Solve by using count and counta formulas and use only column B (grey) to answer the questions:</t>
  </si>
  <si>
    <t xml:space="preserve">Question </t>
  </si>
  <si>
    <t>How many numerical (with numbers only )responses are in the range?</t>
  </si>
  <si>
    <t>Question</t>
  </si>
  <si>
    <t>How many responses in total are in the range?</t>
  </si>
  <si>
    <t>The followiing table represents a bank statement of ExcelMaster company .</t>
  </si>
  <si>
    <t>Column E shows the total dollar value amount of each of the accounts.</t>
  </si>
  <si>
    <t>Account Number</t>
  </si>
  <si>
    <t>Currency</t>
  </si>
  <si>
    <t>Amount</t>
  </si>
  <si>
    <t>USD- United States</t>
  </si>
  <si>
    <t>United Kingdom</t>
  </si>
  <si>
    <t>Wine-Japan</t>
  </si>
  <si>
    <t>Error</t>
  </si>
  <si>
    <t>Euro-EMU</t>
  </si>
  <si>
    <t>Dollar - Australia</t>
  </si>
  <si>
    <t>USD- Canada</t>
  </si>
  <si>
    <t>Crown - Denmark</t>
  </si>
  <si>
    <t>Crown - Norway</t>
  </si>
  <si>
    <t>Rand-South Africa</t>
  </si>
  <si>
    <t>Crown - Sweden</t>
  </si>
  <si>
    <t>Frank- Switzerland</t>
  </si>
  <si>
    <t>Diner- Jordan banknotes</t>
  </si>
  <si>
    <t>Pound-Lebanese bills</t>
  </si>
  <si>
    <t>Pound-Egyptian banknotes</t>
  </si>
  <si>
    <t>Answer by Using functions COUNT and COUNTA</t>
  </si>
  <si>
    <t>How many numberical answers appear in column C-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</si>
  <si>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</si>
  <si>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</si>
  <si>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</si>
  <si>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</si>
  <si>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</si>
  <si>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</si>
  <si>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</si>
  <si>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COUNT,COUNTA and COUNTBLANK:</t>
  </si>
  <si>
    <t>How many cells with a number value are in the grey range(cell B3 too B13)?</t>
  </si>
  <si>
    <t>How many empty cell are in the grey range?</t>
  </si>
  <si>
    <t>How many non number cells are in the grey range?</t>
  </si>
  <si>
    <t>How many cells in total are in the range?</t>
  </si>
  <si>
    <t>the average age of the following people?</t>
  </si>
  <si>
    <t>Age</t>
  </si>
  <si>
    <t>MAX,MIN and Average</t>
  </si>
  <si>
    <t>Sumo wrestlers contest - Names and Weights</t>
  </si>
  <si>
    <t>Use max,min and average fomulas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</si>
  <si>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</si>
  <si>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</si>
  <si>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</si>
  <si>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</si>
  <si>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</si>
  <si>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</si>
  <si>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</si>
  <si>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</si>
  <si>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</si>
  <si>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</si>
  <si>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 and the min?(mid range)</t>
  </si>
  <si>
    <t>The following table contains details about the scores of 4 students in driving theory test, If a student fails at least one test - she or he needs to retake the course.</t>
  </si>
  <si>
    <t>Use IF and MAX/MIN to check if a student passed the test</t>
  </si>
  <si>
    <t>1.if the lowest score is lower than 50- return "fail"</t>
  </si>
  <si>
    <t>2. else -return "pass"</t>
  </si>
  <si>
    <t>Test 1</t>
  </si>
  <si>
    <t>Test 2</t>
  </si>
  <si>
    <t>Test 3</t>
  </si>
  <si>
    <t>Test 4</t>
  </si>
  <si>
    <t xml:space="preserve">Johnny </t>
  </si>
  <si>
    <t>Georgy</t>
  </si>
  <si>
    <t>Ofri</t>
  </si>
  <si>
    <t>Dani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</si>
  <si>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</si>
  <si>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</si>
  <si>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</si>
  <si>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</si>
  <si>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</si>
  <si>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 xml:space="preserve">Name </t>
  </si>
  <si>
    <t xml:space="preserve">GPA 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</si>
  <si>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</si>
  <si>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</si>
  <si>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</si>
  <si>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</si>
  <si>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</si>
  <si>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</si>
  <si>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</si>
  <si>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</si>
  <si>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</si>
  <si>
    <t>1.The school decided to use the following grade system:</t>
  </si>
  <si>
    <t xml:space="preserve">Grade higher or equal to 80 - Excellent </t>
  </si>
  <si>
    <t xml:space="preserve">Grade higher or equal to 60 but lower than 80 - good </t>
  </si>
  <si>
    <t>Grade lower than 60 - Failed</t>
  </si>
  <si>
    <t>Complete the following :</t>
  </si>
  <si>
    <t>Student name</t>
  </si>
  <si>
    <t>Grade</t>
  </si>
  <si>
    <t>Failed /good /Excellent</t>
  </si>
  <si>
    <t>John</t>
  </si>
  <si>
    <t xml:space="preserve">Sarah </t>
  </si>
  <si>
    <t>Michael</t>
  </si>
  <si>
    <t>Deborah</t>
  </si>
  <si>
    <t>Below is a list of the employees who work in you corner</t>
  </si>
  <si>
    <t xml:space="preserve">Employee </t>
  </si>
  <si>
    <t>Location</t>
  </si>
  <si>
    <t>Salary</t>
  </si>
  <si>
    <t xml:space="preserve">Garry manship </t>
  </si>
  <si>
    <t>Hong Kong</t>
  </si>
  <si>
    <t>William johnson</t>
  </si>
  <si>
    <t>Berlin</t>
  </si>
  <si>
    <t>1.what is the name of Employee ID 58369 ?</t>
  </si>
  <si>
    <t>Thomas Bettle</t>
  </si>
  <si>
    <t>Bangkok</t>
  </si>
  <si>
    <t>Ian Nash</t>
  </si>
  <si>
    <t>Cairo</t>
  </si>
  <si>
    <t>2.What's the age of Estella Cormack?</t>
  </si>
  <si>
    <t>Estella Cormack</t>
  </si>
  <si>
    <t>Margaret Turley</t>
  </si>
  <si>
    <t>Shanghai</t>
  </si>
  <si>
    <t>Michael Kaye</t>
  </si>
  <si>
    <t>Capetown</t>
  </si>
  <si>
    <t>3.Return the location of the following employees:</t>
  </si>
  <si>
    <t>PAul Bell</t>
  </si>
  <si>
    <t>4.Find the salary of the following employees:</t>
  </si>
  <si>
    <t>Thomas Davies</t>
  </si>
  <si>
    <t>Employee ID</t>
  </si>
  <si>
    <t>Eric Green</t>
  </si>
  <si>
    <t>Warsaw</t>
  </si>
  <si>
    <t>William Black</t>
  </si>
  <si>
    <t>Johnny Slash</t>
  </si>
  <si>
    <t>Chirstopher fallcon</t>
  </si>
  <si>
    <t>Delhi</t>
  </si>
  <si>
    <t>VLOOKUP Exercise - Data:</t>
  </si>
  <si>
    <t>Gender</t>
  </si>
  <si>
    <t>Occupation</t>
  </si>
  <si>
    <t xml:space="preserve">John Smith </t>
  </si>
  <si>
    <t xml:space="preserve">Male </t>
  </si>
  <si>
    <t>Software Eng</t>
  </si>
  <si>
    <t>Female</t>
  </si>
  <si>
    <t>Data Scientist</t>
  </si>
  <si>
    <t>Accountant</t>
  </si>
  <si>
    <t xml:space="preserve">Emily Chen </t>
  </si>
  <si>
    <t xml:space="preserve">HR </t>
  </si>
  <si>
    <t>Sam Lee</t>
  </si>
  <si>
    <t>Marketing</t>
  </si>
  <si>
    <t>Alice Kim</t>
  </si>
  <si>
    <t>Sales</t>
  </si>
  <si>
    <t>Yoav Ishay</t>
  </si>
  <si>
    <t>Lawyer</t>
  </si>
  <si>
    <t xml:space="preserve">Sue Kim </t>
  </si>
  <si>
    <t>Doctor</t>
  </si>
  <si>
    <t>Mike Lee</t>
  </si>
  <si>
    <t>CEO</t>
  </si>
  <si>
    <t>Lily Chen</t>
  </si>
  <si>
    <t>Engineer</t>
  </si>
  <si>
    <t>1. Create a VLOOKUP formula to find the occupation of Jane Doe.</t>
  </si>
  <si>
    <t>result :</t>
  </si>
  <si>
    <t>Enter function here:</t>
  </si>
  <si>
    <t>Jane Doe</t>
  </si>
  <si>
    <t>2. Create a VLOOKUP formula to find the age of Mike Lee.</t>
  </si>
  <si>
    <t>Result:</t>
  </si>
  <si>
    <t>Enter function here :</t>
  </si>
  <si>
    <t>Create a VLOOKUP formula to find the occupation of a person whose name starts with "B"(Challenging!)</t>
  </si>
  <si>
    <t>Result :</t>
  </si>
  <si>
    <t>Data</t>
  </si>
  <si>
    <t xml:space="preserve">Employee ID </t>
  </si>
  <si>
    <t xml:space="preserve">Employee Name </t>
  </si>
  <si>
    <t>John Doe</t>
  </si>
  <si>
    <t>Jane Smith</t>
  </si>
  <si>
    <t>Bob Johnson</t>
  </si>
  <si>
    <t>Sarah Lee</t>
  </si>
  <si>
    <t>Tom Davis</t>
  </si>
  <si>
    <t xml:space="preserve">Emily Brown </t>
  </si>
  <si>
    <t>Michale Wilson</t>
  </si>
  <si>
    <t>Jessica Davis</t>
  </si>
  <si>
    <t>David Martin</t>
  </si>
  <si>
    <t xml:space="preserve">Rachel Green </t>
  </si>
  <si>
    <t>Department</t>
  </si>
  <si>
    <t>HR</t>
  </si>
  <si>
    <t>IT</t>
  </si>
  <si>
    <t>Finance</t>
  </si>
  <si>
    <t xml:space="preserve">IT </t>
  </si>
  <si>
    <t xml:space="preserve">Marketing </t>
  </si>
  <si>
    <t>Bonus</t>
  </si>
  <si>
    <t>Total Pay</t>
  </si>
  <si>
    <t>1.What is the department of employee with ID 102 ?</t>
  </si>
  <si>
    <t>2.what is the salary of employee with ID 105 ?</t>
  </si>
  <si>
    <t>Enter the function here:</t>
  </si>
  <si>
    <t>3. What is the total pay of employee with ID 107 ?</t>
  </si>
  <si>
    <t>Data - SUMIF</t>
  </si>
  <si>
    <t>Sport</t>
  </si>
  <si>
    <t>Country</t>
  </si>
  <si>
    <t>Medals Won</t>
  </si>
  <si>
    <t xml:space="preserve">Michael Phelps </t>
  </si>
  <si>
    <t xml:space="preserve">Swimming 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</si>
  <si>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</si>
  <si>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</si>
  <si>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</si>
  <si>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</si>
  <si>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</si>
  <si>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</si>
  <si>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</si>
  <si>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</si>
  <si>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</si>
  <si>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</si>
  <si>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</si>
  <si>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</si>
  <si>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</si>
  <si>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</si>
  <si>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Sonjia Henie</t>
  </si>
  <si>
    <t>Norway</t>
  </si>
  <si>
    <t>Yelena Isinbayeva</t>
  </si>
  <si>
    <t>Russia</t>
  </si>
  <si>
    <t>1. What is the total number  of medals won by athletes from USA?</t>
  </si>
  <si>
    <t>2. What is the Total number of medals won by figure skaters?</t>
  </si>
  <si>
    <t>3. What is the total number of medals won by both USA and jamaica?(Hard)</t>
  </si>
  <si>
    <t>COUNTIF Exercise</t>
  </si>
  <si>
    <t>Marital Status</t>
  </si>
  <si>
    <t>Male</t>
  </si>
  <si>
    <t>Married</t>
  </si>
  <si>
    <t>Jane</t>
  </si>
  <si>
    <t>Canada</t>
  </si>
  <si>
    <t>Single</t>
  </si>
  <si>
    <t>UK</t>
  </si>
  <si>
    <t>Emily</t>
  </si>
  <si>
    <t>Australia</t>
  </si>
  <si>
    <t>Megan</t>
  </si>
  <si>
    <t>James</t>
  </si>
  <si>
    <t>Sarah</t>
  </si>
  <si>
    <t>Chistopher</t>
  </si>
  <si>
    <t>Aria</t>
  </si>
  <si>
    <t>1.What is the number of married individuals in the data set ?</t>
  </si>
  <si>
    <t>2.What is the number of individuals from the USA in the data set?</t>
  </si>
  <si>
    <t>3.What is the number of female individuals the data set ?</t>
  </si>
  <si>
    <t>SUMIFS Exercise</t>
  </si>
  <si>
    <t>Product</t>
  </si>
  <si>
    <t>Rating</t>
  </si>
  <si>
    <t>Quantity Sold</t>
  </si>
  <si>
    <t>Price</t>
  </si>
  <si>
    <t>Total Revenue</t>
  </si>
  <si>
    <t xml:space="preserve">Smartphone </t>
  </si>
  <si>
    <t>Laptop</t>
  </si>
  <si>
    <t>Tablet</t>
  </si>
  <si>
    <t xml:space="preserve">July  </t>
  </si>
  <si>
    <t>TV</t>
  </si>
  <si>
    <t>Refrigerator</t>
  </si>
  <si>
    <t>Microwave</t>
  </si>
  <si>
    <t>1.What is the total revenue of product with a rating of 5 in the month of june ?</t>
  </si>
  <si>
    <t>2.what is the total revenue of products with a rating of 4 or higher and sold int the month of june ?</t>
  </si>
  <si>
    <t>3.What is the total quantity sold of products with a rating of 4 or higher and a Price of $800 or higher?</t>
  </si>
  <si>
    <t>COUNTIFS Exercise</t>
  </si>
  <si>
    <t>Student Name</t>
  </si>
  <si>
    <t xml:space="preserve">Subject </t>
  </si>
  <si>
    <t xml:space="preserve">Score </t>
  </si>
  <si>
    <t>Pass/Fail</t>
  </si>
  <si>
    <t>10th</t>
  </si>
  <si>
    <t>Math</t>
  </si>
  <si>
    <t>Pass</t>
  </si>
  <si>
    <t>Mike</t>
  </si>
  <si>
    <t>11th</t>
  </si>
  <si>
    <t>Fail</t>
  </si>
  <si>
    <t>Science</t>
  </si>
  <si>
    <t>Alex</t>
  </si>
  <si>
    <t>12th</t>
  </si>
  <si>
    <t>Linda</t>
  </si>
  <si>
    <t>Tom</t>
  </si>
  <si>
    <t>Sophie</t>
  </si>
  <si>
    <t>Bob</t>
  </si>
  <si>
    <t>Emma</t>
  </si>
  <si>
    <t>Liam</t>
  </si>
  <si>
    <t>2.What is the number fo female students who scored 75 or higher in science?</t>
  </si>
  <si>
    <t>Blow is the table of 1998 -1999 top Scores in the premier League:</t>
  </si>
  <si>
    <t>Player Name</t>
  </si>
  <si>
    <t>Club</t>
  </si>
  <si>
    <t>Goals scored</t>
  </si>
  <si>
    <t>Jimmy Floyd Hasseibaink</t>
  </si>
  <si>
    <t xml:space="preserve">Leeds United </t>
  </si>
  <si>
    <t>Michael Owen</t>
  </si>
  <si>
    <t>Liverpool</t>
  </si>
  <si>
    <t>Dwight Yorke</t>
  </si>
  <si>
    <t>Manchester United</t>
  </si>
  <si>
    <t>Nicolas Aneika</t>
  </si>
  <si>
    <t>Arsenal</t>
  </si>
  <si>
    <t>Andy COle</t>
  </si>
  <si>
    <t>Hamilton Ricard</t>
  </si>
  <si>
    <t>Middlesbrough</t>
  </si>
  <si>
    <t>Dion Dublin</t>
  </si>
  <si>
    <t>Aston Villa</t>
  </si>
  <si>
    <t>Robble Fowler</t>
  </si>
  <si>
    <t>Julian Jachim</t>
  </si>
  <si>
    <t>Alan Shearer</t>
  </si>
  <si>
    <t>Newcastle United</t>
  </si>
  <si>
    <t>Complete the following table :</t>
  </si>
  <si>
    <t>No. Of Top Scorers</t>
  </si>
  <si>
    <t>Total no. Of Goals Scored</t>
  </si>
  <si>
    <t>Retrieve the birthday for the following players from the data in "Birthdays" worksheet and Complete the table:</t>
  </si>
  <si>
    <t>Birthday</t>
  </si>
  <si>
    <t>Robbie Fowler</t>
  </si>
  <si>
    <t>How many players scored more than 15 goals?</t>
  </si>
  <si>
    <t>Simple Arithmetic Data</t>
  </si>
  <si>
    <t>Value 1</t>
  </si>
  <si>
    <t>Value 2</t>
  </si>
  <si>
    <t>Task 1</t>
  </si>
  <si>
    <t>Add</t>
  </si>
  <si>
    <t>Subtract</t>
  </si>
  <si>
    <t xml:space="preserve">Multiply </t>
  </si>
  <si>
    <t>Divide</t>
  </si>
  <si>
    <t>Task 2</t>
  </si>
  <si>
    <t>subtract</t>
  </si>
  <si>
    <t>Multiply</t>
  </si>
  <si>
    <t>Holiday Costs</t>
  </si>
  <si>
    <t>Vienna</t>
  </si>
  <si>
    <t>Budapest</t>
  </si>
  <si>
    <t>Paris</t>
  </si>
  <si>
    <t>Rome</t>
  </si>
  <si>
    <t>Geneva</t>
  </si>
  <si>
    <t>Travel Costs</t>
  </si>
  <si>
    <t>Hotel</t>
  </si>
  <si>
    <t>Flight</t>
  </si>
  <si>
    <t>Airport Taxes</t>
  </si>
  <si>
    <t>Exercise 2:</t>
  </si>
  <si>
    <t>Sub Total</t>
  </si>
  <si>
    <t>Additional Costs</t>
  </si>
  <si>
    <t>Personal Insurance</t>
  </si>
  <si>
    <t>Car Hire</t>
  </si>
  <si>
    <t>Petrol</t>
  </si>
  <si>
    <t>Travellers Cheques</t>
  </si>
  <si>
    <t>Grand Total</t>
  </si>
  <si>
    <t>Exercise 1:petty cash</t>
  </si>
  <si>
    <t>Petty Cash records</t>
  </si>
  <si>
    <t>Coffee</t>
  </si>
  <si>
    <t>Milk</t>
  </si>
  <si>
    <t>Postage</t>
  </si>
  <si>
    <t>Stationery</t>
  </si>
  <si>
    <t>Weekly Total</t>
  </si>
  <si>
    <t>Week1</t>
  </si>
  <si>
    <t>Week2</t>
  </si>
  <si>
    <t>Week3</t>
  </si>
  <si>
    <t>Week4</t>
  </si>
  <si>
    <t>Monthly Total</t>
  </si>
  <si>
    <t>Exercise 2: Confectionery Sales</t>
  </si>
  <si>
    <t>Items</t>
  </si>
  <si>
    <t>Number Sold</t>
  </si>
  <si>
    <t>Total Sold</t>
  </si>
  <si>
    <t>Week 1</t>
  </si>
  <si>
    <t>Week 2</t>
  </si>
  <si>
    <t>Week 3</t>
  </si>
  <si>
    <t>Week 4</t>
  </si>
  <si>
    <t>Mars Bar</t>
  </si>
  <si>
    <t>Snicker</t>
  </si>
  <si>
    <t>Fuse</t>
  </si>
  <si>
    <t>Kitkat</t>
  </si>
  <si>
    <t>Bounty</t>
  </si>
  <si>
    <t>Wispa</t>
  </si>
  <si>
    <t>Total Sold per week</t>
  </si>
  <si>
    <t>Min Week 1</t>
  </si>
  <si>
    <t>Min Week 2</t>
  </si>
  <si>
    <t>Min Week 3</t>
  </si>
  <si>
    <t>Min Week 4</t>
  </si>
  <si>
    <t>Max Week 1</t>
  </si>
  <si>
    <t>Max week 2</t>
  </si>
  <si>
    <t>Max Week 3</t>
  </si>
  <si>
    <t>Max week 4</t>
  </si>
  <si>
    <t>Figure skating</t>
  </si>
  <si>
    <t>AVERAGE</t>
  </si>
  <si>
    <t>PASS/FAIL</t>
  </si>
  <si>
    <t>MAX</t>
  </si>
  <si>
    <t>MIN</t>
  </si>
  <si>
    <t xml:space="preserve">  1. what is the number of students who pass in math?</t>
  </si>
  <si>
    <t>region 3</t>
  </si>
  <si>
    <t>Region 1-20</t>
  </si>
  <si>
    <t>Task 1:</t>
  </si>
  <si>
    <t xml:space="preserve">In this exercise you will create basic formulae involving simple </t>
  </si>
  <si>
    <t xml:space="preserve">calculations on a pair of values. The sums involved are intentionally </t>
  </si>
  <si>
    <t xml:space="preserve">simple to allow you to check that your answers are correct using a little </t>
  </si>
  <si>
    <t>mental arithmetic.</t>
  </si>
  <si>
    <t xml:space="preserve">Enter the data shown opposite into a new blank workbook. Leave the cells </t>
  </si>
  <si>
    <t>containing the word formula empty for now:</t>
  </si>
  <si>
    <t xml:space="preserve">1. Enter a formula to add together the contents of cells B3 and B4. </t>
  </si>
  <si>
    <t>Place the result in B6.</t>
  </si>
  <si>
    <t xml:space="preserve">2. Enter a formula to subtract the contents of cells B4 from B3. Place the </t>
  </si>
  <si>
    <t>result in cell B7.</t>
  </si>
  <si>
    <t>3. Enter a formula to multiply the contents of cell B3 by B4. Place the result in cell B8.</t>
  </si>
  <si>
    <t>4. Enter a formula to divide the contents of cell B3 by B4. Place the result in B9.</t>
  </si>
  <si>
    <t>5. Do a quick check that your answers are correct, then save the file as maths.xls in the intro-formulae functions folder.</t>
  </si>
  <si>
    <t>Task 2:</t>
  </si>
  <si>
    <t xml:space="preserve">Open the maths.xls workbook created in the previous </t>
  </si>
  <si>
    <t>exercise and go to Sheet 1.</t>
  </si>
  <si>
    <t xml:space="preserve">1. Modify the worksheet by adding two new sets of values as </t>
  </si>
  <si>
    <t>shown below in cells C3, C4, D3, and D4.</t>
  </si>
  <si>
    <t>2. Copy each of the formulae in column B to columns C</t>
  </si>
  <si>
    <t>and D.</t>
  </si>
  <si>
    <t xml:space="preserve">3. Click in cell C6 and check that the formula is correct </t>
  </si>
  <si>
    <t xml:space="preserve">(when you click in the cell you will see the formula rather </t>
  </si>
  <si>
    <t>than the result). It should be =C3+C4.</t>
  </si>
  <si>
    <t>4. Check that the copied formulae have done what you needed using a bit of mental arithmetic.</t>
  </si>
  <si>
    <t>5. Save and close the workbook.</t>
  </si>
  <si>
    <t>Exercise 2: Holiday costs</t>
  </si>
  <si>
    <t>1. Create a new worksheet as shown below:</t>
  </si>
  <si>
    <t xml:space="preserve">2. Enter a formula in cell B8 to calculate the Sub Total of the Travel Costs. When you have entered this </t>
  </si>
  <si>
    <t>formula and are confident that it is correct, copy the formula to the other cells in the row (i.e. cells C8:F8).</t>
  </si>
  <si>
    <t xml:space="preserve">3. Enter a formula in cell B16 to calculate the Sub Total of the Additional Costs. Copy this formula to cells </t>
  </si>
  <si>
    <t>C16:F16.</t>
  </si>
  <si>
    <t>4. Enter a formula in cell B18 to calculate the Grand Total. Copy this formula to cells C18:F18.</t>
  </si>
  <si>
    <t>5. Save the file as holiday.xls in the r:\training.dir\excel\intro-formulae-functions folder.</t>
  </si>
  <si>
    <t>EXRECISE 3</t>
  </si>
  <si>
    <t>WEEKS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</si>
  <si>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</si>
  <si>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</si>
  <si>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</si>
  <si>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</si>
  <si>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</si>
  <si>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</si>
  <si>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</si>
  <si>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</si>
  <si>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</si>
  <si>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</si>
  <si>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</si>
  <si>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</si>
  <si>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</si>
  <si>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</si>
  <si>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</si>
  <si>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NEWSPAPER</t>
  </si>
  <si>
    <t>TIMES OF INDIA</t>
  </si>
  <si>
    <t>TELEGRAM</t>
  </si>
  <si>
    <t>HINDUSTAN TIMES</t>
  </si>
  <si>
    <t>THE INDIAN EXPRESS</t>
  </si>
  <si>
    <t>THE MORUNG EXPRESS</t>
  </si>
  <si>
    <t>RETAIL $</t>
  </si>
  <si>
    <t>SOLD</t>
  </si>
  <si>
    <t>TOTAL NUMBER OF NEWSPAPER SOLD OVER THE 15 WEEKS</t>
  </si>
  <si>
    <t>15 WEEKS TOTAL SOLD</t>
  </si>
  <si>
    <t>TOTAL SELL</t>
  </si>
  <si>
    <t>Exercise 3: Newspaper sales</t>
  </si>
  <si>
    <t>1. Open the workbook: news.xls.</t>
  </si>
  <si>
    <t xml:space="preserve">This worksheet shows details of the volume of different newspapers sold over a period of 15 weeks </t>
  </si>
  <si>
    <t>together with the retail price of each of the newspapers available.</t>
  </si>
  <si>
    <t>3. The data for Weeks 3 and 4 has been duplicated in error. Delete these two extra rows (i.e. rows 15 and 16).</t>
  </si>
  <si>
    <t>4. Enter a formula to add up the number of Newspapers Sold over the 15 weeks.</t>
  </si>
  <si>
    <t xml:space="preserve">5. In cell B27 use the AutoSum icon. </t>
  </si>
  <si>
    <t>6. In cell C27 try typing the formula manually.</t>
  </si>
  <si>
    <t>7. Check that the formula is correct and then copy it to the remaining columns.</t>
  </si>
  <si>
    <t xml:space="preserve">8. Enter a formula in cell B28 to calculate the Total Sales using the retail prices given. </t>
  </si>
  <si>
    <t>Total Sales = Newspapers Sold * Retail Price</t>
  </si>
  <si>
    <t>(Note: make sure you use the appropriate retail price for each newspaper.)</t>
  </si>
  <si>
    <t xml:space="preserve">Hint: If you are unclear how to create this formula, try substituting the relevant cell references into the formula </t>
  </si>
  <si>
    <t>exactly as it is given. For example, to calculate the Total Sales of The Chronicle use the formula:</t>
  </si>
  <si>
    <t>becomes: = B27*B3</t>
  </si>
  <si>
    <t>9. Copy the formula in cell B28 to cell C28.</t>
  </si>
  <si>
    <t>What happens? (Check the formula in cell C28).</t>
  </si>
  <si>
    <t>10. Manually enter the correct formula into each of the cells C28:H28.</t>
  </si>
  <si>
    <t>11. Save the worksheet with the new name news1.xls and close the file.</t>
  </si>
  <si>
    <t>12. How would you consider changing the layout of this worksheet so that all formula could be copied</t>
  </si>
  <si>
    <t>. 2.To improve the layout of the worksheet, insert a row between rows 9 and 10.</t>
  </si>
  <si>
    <t>EXERCISE 4</t>
  </si>
  <si>
    <t>MAXIMUM</t>
  </si>
  <si>
    <t>MINIMUM</t>
  </si>
  <si>
    <t>Exercise 4 – Newspaper Sales</t>
  </si>
  <si>
    <t>1. Open the workbook news1.xls that you created in a previous exercise.</t>
  </si>
  <si>
    <t xml:space="preserve">2. Some simple statistical analysis (i.e. the average, minimum and maximum sales) is required for each of the </t>
  </si>
  <si>
    <t>newspapers. Insert the labels:</t>
  </si>
  <si>
    <t>Average</t>
  </si>
  <si>
    <t>Minimum</t>
  </si>
  <si>
    <t>Maximum</t>
  </si>
  <si>
    <t>after the Total Sales label in rows 30, 31 and 32 respectively.</t>
  </si>
  <si>
    <t>3. Enter a formula to calculate the Average, Min and Max values for each of the different newspapers. Try:</t>
  </si>
  <si>
    <t>a. using the function wizard</t>
  </si>
  <si>
    <t>b. typing the formula yourself.</t>
  </si>
  <si>
    <t>(Take care not to include the calculated values Newspapers Sold and Total Sales.)</t>
  </si>
  <si>
    <t xml:space="preserve">4. Using the function wizard find yourself a suitable function to automatically return the current date. Insert this </t>
  </si>
  <si>
    <t>function in cell H1.</t>
  </si>
  <si>
    <t>5. Save the worksheet as news2.xls and close i</t>
  </si>
  <si>
    <t>YEARLY ESTIMATE</t>
  </si>
  <si>
    <t>GRAND TOATL</t>
  </si>
  <si>
    <t>Exercise 1: Petty cash</t>
  </si>
  <si>
    <t xml:space="preserve">1. Open the petty.xls workbook from the </t>
  </si>
  <si>
    <t>r:\training.dir\excel\intro-formulae-functions</t>
  </si>
  <si>
    <t>folder.</t>
  </si>
  <si>
    <t xml:space="preserve">2. Apply a currency format with two decimal </t>
  </si>
  <si>
    <t>places to the data where appropriate.</t>
  </si>
  <si>
    <t xml:space="preserve">3. Insert a row between rows 1 and 2 and </t>
  </si>
  <si>
    <t>remove the blank row 4.</t>
  </si>
  <si>
    <t>4. Enter formulae to calculate the Weekly Total for each of the weeks.</t>
  </si>
  <si>
    <t>5. Week 3 has been omitted in error. Insert a row and add the following data:</t>
  </si>
  <si>
    <t>Milk Postage Stationery</t>
  </si>
  <si>
    <t>Week3 3.00 4.00 5.00</t>
  </si>
  <si>
    <t>6. Copy the formula to this row.</t>
  </si>
  <si>
    <t xml:space="preserve">7. Enter the formula to calculate the Monthly Total for each </t>
  </si>
  <si>
    <t>item.</t>
  </si>
  <si>
    <t xml:space="preserve">8. During some weeks coffee is also purchased. Insert a new </t>
  </si>
  <si>
    <t xml:space="preserve">column between Milk and Postage, and enter the heading </t>
  </si>
  <si>
    <t>Coffee, with the following data:</t>
  </si>
  <si>
    <t>9. Copy the formulae for this column.</t>
  </si>
  <si>
    <t xml:space="preserve">10. You have been asked to give a rough estimate of the total yearly out-going of petty cash. Insert a new label </t>
  </si>
  <si>
    <t xml:space="preserve">below Monthly Total called Yearly Estimate. Insert a formula in cell B9 to multiply the Monthly Total for </t>
  </si>
  <si>
    <t>Milk by 12. Copy this formula across the remainder of the cells in this row.</t>
  </si>
  <si>
    <t xml:space="preserve">11. Enter a label Grand Total in cell A10. Now SUM the Yearly Estimate row to calculate the grand total for </t>
  </si>
  <si>
    <t>the year. Place this total in cell B10.</t>
  </si>
  <si>
    <t>12. Format the font to Comic Sans MS 12pt.</t>
  </si>
  <si>
    <t>13. Make the text in the row and column headings bold.</t>
  </si>
  <si>
    <t>14. Set the width of each column to approximately width: 12.00.</t>
  </si>
  <si>
    <t>15. Format the text in column A so that it wraps within the cells.</t>
  </si>
  <si>
    <t>16. Centre the heading across columns A to F.</t>
  </si>
  <si>
    <t xml:space="preserve">17. Add a heavy border around the outside of the table – apart from the heading i.e. A3:F10. Add horizontal </t>
  </si>
  <si>
    <t>lines between the rows containing the summary data (Monthly Total, Yearly Estimate and Grand Total).</t>
  </si>
  <si>
    <t xml:space="preserve">18. Add a header to the worksheet to include the filename in the centre portion. Add a footer to include the </t>
  </si>
  <si>
    <t>date on the right, and your name on the left.</t>
  </si>
  <si>
    <t xml:space="preserve">19. Centre the data both vertically and horizontally on the page, for printing. </t>
  </si>
  <si>
    <t>20. Select to print row and column headings.</t>
  </si>
  <si>
    <t>21. Print the worksheet and save it with the same name petty.xls.</t>
  </si>
  <si>
    <t>MAXIMUM SOLD</t>
  </si>
  <si>
    <t>MINIMUM SOLD</t>
  </si>
  <si>
    <t>TOTAL SALE</t>
  </si>
  <si>
    <t>SALE IN EURO</t>
  </si>
  <si>
    <t>Exercise 2: Confectionery sales</t>
  </si>
  <si>
    <t xml:space="preserve">1. Create a worksheet as shown below to record confectionery sales in the student refectory. The prices are </t>
  </si>
  <si>
    <t>given in British pounds.</t>
  </si>
  <si>
    <t xml:space="preserve">2. Save the worksheet as sweets.xls in the r:\training.dir\excel\intro-formulae-functions folder. </t>
  </si>
  <si>
    <t xml:space="preserve">3. Create a formula in the Total Sold column to calculate the total of each type of bar sold. </t>
  </si>
  <si>
    <t>Total Sold = number sold in week 1 + number sold in week 2 + number sold in week 3 + number sold in week 4</t>
  </si>
  <si>
    <t>4. Create a formula in the Sales column to calculate the sales value of each type of chocolate bar sold.</t>
  </si>
  <si>
    <t>Sales = Total Sold * Price</t>
  </si>
  <si>
    <t xml:space="preserve">5. In the row Total Sold per Week, create a formula to calculate the total number of chocolate bars sold per </t>
  </si>
  <si>
    <t>week.</t>
  </si>
  <si>
    <t>Total Sold per Week = Mars Bars + Snickers + Fuse + KitKat + Bounty + Wispa</t>
  </si>
  <si>
    <t xml:space="preserve">6. Add two new rows at the bottom of the worksheet and label them Minimum Sold and Maximum Sold. </t>
  </si>
  <si>
    <t xml:space="preserve">Create formulae in these rows to calculate the minimum chocolate bars sold per week and the maximum </t>
  </si>
  <si>
    <t xml:space="preserve">chocolate bars sold per week. </t>
  </si>
  <si>
    <t xml:space="preserve">7. Format the figures in the column Price to currency with two decimal places, and the figures in the column </t>
  </si>
  <si>
    <t xml:space="preserve">Sales as integer (no decimals). Make all column titles bold. </t>
  </si>
  <si>
    <t>8. Add one column to the right of the table, with the title: Sales in Euros.</t>
  </si>
  <si>
    <t xml:space="preserve">9. Using the exchange rate 1 GBP = 0.60 EURO. (The prices shown in the worksheet are expressed in GBP). </t>
  </si>
  <si>
    <t>Create a formula to calculate Sales in EMU for each chocolate bar in the column.</t>
  </si>
  <si>
    <t>Sales in EMU = Sales * Exchange Rate (0.6)</t>
  </si>
  <si>
    <t>10. Create a header with the text: College Confectionery Sales.</t>
  </si>
  <si>
    <t>11. Print a copy of the worksheet.</t>
  </si>
  <si>
    <t>12. Save the worksheet with the same name, sweets.xls and close 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</si>
</sst>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2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1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2"/>
      <color theme="1"/>
      <name val="Comic Sans MS"/>
      <family val="4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24"/>
      <color rgb="FF000000"/>
      <name val="Arial"/>
      <family val="2"/>
      <scheme val="minor"/>
    </font>
    <font>
      <sz val="26"/>
      <color rgb="FF000000"/>
      <name val="Arial"/>
      <family val="2"/>
      <scheme val="minor"/>
    </font>
    <font>
      <sz val="28"/>
      <color rgb="FF000000"/>
      <name val="Arial"/>
      <family val="2"/>
      <scheme val="minor"/>
    </font>
    <font>
      <sz val="36"/>
      <color rgb="FF000000"/>
      <name val="Arial"/>
      <family val="2"/>
      <scheme val="minor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b/>
      <sz val="9"/>
      <color theme="1"/>
      <name val="Arial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CCCC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4998626667073579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rgb="FF93C47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7" fillId="0" borderId="0" xfId="0" applyFont="1"/>
    <xf numFmtId="9" fontId="1" fillId="0" borderId="0" xfId="0" applyNumberFormat="1" applyFont="1"/>
    <xf numFmtId="0" fontId="2" fillId="6" borderId="0" xfId="0" applyFont="1" applyFill="1"/>
    <xf numFmtId="0" fontId="1" fillId="7" borderId="0" xfId="0" applyFont="1" applyFill="1"/>
    <xf numFmtId="0" fontId="2" fillId="7" borderId="0" xfId="0" applyFont="1" applyFill="1"/>
    <xf numFmtId="0" fontId="1" fillId="8" borderId="0" xfId="0" applyFont="1" applyFill="1"/>
    <xf numFmtId="0" fontId="9" fillId="0" borderId="0" xfId="0" applyFont="1"/>
    <xf numFmtId="0" fontId="10" fillId="0" borderId="0" xfId="0" applyFont="1"/>
    <xf numFmtId="0" fontId="1" fillId="2" borderId="1" xfId="0" applyFont="1" applyFill="1" applyBorder="1"/>
    <xf numFmtId="0" fontId="11" fillId="0" borderId="0" xfId="0" applyFont="1"/>
    <xf numFmtId="0" fontId="1" fillId="5" borderId="1" xfId="0" applyFont="1" applyFill="1" applyBorder="1"/>
    <xf numFmtId="0" fontId="0" fillId="0" borderId="1" xfId="0" applyBorder="1"/>
    <xf numFmtId="0" fontId="12" fillId="0" borderId="0" xfId="0" applyFont="1"/>
    <xf numFmtId="0" fontId="1" fillId="9" borderId="0" xfId="0" applyFont="1" applyFill="1"/>
    <xf numFmtId="0" fontId="2" fillId="0" borderId="1" xfId="0" applyFont="1" applyBorder="1"/>
    <xf numFmtId="0" fontId="2" fillId="10" borderId="0" xfId="0" applyFont="1" applyFill="1"/>
    <xf numFmtId="0" fontId="2" fillId="10" borderId="1" xfId="0" applyFont="1" applyFill="1" applyBorder="1"/>
    <xf numFmtId="0" fontId="1" fillId="0" borderId="1" xfId="0" applyFont="1" applyBorder="1"/>
    <xf numFmtId="0" fontId="1" fillId="11" borderId="1" xfId="0" applyFont="1" applyFill="1" applyBorder="1"/>
    <xf numFmtId="0" fontId="1" fillId="12" borderId="1" xfId="0" applyFont="1" applyFill="1" applyBorder="1"/>
    <xf numFmtId="0" fontId="8" fillId="13" borderId="1" xfId="0" applyFont="1" applyFill="1" applyBorder="1"/>
    <xf numFmtId="0" fontId="0" fillId="16" borderId="0" xfId="0" applyFill="1"/>
    <xf numFmtId="0" fontId="0" fillId="17" borderId="0" xfId="0" applyFill="1"/>
    <xf numFmtId="0" fontId="2" fillId="2" borderId="1" xfId="0" applyFont="1" applyFill="1" applyBorder="1"/>
    <xf numFmtId="0" fontId="2" fillId="4" borderId="1" xfId="0" applyFont="1" applyFill="1" applyBorder="1"/>
    <xf numFmtId="0" fontId="13" fillId="0" borderId="7" xfId="0" applyFont="1" applyBorder="1"/>
    <xf numFmtId="0" fontId="2" fillId="2" borderId="6" xfId="0" applyFont="1" applyFill="1" applyBorder="1"/>
    <xf numFmtId="0" fontId="2" fillId="4" borderId="8" xfId="0" applyFont="1" applyFill="1" applyBorder="1"/>
    <xf numFmtId="0" fontId="2" fillId="2" borderId="4" xfId="0" applyFont="1" applyFill="1" applyBorder="1"/>
    <xf numFmtId="0" fontId="2" fillId="0" borderId="7" xfId="0" applyFont="1" applyBorder="1"/>
    <xf numFmtId="0" fontId="0" fillId="17" borderId="3" xfId="0" applyFill="1" applyBorder="1"/>
    <xf numFmtId="0" fontId="1" fillId="18" borderId="0" xfId="0" applyFont="1" applyFill="1"/>
    <xf numFmtId="0" fontId="2" fillId="18" borderId="1" xfId="0" applyFont="1" applyFill="1" applyBorder="1"/>
    <xf numFmtId="0" fontId="2" fillId="19" borderId="1" xfId="0" applyFont="1" applyFill="1" applyBorder="1"/>
    <xf numFmtId="0" fontId="2" fillId="18" borderId="0" xfId="0" applyFont="1" applyFill="1"/>
    <xf numFmtId="0" fontId="1" fillId="20" borderId="1" xfId="0" applyFont="1" applyFill="1" applyBorder="1"/>
    <xf numFmtId="0" fontId="1" fillId="9" borderId="1" xfId="0" applyFont="1" applyFill="1" applyBorder="1"/>
    <xf numFmtId="0" fontId="1" fillId="9" borderId="4" xfId="0" applyFont="1" applyFill="1" applyBorder="1"/>
    <xf numFmtId="0" fontId="1" fillId="21" borderId="0" xfId="0" applyFont="1" applyFill="1"/>
    <xf numFmtId="0" fontId="1" fillId="22" borderId="0" xfId="0" applyFont="1" applyFill="1"/>
    <xf numFmtId="0" fontId="1" fillId="22" borderId="1" xfId="0" applyFont="1" applyFill="1" applyBorder="1"/>
    <xf numFmtId="0" fontId="1" fillId="23" borderId="1" xfId="0" applyFont="1" applyFill="1" applyBorder="1"/>
    <xf numFmtId="0" fontId="1" fillId="24" borderId="1" xfId="0" applyFont="1" applyFill="1" applyBorder="1"/>
    <xf numFmtId="0" fontId="0" fillId="24" borderId="1" xfId="0" applyFill="1" applyBorder="1"/>
    <xf numFmtId="0" fontId="0" fillId="25" borderId="0" xfId="0" applyFill="1"/>
    <xf numFmtId="0" fontId="4" fillId="25" borderId="0" xfId="0" applyFont="1" applyFill="1"/>
    <xf numFmtId="0" fontId="6" fillId="25" borderId="0" xfId="0" applyFont="1" applyFill="1"/>
    <xf numFmtId="0" fontId="1" fillId="25" borderId="0" xfId="0" applyFont="1" applyFill="1"/>
    <xf numFmtId="0" fontId="1" fillId="27" borderId="0" xfId="0" applyFont="1" applyFill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1" fillId="28" borderId="1" xfId="0" applyFont="1" applyFill="1" applyBorder="1"/>
    <xf numFmtId="0" fontId="1" fillId="21" borderId="1" xfId="0" applyFont="1" applyFill="1" applyBorder="1"/>
    <xf numFmtId="0" fontId="1" fillId="21" borderId="4" xfId="0" applyFont="1" applyFill="1" applyBorder="1"/>
    <xf numFmtId="0" fontId="0" fillId="17" borderId="2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5" borderId="2" xfId="0" applyFont="1" applyFill="1" applyBorder="1" applyAlignment="1">
      <alignment horizontal="left"/>
    </xf>
    <xf numFmtId="0" fontId="1" fillId="15" borderId="0" xfId="0" applyFont="1" applyFill="1" applyAlignment="1">
      <alignment horizontal="left"/>
    </xf>
    <xf numFmtId="0" fontId="14" fillId="17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6" fillId="17" borderId="2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15" fillId="17" borderId="2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7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1" fillId="26" borderId="0" xfId="0" applyFont="1" applyFill="1"/>
    <xf numFmtId="0" fontId="0" fillId="26" borderId="0" xfId="0" applyFill="1"/>
    <xf numFmtId="0" fontId="1" fillId="15" borderId="0" xfId="0" applyFont="1" applyFill="1"/>
    <xf numFmtId="0" fontId="0" fillId="15" borderId="0" xfId="0" applyFill="1"/>
    <xf numFmtId="0" fontId="2" fillId="15" borderId="1" xfId="0" applyFont="1" applyFill="1" applyBorder="1" applyAlignment="1">
      <alignment horizontal="center"/>
    </xf>
    <xf numFmtId="0" fontId="1" fillId="15" borderId="1" xfId="0" applyFont="1" applyFill="1" applyBorder="1"/>
    <xf numFmtId="0" fontId="0" fillId="15" borderId="1" xfId="0" applyFill="1" applyBorder="1"/>
    <xf numFmtId="0" fontId="1" fillId="22" borderId="1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5" fillId="0" borderId="0" xfId="0" applyFont="1"/>
    <xf numFmtId="0" fontId="17" fillId="17" borderId="0" xfId="0" applyFont="1" applyFill="1" applyAlignment="1">
      <alignment horizontal="right"/>
    </xf>
    <xf numFmtId="0" fontId="1" fillId="14" borderId="0" xfId="0" applyFont="1" applyFill="1"/>
    <xf numFmtId="0" fontId="0" fillId="14" borderId="0" xfId="0" applyFill="1"/>
    <xf numFmtId="0" fontId="2" fillId="3" borderId="9" xfId="0" applyFont="1" applyFill="1" applyBorder="1" applyAlignment="1">
      <alignment horizontal="center"/>
    </xf>
    <xf numFmtId="0" fontId="0" fillId="0" borderId="8" xfId="0" applyBorder="1"/>
    <xf numFmtId="0" fontId="1" fillId="15" borderId="8" xfId="0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7" fillId="17" borderId="2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17" fillId="17" borderId="6" xfId="0" applyFont="1" applyFill="1" applyBorder="1" applyAlignment="1">
      <alignment horizontal="center"/>
    </xf>
    <xf numFmtId="0" fontId="17" fillId="17" borderId="3" xfId="0" applyFont="1" applyFill="1" applyBorder="1" applyAlignment="1">
      <alignment horizontal="center"/>
    </xf>
    <xf numFmtId="0" fontId="17" fillId="17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center"/>
    </xf>
    <xf numFmtId="0" fontId="0" fillId="27" borderId="0" xfId="0" applyFill="1" applyAlignment="1">
      <alignment horizontal="center"/>
    </xf>
    <xf numFmtId="0" fontId="13" fillId="0" borderId="0" xfId="0" applyFont="1" applyAlignment="1">
      <alignment horizontal="left"/>
    </xf>
    <xf numFmtId="0" fontId="13" fillId="27" borderId="1" xfId="0" applyFont="1" applyFill="1" applyBorder="1"/>
    <xf numFmtId="0" fontId="13" fillId="27" borderId="1" xfId="0" applyFont="1" applyFill="1" applyBorder="1" applyAlignment="1"/>
    <xf numFmtId="0" fontId="12" fillId="0" borderId="1" xfId="0" applyFont="1" applyBorder="1"/>
    <xf numFmtId="0" fontId="0" fillId="27" borderId="1" xfId="0" applyFill="1" applyBorder="1"/>
    <xf numFmtId="0" fontId="12" fillId="0" borderId="0" xfId="0" applyFont="1" applyBorder="1"/>
    <xf numFmtId="0" fontId="0" fillId="0" borderId="0" xfId="0" applyBorder="1"/>
    <xf numFmtId="0" fontId="18" fillId="13" borderId="1" xfId="0" applyFont="1" applyFill="1" applyBorder="1"/>
    <xf numFmtId="0" fontId="0" fillId="13" borderId="1" xfId="0" applyFill="1" applyBorder="1"/>
    <xf numFmtId="0" fontId="19" fillId="29" borderId="1" xfId="0" applyFont="1" applyFill="1" applyBorder="1"/>
    <xf numFmtId="0" fontId="13" fillId="27" borderId="4" xfId="0" applyFont="1" applyFill="1" applyBorder="1"/>
    <xf numFmtId="0" fontId="0" fillId="27" borderId="4" xfId="0" applyFill="1" applyBorder="1"/>
    <xf numFmtId="0" fontId="0" fillId="0" borderId="0" xfId="0" applyBorder="1" applyAlignment="1"/>
    <xf numFmtId="0" fontId="20" fillId="0" borderId="0" xfId="0" applyFont="1"/>
    <xf numFmtId="0" fontId="1" fillId="18" borderId="1" xfId="0" applyFont="1" applyFill="1" applyBorder="1"/>
    <xf numFmtId="0" fontId="1" fillId="30" borderId="1" xfId="0" applyFont="1" applyFill="1" applyBorder="1"/>
    <xf numFmtId="0" fontId="9" fillId="29" borderId="1" xfId="0" applyFont="1" applyFill="1" applyBorder="1"/>
    <xf numFmtId="0" fontId="10" fillId="20" borderId="1" xfId="0" applyFont="1" applyFill="1" applyBorder="1"/>
    <xf numFmtId="0" fontId="10" fillId="20" borderId="1" xfId="0" applyFont="1" applyFill="1" applyBorder="1"/>
    <xf numFmtId="0" fontId="0" fillId="20" borderId="1" xfId="0" applyFill="1" applyBorder="1"/>
    <xf numFmtId="0" fontId="2" fillId="20" borderId="1" xfId="0" applyFont="1" applyFill="1" applyBorder="1"/>
    <xf numFmtId="0" fontId="2" fillId="20" borderId="1" xfId="0" applyFont="1" applyFill="1" applyBorder="1" applyAlignment="1">
      <alignment horizontal="left"/>
    </xf>
    <xf numFmtId="0" fontId="13" fillId="18" borderId="1" xfId="0" applyFont="1" applyFill="1" applyBorder="1"/>
    <xf numFmtId="0" fontId="0" fillId="20" borderId="0" xfId="0" applyFill="1"/>
    <xf numFmtId="0" fontId="6" fillId="20" borderId="0" xfId="0" applyFont="1" applyFill="1" applyAlignment="1"/>
    <xf numFmtId="0" fontId="0" fillId="20" borderId="0" xfId="0" applyFill="1" applyAlignment="1"/>
    <xf numFmtId="0" fontId="0" fillId="20" borderId="0" xfId="0" applyFill="1" applyAlignment="1">
      <alignment horizontal="left"/>
    </xf>
    <xf numFmtId="0" fontId="12" fillId="20" borderId="0" xfId="0" applyFont="1" applyFill="1" applyAlignment="1">
      <alignment horizontal="left"/>
    </xf>
    <xf numFmtId="0" fontId="2" fillId="31" borderId="1" xfId="0" applyFont="1" applyFill="1" applyBorder="1"/>
    <xf numFmtId="0" fontId="0" fillId="31" borderId="1" xfId="0" applyFill="1" applyBorder="1"/>
    <xf numFmtId="0" fontId="1" fillId="31" borderId="1" xfId="0" applyFont="1" applyFill="1" applyBorder="1"/>
    <xf numFmtId="0" fontId="1" fillId="32" borderId="1" xfId="0" applyFont="1" applyFill="1" applyBorder="1"/>
    <xf numFmtId="0" fontId="2" fillId="3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25"/>
  <sheetViews>
    <sheetView workbookViewId="0">
      <selection activeCell="C130" sqref="C130"/>
    </sheetView>
  </sheetViews>
  <sheetFormatPr defaultColWidth="12.6640625" defaultRowHeight="15.75" customHeight="1" x14ac:dyDescent="0.25"/>
  <cols>
    <col min="1" max="1" width="19.6640625" customWidth="1"/>
    <col min="2" max="2" width="21.6640625" customWidth="1"/>
    <col min="3" max="3" width="19" customWidth="1"/>
    <col min="4" max="4" width="11.88671875" customWidth="1"/>
    <col min="11" max="11" width="14.21875" bestFit="1" customWidth="1"/>
  </cols>
  <sheetData>
    <row r="1" spans="1:9" ht="13.2" x14ac:dyDescent="0.25">
      <c r="A1" s="90" t="s">
        <v>0</v>
      </c>
      <c r="B1" s="91"/>
      <c r="C1" s="91"/>
      <c r="D1" s="91"/>
      <c r="E1" s="91"/>
      <c r="F1" s="91"/>
      <c r="G1" s="91"/>
      <c r="H1" s="91"/>
      <c r="I1" s="91"/>
    </row>
    <row r="2" spans="1:9" ht="13.2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</row>
    <row r="3" spans="1:9" ht="15.75" customHeight="1" x14ac:dyDescent="0.25">
      <c r="A3" s="59"/>
      <c r="B3" s="59"/>
      <c r="C3" s="59"/>
      <c r="D3" s="60"/>
    </row>
    <row r="4" spans="1:9" ht="13.2" x14ac:dyDescent="0.25">
      <c r="A4" s="20" t="s">
        <v>2</v>
      </c>
      <c r="B4" s="20" t="s">
        <v>3</v>
      </c>
      <c r="C4" s="99">
        <v>1</v>
      </c>
      <c r="D4" s="60"/>
    </row>
    <row r="5" spans="1:9" ht="13.2" x14ac:dyDescent="0.25">
      <c r="A5" s="23" t="s">
        <v>4</v>
      </c>
      <c r="B5" s="22">
        <v>759</v>
      </c>
      <c r="C5" s="99"/>
      <c r="D5" s="60"/>
    </row>
    <row r="6" spans="1:9" ht="13.2" x14ac:dyDescent="0.25">
      <c r="A6" s="23" t="s">
        <v>5</v>
      </c>
      <c r="B6" s="22">
        <v>200</v>
      </c>
      <c r="C6" s="99"/>
      <c r="D6" s="60"/>
    </row>
    <row r="7" spans="1:9" ht="13.2" x14ac:dyDescent="0.25">
      <c r="A7" s="23" t="s">
        <v>6</v>
      </c>
      <c r="B7" s="22">
        <v>42</v>
      </c>
      <c r="C7" s="99"/>
      <c r="D7" s="60"/>
    </row>
    <row r="8" spans="1:9" ht="13.2" x14ac:dyDescent="0.25">
      <c r="A8" s="23" t="s">
        <v>7</v>
      </c>
      <c r="B8" s="22">
        <v>423</v>
      </c>
      <c r="C8" s="99"/>
      <c r="D8" s="60"/>
    </row>
    <row r="9" spans="1:9" ht="13.2" x14ac:dyDescent="0.25">
      <c r="A9" s="23" t="s">
        <v>8</v>
      </c>
      <c r="B9" s="22">
        <v>200</v>
      </c>
      <c r="C9" s="99"/>
      <c r="D9" s="60"/>
    </row>
    <row r="10" spans="1:9" ht="13.2" x14ac:dyDescent="0.25">
      <c r="A10" s="23" t="s">
        <v>9</v>
      </c>
      <c r="B10" s="22">
        <v>50</v>
      </c>
      <c r="C10" s="99"/>
      <c r="D10" s="60"/>
    </row>
    <row r="11" spans="1:9" ht="13.2" x14ac:dyDescent="0.25">
      <c r="A11" s="23" t="s">
        <v>10</v>
      </c>
      <c r="B11" s="22">
        <v>700</v>
      </c>
      <c r="C11" s="99"/>
      <c r="D11" s="60"/>
    </row>
    <row r="12" spans="1:9" ht="13.2" x14ac:dyDescent="0.25">
      <c r="A12" s="23" t="s">
        <v>11</v>
      </c>
      <c r="B12" s="22">
        <v>450</v>
      </c>
      <c r="C12" s="99"/>
      <c r="D12" s="60"/>
    </row>
    <row r="13" spans="1:9" ht="13.2" x14ac:dyDescent="0.25">
      <c r="A13" s="23" t="s">
        <v>12</v>
      </c>
      <c r="B13" s="22">
        <v>605</v>
      </c>
      <c r="C13" s="99"/>
      <c r="D13" s="60"/>
    </row>
    <row r="14" spans="1:9" ht="13.2" x14ac:dyDescent="0.25">
      <c r="A14" s="23" t="s">
        <v>13</v>
      </c>
      <c r="B14" s="22">
        <v>240</v>
      </c>
      <c r="C14" s="99"/>
      <c r="D14" s="60"/>
    </row>
    <row r="15" spans="1:9" ht="13.2" customHeight="1" x14ac:dyDescent="0.25">
      <c r="A15" s="23" t="s">
        <v>14</v>
      </c>
      <c r="B15" s="22">
        <v>685</v>
      </c>
      <c r="C15" s="99"/>
      <c r="D15" s="60"/>
    </row>
    <row r="16" spans="1:9" ht="13.2" x14ac:dyDescent="0.25">
      <c r="A16" s="23" t="s">
        <v>15</v>
      </c>
      <c r="B16" s="22">
        <v>295</v>
      </c>
      <c r="C16" s="99"/>
      <c r="D16" s="60"/>
    </row>
    <row r="17" spans="1:9" ht="22.8" x14ac:dyDescent="0.4">
      <c r="A17" s="24" t="s">
        <v>16</v>
      </c>
      <c r="B17" s="12">
        <f>SUM(B5:B16)</f>
        <v>4649</v>
      </c>
      <c r="C17" s="99"/>
      <c r="D17" s="60"/>
    </row>
    <row r="18" spans="1:9" ht="15.75" customHeight="1" x14ac:dyDescent="0.25">
      <c r="A18" s="60"/>
      <c r="B18" s="60"/>
      <c r="C18" s="60"/>
      <c r="D18" s="48"/>
      <c r="E18" s="60"/>
      <c r="F18" s="60"/>
      <c r="G18" s="60"/>
    </row>
    <row r="19" spans="1:9" ht="13.2" x14ac:dyDescent="0.25">
      <c r="A19" s="40">
        <v>1</v>
      </c>
      <c r="B19" s="82" t="s">
        <v>17</v>
      </c>
      <c r="C19" s="83"/>
      <c r="D19" s="83"/>
      <c r="E19" s="83"/>
      <c r="F19" s="83"/>
      <c r="G19" s="48"/>
    </row>
    <row r="20" spans="1:9" ht="13.2" x14ac:dyDescent="0.25">
      <c r="A20" s="59"/>
      <c r="B20" s="18" t="s">
        <v>18</v>
      </c>
      <c r="C20" s="18" t="s">
        <v>19</v>
      </c>
      <c r="D20" s="102">
        <v>2</v>
      </c>
      <c r="E20" s="103"/>
      <c r="F20" s="103"/>
      <c r="G20" s="48"/>
    </row>
    <row r="21" spans="1:9" ht="13.2" x14ac:dyDescent="0.25">
      <c r="A21" s="59"/>
      <c r="B21" s="21" t="s">
        <v>20</v>
      </c>
      <c r="C21" s="12">
        <f>SUM(D41:D46)</f>
        <v>9729</v>
      </c>
      <c r="D21" s="99"/>
      <c r="E21" s="104"/>
      <c r="F21" s="104"/>
      <c r="G21" s="48"/>
    </row>
    <row r="22" spans="1:9" ht="15.75" customHeight="1" x14ac:dyDescent="0.25">
      <c r="A22" s="59"/>
      <c r="B22" s="100"/>
      <c r="C22" s="101"/>
      <c r="D22" s="99"/>
      <c r="E22" s="104"/>
      <c r="F22" s="104"/>
      <c r="G22" s="48"/>
    </row>
    <row r="23" spans="1:9" ht="13.2" x14ac:dyDescent="0.25">
      <c r="A23" s="59"/>
      <c r="B23" s="18" t="s">
        <v>21</v>
      </c>
      <c r="C23" s="18" t="s">
        <v>22</v>
      </c>
      <c r="D23" s="99"/>
      <c r="E23" s="104"/>
      <c r="F23" s="104"/>
      <c r="G23" s="48"/>
    </row>
    <row r="24" spans="1:9" ht="13.2" x14ac:dyDescent="0.25">
      <c r="A24" s="59"/>
      <c r="B24" s="21" t="s">
        <v>20</v>
      </c>
      <c r="C24" s="12">
        <f>SUM(E41:E46)</f>
        <v>13305</v>
      </c>
      <c r="D24" s="99"/>
      <c r="E24" s="104"/>
      <c r="F24" s="104"/>
      <c r="G24" s="48"/>
    </row>
    <row r="25" spans="1:9" ht="15.75" customHeight="1" x14ac:dyDescent="0.25">
      <c r="A25" s="59"/>
      <c r="B25" s="100"/>
      <c r="C25" s="101"/>
      <c r="D25" s="99"/>
      <c r="E25" s="104"/>
      <c r="F25" s="104"/>
      <c r="G25" s="48"/>
    </row>
    <row r="26" spans="1:9" ht="13.2" x14ac:dyDescent="0.25">
      <c r="A26" s="59"/>
      <c r="B26" s="18" t="s">
        <v>21</v>
      </c>
      <c r="C26" s="18" t="s">
        <v>23</v>
      </c>
      <c r="D26" s="99"/>
      <c r="E26" s="104"/>
      <c r="F26" s="104"/>
      <c r="G26" s="48"/>
    </row>
    <row r="27" spans="1:9" ht="13.2" customHeight="1" x14ac:dyDescent="0.5">
      <c r="A27" s="59"/>
      <c r="B27" s="21" t="s">
        <v>20</v>
      </c>
      <c r="C27" s="12">
        <f>SUM(F41:F46)</f>
        <v>11725</v>
      </c>
      <c r="D27" s="99"/>
      <c r="E27" s="104"/>
      <c r="F27" s="104"/>
      <c r="G27" s="49"/>
    </row>
    <row r="28" spans="1:9" ht="15.75" customHeight="1" x14ac:dyDescent="0.25">
      <c r="A28" s="59"/>
      <c r="B28" s="59"/>
      <c r="C28" s="59"/>
      <c r="D28" s="59"/>
      <c r="E28" s="59"/>
      <c r="F28" s="59"/>
      <c r="G28" s="48"/>
    </row>
    <row r="29" spans="1:9" ht="13.2" x14ac:dyDescent="0.25">
      <c r="A29" s="41">
        <v>2</v>
      </c>
      <c r="B29" s="96" t="s">
        <v>24</v>
      </c>
      <c r="C29" s="96"/>
      <c r="D29" s="97"/>
      <c r="E29" s="98"/>
      <c r="F29" s="59"/>
      <c r="G29" s="48"/>
      <c r="H29" s="25"/>
    </row>
    <row r="30" spans="1:9" ht="13.2" x14ac:dyDescent="0.25">
      <c r="A30" s="100"/>
      <c r="B30" s="29" t="s">
        <v>427</v>
      </c>
      <c r="C30" s="30">
        <f>SUM(D43:F43)</f>
        <v>5124</v>
      </c>
      <c r="D30" s="59"/>
      <c r="E30" s="59"/>
      <c r="F30" s="59"/>
      <c r="G30" s="48"/>
    </row>
    <row r="31" spans="1:9" ht="15.75" customHeight="1" x14ac:dyDescent="0.25">
      <c r="A31" s="100"/>
      <c r="B31" s="59"/>
      <c r="C31" s="59"/>
      <c r="D31" s="59"/>
      <c r="E31" s="59"/>
      <c r="F31" s="59"/>
      <c r="G31" s="48"/>
    </row>
    <row r="32" spans="1:9" ht="13.2" x14ac:dyDescent="0.25">
      <c r="A32" s="41">
        <v>3</v>
      </c>
      <c r="B32" s="94" t="s">
        <v>25</v>
      </c>
      <c r="C32" s="94"/>
      <c r="D32" s="61"/>
      <c r="E32" s="26"/>
      <c r="F32" s="26"/>
      <c r="G32" s="48"/>
      <c r="H32" s="25"/>
      <c r="I32" s="25"/>
    </row>
    <row r="33" spans="1:8" ht="13.2" x14ac:dyDescent="0.25">
      <c r="A33" s="66"/>
      <c r="B33" s="29" t="s">
        <v>428</v>
      </c>
      <c r="C33" s="30">
        <f>SUM(D41:F46)</f>
        <v>34759</v>
      </c>
      <c r="D33" s="26"/>
      <c r="E33" s="26"/>
      <c r="F33" s="26"/>
      <c r="G33" s="48"/>
    </row>
    <row r="34" spans="1:8" ht="15.75" customHeight="1" x14ac:dyDescent="0.25">
      <c r="A34" s="59"/>
      <c r="B34" s="26"/>
      <c r="C34" s="26"/>
      <c r="D34" s="26"/>
      <c r="E34" s="26"/>
      <c r="F34" s="26"/>
      <c r="G34" s="48"/>
    </row>
    <row r="35" spans="1:8" ht="13.2" x14ac:dyDescent="0.25">
      <c r="A35" s="41">
        <v>4</v>
      </c>
      <c r="B35" s="94" t="s">
        <v>26</v>
      </c>
      <c r="C35" s="95"/>
      <c r="D35" s="26"/>
      <c r="E35" s="26"/>
      <c r="F35" s="26"/>
      <c r="G35" s="48"/>
      <c r="H35" s="25"/>
    </row>
    <row r="36" spans="1:8" ht="13.2" x14ac:dyDescent="0.25">
      <c r="A36" s="34"/>
      <c r="B36" s="18" t="s">
        <v>27</v>
      </c>
      <c r="C36" s="32">
        <f>SUM(D41:D46)</f>
        <v>9729</v>
      </c>
      <c r="D36" s="26"/>
      <c r="E36" s="26"/>
      <c r="F36" s="26"/>
      <c r="G36" s="48"/>
    </row>
    <row r="37" spans="1:8" ht="13.2" x14ac:dyDescent="0.25">
      <c r="A37" s="26"/>
      <c r="B37" s="33" t="s">
        <v>28</v>
      </c>
      <c r="C37" s="30">
        <f>SUM(F41:F46)</f>
        <v>11725</v>
      </c>
      <c r="D37" s="26"/>
      <c r="E37" s="26"/>
      <c r="F37" s="26"/>
      <c r="G37" s="48"/>
    </row>
    <row r="38" spans="1:8" ht="15.75" customHeight="1" x14ac:dyDescent="0.25">
      <c r="A38" s="26"/>
      <c r="B38" s="26"/>
      <c r="C38" s="26"/>
      <c r="D38" s="26"/>
      <c r="E38" s="26"/>
      <c r="F38" s="26"/>
      <c r="G38" s="48"/>
    </row>
    <row r="39" spans="1:8" ht="13.2" x14ac:dyDescent="0.25">
      <c r="A39" s="26"/>
      <c r="B39" s="26"/>
      <c r="C39" s="26"/>
      <c r="D39" s="92" t="s">
        <v>29</v>
      </c>
      <c r="E39" s="93"/>
      <c r="F39" s="93"/>
      <c r="G39" s="48"/>
    </row>
    <row r="40" spans="1:8" ht="13.2" x14ac:dyDescent="0.25">
      <c r="A40" s="26"/>
      <c r="B40" s="31" t="s">
        <v>30</v>
      </c>
      <c r="C40" s="31" t="s">
        <v>31</v>
      </c>
      <c r="D40" s="28" t="s">
        <v>19</v>
      </c>
      <c r="E40" s="28" t="s">
        <v>22</v>
      </c>
      <c r="F40" s="28" t="s">
        <v>23</v>
      </c>
      <c r="G40" s="48"/>
    </row>
    <row r="41" spans="1:8" ht="13.2" x14ac:dyDescent="0.25">
      <c r="A41" s="26"/>
      <c r="B41" s="18" t="s">
        <v>32</v>
      </c>
      <c r="C41" s="18" t="s">
        <v>33</v>
      </c>
      <c r="D41" s="27">
        <v>3419</v>
      </c>
      <c r="E41" s="27">
        <v>4378</v>
      </c>
      <c r="F41" s="27">
        <v>2755</v>
      </c>
      <c r="G41" s="48"/>
    </row>
    <row r="42" spans="1:8" ht="13.2" x14ac:dyDescent="0.25">
      <c r="A42" s="26"/>
      <c r="B42" s="18" t="s">
        <v>32</v>
      </c>
      <c r="C42" s="18" t="s">
        <v>34</v>
      </c>
      <c r="D42" s="27">
        <v>1492</v>
      </c>
      <c r="E42" s="27">
        <v>2126</v>
      </c>
      <c r="F42" s="27">
        <v>2103</v>
      </c>
      <c r="G42" s="48"/>
    </row>
    <row r="43" spans="1:8" ht="13.2" x14ac:dyDescent="0.25">
      <c r="A43" s="26"/>
      <c r="B43" s="18" t="s">
        <v>32</v>
      </c>
      <c r="C43" s="18" t="s">
        <v>35</v>
      </c>
      <c r="D43" s="27">
        <v>1371</v>
      </c>
      <c r="E43" s="27">
        <v>1930</v>
      </c>
      <c r="F43" s="27">
        <v>1823</v>
      </c>
      <c r="G43" s="48"/>
    </row>
    <row r="44" spans="1:8" ht="13.2" x14ac:dyDescent="0.25">
      <c r="A44" s="26"/>
      <c r="B44" s="18" t="s">
        <v>32</v>
      </c>
      <c r="C44" s="18" t="s">
        <v>36</v>
      </c>
      <c r="D44" s="27">
        <v>1607</v>
      </c>
      <c r="E44" s="27">
        <v>2133</v>
      </c>
      <c r="F44" s="27">
        <v>2102</v>
      </c>
      <c r="G44" s="48"/>
    </row>
    <row r="45" spans="1:8" ht="13.2" x14ac:dyDescent="0.25">
      <c r="A45" s="26"/>
      <c r="B45" s="18" t="s">
        <v>32</v>
      </c>
      <c r="C45" s="18" t="s">
        <v>37</v>
      </c>
      <c r="D45" s="27">
        <v>951</v>
      </c>
      <c r="E45" s="27">
        <v>1445</v>
      </c>
      <c r="F45" s="27">
        <v>1416</v>
      </c>
      <c r="G45" s="48"/>
    </row>
    <row r="46" spans="1:8" ht="13.2" x14ac:dyDescent="0.25">
      <c r="A46" s="26"/>
      <c r="B46" s="18" t="s">
        <v>32</v>
      </c>
      <c r="C46" s="18" t="s">
        <v>38</v>
      </c>
      <c r="D46" s="27">
        <v>889</v>
      </c>
      <c r="E46" s="27">
        <v>1293</v>
      </c>
      <c r="F46" s="27">
        <v>1526</v>
      </c>
      <c r="G46" s="48"/>
    </row>
    <row r="47" spans="1:8" ht="15.75" customHeight="1" x14ac:dyDescent="0.25">
      <c r="A47" s="26"/>
      <c r="B47" s="66"/>
      <c r="C47" s="66"/>
      <c r="D47" s="66"/>
      <c r="E47" s="66"/>
      <c r="F47" s="66"/>
      <c r="G47" s="48"/>
    </row>
    <row r="48" spans="1:8" ht="15.75" customHeight="1" x14ac:dyDescent="0.25">
      <c r="A48" s="26"/>
      <c r="B48" s="59"/>
      <c r="C48" s="59"/>
      <c r="D48" s="59"/>
      <c r="E48" s="59"/>
      <c r="F48" s="59"/>
      <c r="G48" s="48"/>
    </row>
    <row r="49" spans="1:7" ht="15.75" customHeight="1" x14ac:dyDescent="0.25">
      <c r="A49" s="48"/>
      <c r="B49" s="48"/>
      <c r="C49" s="48"/>
      <c r="D49" s="48"/>
      <c r="E49" s="48"/>
      <c r="F49" s="48"/>
      <c r="G49" s="48"/>
    </row>
    <row r="50" spans="1:7" ht="13.2" x14ac:dyDescent="0.25">
      <c r="A50" s="67" t="s">
        <v>39</v>
      </c>
      <c r="B50" s="67"/>
      <c r="C50" s="67"/>
      <c r="D50" s="48"/>
      <c r="E50" s="48"/>
      <c r="F50" s="48"/>
      <c r="G50" s="48"/>
    </row>
    <row r="51" spans="1:7" ht="13.2" x14ac:dyDescent="0.25">
      <c r="A51" s="26"/>
      <c r="B51" s="36">
        <v>1</v>
      </c>
      <c r="C51" s="68">
        <v>3</v>
      </c>
      <c r="D51" s="48"/>
    </row>
    <row r="52" spans="1:7" ht="13.2" x14ac:dyDescent="0.25">
      <c r="A52" s="26"/>
      <c r="B52" s="36" t="s">
        <v>40</v>
      </c>
      <c r="C52" s="68"/>
      <c r="D52" s="48"/>
      <c r="E52" s="88"/>
    </row>
    <row r="53" spans="1:7" ht="13.2" x14ac:dyDescent="0.25">
      <c r="A53" s="26"/>
      <c r="B53" s="36">
        <v>3</v>
      </c>
      <c r="C53" s="68"/>
      <c r="D53" s="48"/>
      <c r="E53" s="73"/>
    </row>
    <row r="54" spans="1:7" ht="13.2" x14ac:dyDescent="0.25">
      <c r="A54" s="26"/>
      <c r="B54" s="36" t="s">
        <v>41</v>
      </c>
      <c r="C54" s="68"/>
      <c r="D54" s="48"/>
    </row>
    <row r="55" spans="1:7" ht="13.2" x14ac:dyDescent="0.25">
      <c r="A55" s="26"/>
      <c r="B55" s="36">
        <v>5</v>
      </c>
      <c r="C55" s="68"/>
      <c r="D55" s="48"/>
    </row>
    <row r="56" spans="1:7" ht="13.2" x14ac:dyDescent="0.25">
      <c r="A56" s="26"/>
      <c r="B56" s="36" t="s">
        <v>42</v>
      </c>
      <c r="C56" s="68"/>
      <c r="D56" s="48"/>
    </row>
    <row r="57" spans="1:7" ht="13.2" x14ac:dyDescent="0.25">
      <c r="A57" s="26"/>
      <c r="B57" s="36" t="s">
        <v>43</v>
      </c>
      <c r="C57" s="68"/>
      <c r="D57" s="48"/>
    </row>
    <row r="58" spans="1:7" ht="13.2" x14ac:dyDescent="0.25">
      <c r="A58" s="26"/>
      <c r="B58" s="36">
        <v>8</v>
      </c>
      <c r="C58" s="68"/>
      <c r="D58" s="48"/>
    </row>
    <row r="59" spans="1:7" ht="13.2" x14ac:dyDescent="0.25">
      <c r="A59" s="38" t="s">
        <v>44</v>
      </c>
      <c r="B59" s="37">
        <f>COUNT(B51:B58)</f>
        <v>4</v>
      </c>
      <c r="C59" s="68"/>
      <c r="D59" s="48"/>
    </row>
    <row r="60" spans="1:7" ht="15.75" customHeight="1" x14ac:dyDescent="0.25">
      <c r="A60" s="60"/>
      <c r="B60" s="60"/>
      <c r="C60" s="60"/>
      <c r="D60" s="48"/>
    </row>
    <row r="61" spans="1:7" ht="15.75" customHeight="1" x14ac:dyDescent="0.25">
      <c r="A61" s="60"/>
      <c r="B61" s="60"/>
      <c r="C61" s="60"/>
      <c r="D61" s="48"/>
    </row>
    <row r="62" spans="1:7" ht="13.2" x14ac:dyDescent="0.25">
      <c r="A62" s="69" t="s">
        <v>45</v>
      </c>
      <c r="B62" s="69"/>
      <c r="C62" s="26"/>
      <c r="D62" s="48"/>
    </row>
    <row r="63" spans="1:7" ht="13.2" x14ac:dyDescent="0.25">
      <c r="A63" s="39" t="s">
        <v>46</v>
      </c>
      <c r="B63" s="70">
        <v>4</v>
      </c>
      <c r="C63" s="71"/>
      <c r="D63" s="48"/>
    </row>
    <row r="64" spans="1:7" ht="13.2" customHeight="1" x14ac:dyDescent="0.5">
      <c r="A64" s="39" t="s">
        <v>47</v>
      </c>
      <c r="B64" s="70"/>
      <c r="C64" s="71"/>
      <c r="D64" s="50"/>
    </row>
    <row r="65" spans="1:7" ht="13.2" x14ac:dyDescent="0.25">
      <c r="A65" s="39" t="s">
        <v>48</v>
      </c>
      <c r="B65" s="70"/>
      <c r="C65" s="71"/>
      <c r="D65" s="48"/>
    </row>
    <row r="66" spans="1:7" ht="13.2" x14ac:dyDescent="0.25">
      <c r="A66" s="39" t="s">
        <v>49</v>
      </c>
      <c r="B66" s="70"/>
      <c r="C66" s="71"/>
      <c r="D66" s="48"/>
    </row>
    <row r="67" spans="1:7" ht="13.2" x14ac:dyDescent="0.25">
      <c r="A67" s="39" t="s">
        <v>50</v>
      </c>
      <c r="B67" s="70"/>
      <c r="C67" s="71"/>
      <c r="D67" s="48"/>
    </row>
    <row r="68" spans="1:7" ht="13.2" x14ac:dyDescent="0.25">
      <c r="A68" s="39" t="s">
        <v>51</v>
      </c>
      <c r="B68" s="70"/>
      <c r="C68" s="71"/>
      <c r="D68" s="48"/>
    </row>
    <row r="69" spans="1:7" ht="13.2" x14ac:dyDescent="0.25">
      <c r="A69" s="12">
        <f>COUNTA(A63:A68)</f>
        <v>6</v>
      </c>
      <c r="B69" s="70"/>
      <c r="C69" s="71"/>
      <c r="D69" s="48"/>
    </row>
    <row r="70" spans="1:7" ht="15.75" customHeight="1" x14ac:dyDescent="0.25">
      <c r="A70" s="60"/>
      <c r="B70" s="60"/>
      <c r="C70" s="60"/>
      <c r="D70" s="48"/>
    </row>
    <row r="71" spans="1:7" ht="15.75" customHeight="1" x14ac:dyDescent="0.25">
      <c r="A71" s="60"/>
      <c r="B71" s="60"/>
      <c r="C71" s="60"/>
      <c r="D71" s="48"/>
    </row>
    <row r="72" spans="1:7" ht="15.75" customHeight="1" x14ac:dyDescent="0.25">
      <c r="A72" s="60"/>
      <c r="B72" s="60"/>
      <c r="C72" s="60"/>
      <c r="D72" s="48"/>
      <c r="E72" s="48"/>
    </row>
    <row r="73" spans="1:7" ht="13.2" x14ac:dyDescent="0.25">
      <c r="A73" s="67" t="s">
        <v>52</v>
      </c>
      <c r="B73" s="67"/>
      <c r="C73" s="67"/>
      <c r="D73" s="67"/>
      <c r="E73" s="67"/>
    </row>
    <row r="74" spans="1:7" ht="13.2" x14ac:dyDescent="0.25">
      <c r="A74" s="87" t="s">
        <v>53</v>
      </c>
      <c r="B74" s="87"/>
      <c r="C74" s="89">
        <v>5</v>
      </c>
      <c r="D74" s="48"/>
      <c r="E74" s="48"/>
      <c r="F74" s="25"/>
      <c r="G74" s="25"/>
    </row>
    <row r="75" spans="1:7" ht="13.2" x14ac:dyDescent="0.25">
      <c r="A75" s="42" t="s">
        <v>54</v>
      </c>
      <c r="B75" s="19" t="s">
        <v>55</v>
      </c>
      <c r="C75" s="89"/>
      <c r="D75" s="48"/>
    </row>
    <row r="76" spans="1:7" ht="13.2" x14ac:dyDescent="0.25">
      <c r="A76" s="44" t="s">
        <v>56</v>
      </c>
      <c r="B76" s="45">
        <v>7</v>
      </c>
      <c r="C76" s="89"/>
      <c r="D76" s="48"/>
    </row>
    <row r="77" spans="1:7" ht="13.2" x14ac:dyDescent="0.25">
      <c r="A77" s="44" t="s">
        <v>57</v>
      </c>
      <c r="B77" s="45">
        <v>5</v>
      </c>
      <c r="C77" s="89"/>
      <c r="D77" s="48"/>
      <c r="F77" s="76"/>
    </row>
    <row r="78" spans="1:7" ht="13.2" x14ac:dyDescent="0.25">
      <c r="A78" s="44" t="s">
        <v>58</v>
      </c>
      <c r="B78" s="45">
        <v>6</v>
      </c>
      <c r="C78" s="89"/>
      <c r="D78" s="48"/>
      <c r="F78" s="73"/>
    </row>
    <row r="79" spans="1:7" ht="13.2" x14ac:dyDescent="0.25">
      <c r="A79" s="44" t="s">
        <v>59</v>
      </c>
      <c r="B79" s="45">
        <v>4</v>
      </c>
      <c r="C79" s="89"/>
      <c r="D79" s="48"/>
    </row>
    <row r="80" spans="1:7" ht="13.2" x14ac:dyDescent="0.25">
      <c r="A80" s="44" t="s">
        <v>60</v>
      </c>
      <c r="B80" s="45" t="s">
        <v>61</v>
      </c>
      <c r="C80" s="89"/>
      <c r="D80" s="48"/>
    </row>
    <row r="81" spans="1:9" ht="13.2" x14ac:dyDescent="0.25">
      <c r="A81" s="44" t="s">
        <v>62</v>
      </c>
      <c r="B81" s="45" t="s">
        <v>63</v>
      </c>
      <c r="C81" s="89"/>
      <c r="D81" s="48"/>
    </row>
    <row r="82" spans="1:9" ht="13.2" x14ac:dyDescent="0.25">
      <c r="A82" s="44" t="s">
        <v>64</v>
      </c>
      <c r="B82" s="45" t="s">
        <v>64</v>
      </c>
      <c r="C82" s="89"/>
      <c r="D82" s="48"/>
    </row>
    <row r="83" spans="1:9" ht="15.75" customHeight="1" x14ac:dyDescent="0.25">
      <c r="A83" s="59"/>
      <c r="B83" s="59"/>
      <c r="C83" s="59"/>
      <c r="D83" s="48"/>
      <c r="E83" s="48"/>
      <c r="F83" s="48"/>
    </row>
    <row r="84" spans="1:9" ht="13.2" x14ac:dyDescent="0.25">
      <c r="A84" s="62" t="s">
        <v>65</v>
      </c>
      <c r="B84" s="62"/>
      <c r="C84" s="62"/>
      <c r="D84" s="62"/>
      <c r="E84" s="62"/>
      <c r="F84" s="48"/>
    </row>
    <row r="85" spans="1:9" ht="15.75" customHeight="1" x14ac:dyDescent="0.25">
      <c r="A85" s="59"/>
      <c r="B85" s="59"/>
      <c r="C85" s="59"/>
      <c r="D85" s="59"/>
      <c r="E85" s="59"/>
      <c r="F85" s="48"/>
    </row>
    <row r="86" spans="1:9" ht="13.2" x14ac:dyDescent="0.25">
      <c r="A86" s="46" t="s">
        <v>66</v>
      </c>
      <c r="B86" s="63" t="s">
        <v>67</v>
      </c>
      <c r="C86" s="64"/>
      <c r="D86" s="64"/>
      <c r="E86" s="64"/>
      <c r="F86" s="51"/>
      <c r="G86" s="1"/>
      <c r="H86" s="1"/>
      <c r="I86" s="1"/>
    </row>
    <row r="87" spans="1:9" ht="13.2" x14ac:dyDescent="0.25">
      <c r="A87" s="46" t="s">
        <v>55</v>
      </c>
      <c r="B87" s="3">
        <f>COUNT(B76:B82)</f>
        <v>4</v>
      </c>
      <c r="C87" s="59"/>
      <c r="D87" s="59"/>
      <c r="E87" s="59"/>
      <c r="F87" s="48"/>
    </row>
    <row r="88" spans="1:9" ht="15.75" customHeight="1" x14ac:dyDescent="0.25">
      <c r="A88" s="58"/>
      <c r="B88" s="59"/>
      <c r="C88" s="59"/>
      <c r="D88" s="59"/>
      <c r="E88" s="59"/>
      <c r="F88" s="48"/>
    </row>
    <row r="89" spans="1:9" ht="13.2" x14ac:dyDescent="0.25">
      <c r="A89" s="46" t="s">
        <v>68</v>
      </c>
      <c r="B89" s="61" t="s">
        <v>69</v>
      </c>
      <c r="C89" s="62"/>
      <c r="D89" s="26"/>
      <c r="E89" s="26"/>
      <c r="F89" s="48"/>
    </row>
    <row r="90" spans="1:9" ht="13.2" x14ac:dyDescent="0.25">
      <c r="A90" s="46" t="s">
        <v>55</v>
      </c>
      <c r="B90" s="3">
        <f>COUNTA(B76:B82)</f>
        <v>7</v>
      </c>
      <c r="C90" s="59"/>
      <c r="D90" s="59"/>
      <c r="E90" s="59"/>
      <c r="F90" s="48"/>
    </row>
    <row r="91" spans="1:9" ht="15.75" customHeight="1" x14ac:dyDescent="0.25">
      <c r="A91" s="60"/>
      <c r="B91" s="60"/>
      <c r="C91" s="60"/>
      <c r="D91" s="60"/>
      <c r="E91" s="60"/>
      <c r="F91" s="48"/>
    </row>
    <row r="92" spans="1:9" ht="13.2" x14ac:dyDescent="0.25">
      <c r="A92" s="77" t="s">
        <v>70</v>
      </c>
      <c r="B92" s="78"/>
      <c r="C92" s="78"/>
      <c r="D92" s="78"/>
      <c r="E92" s="78"/>
      <c r="F92" s="78"/>
    </row>
    <row r="93" spans="1:9" ht="13.2" x14ac:dyDescent="0.25">
      <c r="A93" s="79" t="s">
        <v>71</v>
      </c>
      <c r="B93" s="80"/>
      <c r="C93" s="80"/>
      <c r="D93" s="80"/>
      <c r="E93" s="80"/>
      <c r="F93" s="80"/>
    </row>
    <row r="94" spans="1:9" ht="13.2" x14ac:dyDescent="0.25">
      <c r="A94" s="43" t="s">
        <v>72</v>
      </c>
      <c r="B94" s="52" t="s">
        <v>73</v>
      </c>
      <c r="C94" s="35" t="s">
        <v>74</v>
      </c>
      <c r="D94" s="65">
        <v>6</v>
      </c>
      <c r="E94" s="59"/>
      <c r="F94" s="59"/>
    </row>
    <row r="95" spans="1:9" ht="13.2" x14ac:dyDescent="0.25">
      <c r="A95" s="53">
        <v>101</v>
      </c>
      <c r="B95" s="21" t="s">
        <v>75</v>
      </c>
      <c r="C95" s="46">
        <v>78022</v>
      </c>
      <c r="D95" s="65"/>
      <c r="E95" s="48"/>
      <c r="F95" s="48"/>
    </row>
    <row r="96" spans="1:9" ht="13.2" x14ac:dyDescent="0.25">
      <c r="A96" s="53">
        <v>102</v>
      </c>
      <c r="B96" s="54" t="s">
        <v>76</v>
      </c>
      <c r="C96" s="46">
        <v>99819</v>
      </c>
      <c r="D96" s="65"/>
      <c r="E96" s="48"/>
    </row>
    <row r="97" spans="1:5" ht="13.2" x14ac:dyDescent="0.25">
      <c r="A97" s="53">
        <v>103</v>
      </c>
      <c r="B97" s="21" t="s">
        <v>77</v>
      </c>
      <c r="C97" s="46" t="s">
        <v>78</v>
      </c>
      <c r="D97" s="65"/>
      <c r="E97" s="48"/>
    </row>
    <row r="98" spans="1:5" ht="13.2" x14ac:dyDescent="0.25">
      <c r="A98" s="53">
        <v>104</v>
      </c>
      <c r="B98" s="21" t="s">
        <v>79</v>
      </c>
      <c r="C98" s="46">
        <v>27522</v>
      </c>
      <c r="D98" s="65"/>
      <c r="E98" s="48"/>
    </row>
    <row r="99" spans="1:5" ht="13.2" x14ac:dyDescent="0.25">
      <c r="A99" s="53">
        <v>105</v>
      </c>
      <c r="B99" s="21" t="s">
        <v>80</v>
      </c>
      <c r="C99" s="46">
        <v>0</v>
      </c>
      <c r="D99" s="65"/>
      <c r="E99" s="48"/>
    </row>
    <row r="100" spans="1:5" ht="13.2" x14ac:dyDescent="0.25">
      <c r="A100" s="53">
        <v>106</v>
      </c>
      <c r="B100" s="21" t="s">
        <v>81</v>
      </c>
      <c r="C100" s="47"/>
      <c r="D100" s="65"/>
      <c r="E100" s="48"/>
    </row>
    <row r="101" spans="1:5" ht="13.2" x14ac:dyDescent="0.25">
      <c r="A101" s="53">
        <v>107</v>
      </c>
      <c r="B101" s="21" t="s">
        <v>82</v>
      </c>
      <c r="C101" s="46">
        <v>0</v>
      </c>
      <c r="D101" s="65"/>
      <c r="E101" s="48"/>
    </row>
    <row r="102" spans="1:5" ht="13.2" x14ac:dyDescent="0.25">
      <c r="A102" s="53">
        <v>108</v>
      </c>
      <c r="B102" s="21" t="s">
        <v>83</v>
      </c>
      <c r="C102" s="46">
        <v>88041</v>
      </c>
      <c r="D102" s="65"/>
      <c r="E102" s="48"/>
    </row>
    <row r="103" spans="1:5" ht="13.2" x14ac:dyDescent="0.25">
      <c r="A103" s="53">
        <v>109</v>
      </c>
      <c r="B103" s="21" t="s">
        <v>84</v>
      </c>
      <c r="C103" s="46">
        <v>81831</v>
      </c>
      <c r="D103" s="65"/>
      <c r="E103" s="48"/>
    </row>
    <row r="104" spans="1:5" ht="13.2" x14ac:dyDescent="0.25">
      <c r="A104" s="53">
        <v>110</v>
      </c>
      <c r="B104" s="21" t="s">
        <v>85</v>
      </c>
      <c r="C104" s="46" t="s">
        <v>78</v>
      </c>
      <c r="D104" s="65"/>
      <c r="E104" s="48"/>
    </row>
    <row r="105" spans="1:5" ht="13.2" x14ac:dyDescent="0.25">
      <c r="A105" s="53">
        <v>111</v>
      </c>
      <c r="B105" s="21" t="s">
        <v>86</v>
      </c>
      <c r="C105" s="47"/>
      <c r="D105" s="65"/>
      <c r="E105" s="48"/>
    </row>
    <row r="106" spans="1:5" ht="13.2" x14ac:dyDescent="0.25">
      <c r="A106" s="53">
        <v>112</v>
      </c>
      <c r="B106" s="21" t="s">
        <v>87</v>
      </c>
      <c r="C106" s="46">
        <v>26624</v>
      </c>
      <c r="D106" s="65"/>
      <c r="E106" s="48"/>
    </row>
    <row r="107" spans="1:5" ht="13.2" x14ac:dyDescent="0.25">
      <c r="A107" s="53">
        <v>113</v>
      </c>
      <c r="B107" s="21" t="s">
        <v>88</v>
      </c>
      <c r="C107" s="46">
        <v>92885</v>
      </c>
      <c r="D107" s="65"/>
      <c r="E107" s="48"/>
    </row>
    <row r="108" spans="1:5" ht="13.2" x14ac:dyDescent="0.25">
      <c r="A108" s="53">
        <v>114</v>
      </c>
      <c r="B108" s="21" t="s">
        <v>89</v>
      </c>
      <c r="C108" s="46">
        <v>0</v>
      </c>
      <c r="D108" s="65"/>
      <c r="E108" s="48"/>
    </row>
    <row r="109" spans="1:5" ht="15.75" customHeight="1" x14ac:dyDescent="0.25">
      <c r="A109" s="59"/>
      <c r="B109" s="59"/>
      <c r="C109" s="59"/>
      <c r="D109" s="59"/>
      <c r="E109" s="48"/>
    </row>
    <row r="110" spans="1:5" ht="13.2" x14ac:dyDescent="0.25">
      <c r="A110" s="81" t="s">
        <v>90</v>
      </c>
      <c r="B110" s="81"/>
      <c r="C110" s="81"/>
      <c r="D110" s="81"/>
      <c r="E110" s="48"/>
    </row>
    <row r="111" spans="1:5" ht="13.2" x14ac:dyDescent="0.25">
      <c r="A111" s="55" t="s">
        <v>66</v>
      </c>
      <c r="B111" s="84" t="s">
        <v>91</v>
      </c>
      <c r="C111" s="84"/>
      <c r="D111" s="84"/>
      <c r="E111" s="48"/>
    </row>
    <row r="112" spans="1:5" ht="13.2" x14ac:dyDescent="0.25">
      <c r="A112" s="55" t="s">
        <v>55</v>
      </c>
      <c r="B112" s="12">
        <f>COUNT(C95:C108)</f>
        <v>10</v>
      </c>
      <c r="C112" s="26"/>
      <c r="D112" s="26"/>
      <c r="E112" s="48"/>
    </row>
    <row r="113" spans="1:6" ht="15.75" customHeight="1" x14ac:dyDescent="0.25">
      <c r="A113" s="26"/>
      <c r="B113" s="26"/>
      <c r="C113" s="26"/>
      <c r="D113" s="26"/>
      <c r="E113" s="48"/>
    </row>
    <row r="114" spans="1:6" ht="13.2" x14ac:dyDescent="0.25">
      <c r="A114" s="26"/>
      <c r="B114" s="82" t="s">
        <v>92</v>
      </c>
      <c r="C114" s="83"/>
      <c r="D114" s="83"/>
      <c r="E114" s="48"/>
      <c r="F114" s="48"/>
    </row>
    <row r="115" spans="1:6" ht="15.75" customHeight="1" x14ac:dyDescent="0.25">
      <c r="A115" s="26"/>
      <c r="B115" s="26"/>
      <c r="C115" s="26"/>
      <c r="D115" s="26"/>
      <c r="E115" s="26"/>
      <c r="F115" s="48"/>
    </row>
    <row r="116" spans="1:6" ht="13.2" x14ac:dyDescent="0.25">
      <c r="A116" s="56" t="s">
        <v>66</v>
      </c>
      <c r="B116" s="85" t="s">
        <v>93</v>
      </c>
      <c r="C116" s="86"/>
      <c r="D116" s="86"/>
      <c r="E116" s="86"/>
      <c r="F116" s="48"/>
    </row>
    <row r="117" spans="1:6" ht="13.2" x14ac:dyDescent="0.25">
      <c r="A117" s="57" t="s">
        <v>55</v>
      </c>
      <c r="B117" s="12">
        <f>COUNTBLANK(C95:C108)</f>
        <v>2</v>
      </c>
      <c r="C117" s="26"/>
      <c r="D117" s="26"/>
      <c r="E117" s="26"/>
      <c r="F117" s="48"/>
    </row>
    <row r="118" spans="1:6" ht="15.75" customHeight="1" x14ac:dyDescent="0.25">
      <c r="A118" s="48"/>
      <c r="B118" s="48"/>
      <c r="C118" s="48"/>
      <c r="D118" s="48"/>
      <c r="E118" s="48"/>
      <c r="F118" s="48"/>
    </row>
    <row r="119" spans="1:6" ht="13.2" x14ac:dyDescent="0.25">
      <c r="A119" s="87" t="s">
        <v>94</v>
      </c>
      <c r="B119" s="87"/>
      <c r="C119" s="48"/>
    </row>
    <row r="120" spans="1:6" ht="15.75" customHeight="1" x14ac:dyDescent="0.25">
      <c r="A120" s="59"/>
      <c r="B120" s="59"/>
      <c r="C120" s="48"/>
    </row>
    <row r="121" spans="1:6" ht="13.2" x14ac:dyDescent="0.25">
      <c r="A121" s="14"/>
      <c r="B121" s="48"/>
      <c r="C121" s="48"/>
    </row>
    <row r="122" spans="1:6" ht="13.2" x14ac:dyDescent="0.25">
      <c r="A122" s="14" t="s">
        <v>95</v>
      </c>
      <c r="B122" s="48"/>
    </row>
    <row r="123" spans="1:6" ht="13.2" x14ac:dyDescent="0.25">
      <c r="A123" s="14">
        <v>4</v>
      </c>
      <c r="B123" s="48"/>
      <c r="D123" s="76">
        <v>7</v>
      </c>
    </row>
    <row r="124" spans="1:6" ht="13.2" x14ac:dyDescent="0.25">
      <c r="A124" s="14"/>
      <c r="B124" s="48"/>
      <c r="D124" s="76"/>
    </row>
    <row r="125" spans="1:6" ht="13.2" x14ac:dyDescent="0.25">
      <c r="A125" s="14">
        <v>3</v>
      </c>
      <c r="B125" s="48"/>
      <c r="D125" s="73"/>
    </row>
    <row r="126" spans="1:6" ht="13.2" x14ac:dyDescent="0.25">
      <c r="A126" s="14"/>
      <c r="B126" s="48"/>
    </row>
    <row r="127" spans="1:6" ht="13.2" x14ac:dyDescent="0.25">
      <c r="A127" s="14" t="s">
        <v>96</v>
      </c>
      <c r="B127" s="48"/>
    </row>
    <row r="128" spans="1:6" ht="13.2" x14ac:dyDescent="0.25">
      <c r="A128" s="14"/>
      <c r="B128" s="48"/>
    </row>
    <row r="129" spans="1:7" ht="13.2" x14ac:dyDescent="0.25">
      <c r="A129" s="14" t="e">
        <v>#DIV/0!</v>
      </c>
      <c r="B129" s="48"/>
    </row>
    <row r="130" spans="1:7" ht="13.2" x14ac:dyDescent="0.25">
      <c r="A130" s="14" t="s">
        <v>97</v>
      </c>
      <c r="B130" s="48"/>
    </row>
    <row r="131" spans="1:7" ht="13.2" x14ac:dyDescent="0.25">
      <c r="A131" s="14" t="s">
        <v>98</v>
      </c>
      <c r="B131" s="48"/>
    </row>
    <row r="132" spans="1:7" ht="15.75" customHeight="1" x14ac:dyDescent="0.25">
      <c r="A132" s="26"/>
      <c r="B132" s="48"/>
    </row>
    <row r="133" spans="1:7" ht="13.2" x14ac:dyDescent="0.25">
      <c r="A133" s="74" t="s">
        <v>99</v>
      </c>
      <c r="B133" s="73"/>
      <c r="C133" s="73"/>
      <c r="D133" s="73"/>
      <c r="E133" s="73"/>
      <c r="F133" s="73"/>
      <c r="G133" s="73"/>
    </row>
    <row r="135" spans="1:7" ht="13.2" x14ac:dyDescent="0.25">
      <c r="A135" s="74" t="s">
        <v>100</v>
      </c>
      <c r="B135" s="73"/>
      <c r="C135" s="73"/>
      <c r="D135" s="73"/>
      <c r="E135" s="73"/>
      <c r="F135" s="73"/>
      <c r="G135" s="73"/>
    </row>
    <row r="136" spans="1:7" ht="13.2" x14ac:dyDescent="0.25">
      <c r="A136" s="3">
        <f>COUNT(A121:A131)</f>
        <v>2</v>
      </c>
    </row>
    <row r="138" spans="1:7" ht="13.2" x14ac:dyDescent="0.25">
      <c r="A138" s="74" t="s">
        <v>101</v>
      </c>
      <c r="B138" s="73"/>
      <c r="C138" s="73"/>
      <c r="D138" s="73"/>
      <c r="E138" s="73"/>
      <c r="F138" s="73"/>
      <c r="G138" s="73"/>
    </row>
    <row r="139" spans="1:7" ht="13.2" x14ac:dyDescent="0.25">
      <c r="A139" s="3">
        <f>COUNTBLANK(A121:A131)</f>
        <v>4</v>
      </c>
    </row>
    <row r="141" spans="1:7" ht="13.2" x14ac:dyDescent="0.25">
      <c r="A141" s="74" t="s">
        <v>102</v>
      </c>
      <c r="B141" s="73"/>
      <c r="C141" s="73"/>
      <c r="D141" s="73"/>
      <c r="E141" s="73"/>
      <c r="F141" s="73"/>
      <c r="G141" s="73"/>
    </row>
    <row r="142" spans="1:7" ht="13.2" x14ac:dyDescent="0.25">
      <c r="A142" s="3">
        <f>COUNTBLANK(A121:A128)</f>
        <v>4</v>
      </c>
    </row>
    <row r="144" spans="1:7" ht="13.2" x14ac:dyDescent="0.25">
      <c r="A144" s="74" t="s">
        <v>103</v>
      </c>
      <c r="B144" s="73"/>
      <c r="C144" s="73"/>
      <c r="D144" s="73"/>
      <c r="E144" s="73"/>
      <c r="F144" s="73"/>
      <c r="G144" s="73"/>
    </row>
    <row r="145" spans="1:7" ht="13.2" x14ac:dyDescent="0.25">
      <c r="A145" s="3">
        <f>COUNTA(A121:A131)</f>
        <v>7</v>
      </c>
    </row>
    <row r="149" spans="1:7" ht="13.2" x14ac:dyDescent="0.25">
      <c r="A149" s="75" t="s">
        <v>104</v>
      </c>
      <c r="B149" s="73"/>
      <c r="C149" s="73"/>
      <c r="D149" s="73"/>
      <c r="E149" s="73"/>
      <c r="F149" s="73"/>
      <c r="G149" s="73"/>
    </row>
    <row r="150" spans="1:7" ht="13.2" x14ac:dyDescent="0.25">
      <c r="A150" s="2" t="s">
        <v>105</v>
      </c>
    </row>
    <row r="151" spans="1:7" ht="13.2" x14ac:dyDescent="0.25">
      <c r="A151" s="1">
        <v>20</v>
      </c>
    </row>
    <row r="152" spans="1:7" ht="13.2" x14ac:dyDescent="0.25">
      <c r="A152" s="1">
        <v>16</v>
      </c>
      <c r="D152" s="76">
        <v>8</v>
      </c>
    </row>
    <row r="153" spans="1:7" ht="13.2" x14ac:dyDescent="0.25">
      <c r="A153" s="1">
        <v>19</v>
      </c>
      <c r="D153" s="73"/>
    </row>
    <row r="154" spans="1:7" ht="13.2" x14ac:dyDescent="0.25">
      <c r="A154" s="1">
        <v>3</v>
      </c>
    </row>
    <row r="155" spans="1:7" ht="13.2" x14ac:dyDescent="0.25">
      <c r="A155" s="1">
        <v>9</v>
      </c>
    </row>
    <row r="156" spans="1:7" ht="13.2" x14ac:dyDescent="0.25">
      <c r="A156" s="1">
        <v>7</v>
      </c>
    </row>
    <row r="157" spans="1:7" ht="13.2" x14ac:dyDescent="0.25">
      <c r="A157" s="1">
        <v>12</v>
      </c>
    </row>
    <row r="158" spans="1:7" ht="13.2" x14ac:dyDescent="0.25">
      <c r="A158" s="3">
        <f>AVERAGE(A151:A157)</f>
        <v>12.285714285714286</v>
      </c>
    </row>
    <row r="161" spans="1:8" ht="13.2" x14ac:dyDescent="0.25">
      <c r="A161" s="74" t="s">
        <v>106</v>
      </c>
      <c r="B161" s="73"/>
      <c r="C161" s="73"/>
      <c r="D161" s="73"/>
      <c r="E161" s="73"/>
      <c r="F161" s="73"/>
    </row>
    <row r="162" spans="1:8" ht="13.2" x14ac:dyDescent="0.25">
      <c r="A162" s="72" t="s">
        <v>107</v>
      </c>
      <c r="B162" s="73"/>
      <c r="C162" s="73"/>
      <c r="D162" s="73"/>
      <c r="E162" s="73"/>
      <c r="F162" s="73"/>
      <c r="G162" s="73"/>
    </row>
    <row r="163" spans="1:8" ht="13.2" x14ac:dyDescent="0.25">
      <c r="A163" s="74" t="s">
        <v>108</v>
      </c>
      <c r="B163" s="73"/>
      <c r="C163" s="73"/>
      <c r="D163" s="73"/>
      <c r="E163" s="73"/>
      <c r="F163" s="73"/>
      <c r="G163" s="73"/>
      <c r="H163" s="73"/>
    </row>
    <row r="164" spans="1:8" ht="13.2" x14ac:dyDescent="0.25">
      <c r="A164" s="75" t="s">
        <v>109</v>
      </c>
      <c r="B164" s="73"/>
      <c r="C164" s="73"/>
      <c r="D164" s="73"/>
      <c r="E164" s="2" t="s">
        <v>110</v>
      </c>
    </row>
    <row r="165" spans="1:8" ht="13.2" x14ac:dyDescent="0.25">
      <c r="A165" s="74" t="s">
        <v>111</v>
      </c>
      <c r="B165" s="73"/>
      <c r="C165" s="73"/>
      <c r="D165" s="73"/>
      <c r="E165" s="1">
        <v>200</v>
      </c>
    </row>
    <row r="166" spans="1:8" ht="13.2" x14ac:dyDescent="0.25">
      <c r="A166" s="74" t="s">
        <v>112</v>
      </c>
      <c r="B166" s="73"/>
      <c r="C166" s="73"/>
      <c r="D166" s="73"/>
      <c r="E166" s="1">
        <v>120</v>
      </c>
    </row>
    <row r="167" spans="1:8" ht="13.2" x14ac:dyDescent="0.25">
      <c r="A167" s="74" t="s">
        <v>113</v>
      </c>
      <c r="B167" s="73"/>
      <c r="C167" s="73"/>
      <c r="D167" s="73"/>
      <c r="E167" s="1">
        <v>156</v>
      </c>
      <c r="H167" s="76">
        <v>9</v>
      </c>
    </row>
    <row r="168" spans="1:8" ht="13.2" x14ac:dyDescent="0.25">
      <c r="A168" s="74" t="s">
        <v>114</v>
      </c>
      <c r="B168" s="73"/>
      <c r="C168" s="73"/>
      <c r="D168" s="73"/>
      <c r="E168" s="1">
        <v>190</v>
      </c>
      <c r="H168" s="73"/>
    </row>
    <row r="169" spans="1:8" ht="13.2" x14ac:dyDescent="0.25">
      <c r="A169" s="74" t="s">
        <v>115</v>
      </c>
      <c r="B169" s="73"/>
      <c r="C169" s="73"/>
      <c r="D169" s="73"/>
      <c r="E169" s="1">
        <v>320</v>
      </c>
    </row>
    <row r="170" spans="1:8" ht="13.2" x14ac:dyDescent="0.25">
      <c r="A170" s="74" t="s">
        <v>116</v>
      </c>
      <c r="B170" s="73"/>
      <c r="C170" s="73"/>
      <c r="D170" s="73"/>
      <c r="E170" s="1">
        <v>89</v>
      </c>
    </row>
    <row r="171" spans="1:8" ht="15.75" customHeight="1" x14ac:dyDescent="0.25">
      <c r="A171" s="73"/>
      <c r="B171" s="73"/>
      <c r="C171" s="73"/>
      <c r="D171" s="73"/>
    </row>
    <row r="172" spans="1:8" ht="13.2" x14ac:dyDescent="0.25">
      <c r="A172" s="1">
        <v>1.1000000000000001</v>
      </c>
      <c r="B172" s="74" t="s">
        <v>117</v>
      </c>
      <c r="C172" s="73"/>
      <c r="D172" s="73"/>
      <c r="E172" s="12">
        <f>MAX(A165:E170)</f>
        <v>320</v>
      </c>
    </row>
    <row r="173" spans="1:8" ht="13.2" x14ac:dyDescent="0.25">
      <c r="A173" s="1">
        <v>1.2</v>
      </c>
      <c r="B173" s="74" t="s">
        <v>118</v>
      </c>
      <c r="C173" s="73"/>
      <c r="D173" s="73"/>
      <c r="E173" s="12">
        <f>MIN(A165:E170)</f>
        <v>89</v>
      </c>
    </row>
    <row r="174" spans="1:8" ht="13.2" x14ac:dyDescent="0.25">
      <c r="A174" s="1">
        <v>1.3</v>
      </c>
      <c r="B174" s="74" t="s">
        <v>119</v>
      </c>
      <c r="C174" s="73"/>
      <c r="D174" s="73"/>
      <c r="E174" s="12">
        <f>AVERAGE(A165:E170)</f>
        <v>179.16666666666666</v>
      </c>
    </row>
    <row r="175" spans="1:8" ht="15.75" customHeight="1" x14ac:dyDescent="0.25">
      <c r="E175" s="15"/>
    </row>
    <row r="177" spans="1:10" ht="13.2" x14ac:dyDescent="0.25">
      <c r="A177" s="74" t="s">
        <v>120</v>
      </c>
      <c r="B177" s="73"/>
      <c r="C177" s="73"/>
      <c r="D177" s="73"/>
      <c r="E177" s="73"/>
      <c r="F177" s="73"/>
      <c r="G177" s="73"/>
      <c r="H177" s="73"/>
      <c r="I177" s="73"/>
      <c r="J177" s="73"/>
    </row>
    <row r="179" spans="1:10" ht="13.2" x14ac:dyDescent="0.25">
      <c r="A179" s="74" t="s">
        <v>121</v>
      </c>
      <c r="B179" s="73"/>
      <c r="C179" s="73"/>
      <c r="D179" s="73"/>
      <c r="H179" s="76">
        <v>10</v>
      </c>
    </row>
    <row r="180" spans="1:10" ht="13.2" x14ac:dyDescent="0.25">
      <c r="A180" s="74" t="s">
        <v>122</v>
      </c>
      <c r="B180" s="73"/>
      <c r="C180" s="73"/>
      <c r="H180" s="73"/>
    </row>
    <row r="181" spans="1:10" ht="13.2" x14ac:dyDescent="0.25">
      <c r="A181" s="1" t="s">
        <v>123</v>
      </c>
    </row>
    <row r="183" spans="1:10" ht="13.2" x14ac:dyDescent="0.25">
      <c r="B183" s="1" t="s">
        <v>124</v>
      </c>
      <c r="C183" s="1" t="s">
        <v>125</v>
      </c>
      <c r="D183" s="1" t="s">
        <v>126</v>
      </c>
      <c r="E183" s="1" t="s">
        <v>127</v>
      </c>
      <c r="F183" s="1" t="s">
        <v>422</v>
      </c>
      <c r="G183" s="17" t="s">
        <v>423</v>
      </c>
      <c r="H183" s="1" t="s">
        <v>424</v>
      </c>
      <c r="I183" s="1" t="s">
        <v>425</v>
      </c>
    </row>
    <row r="184" spans="1:10" ht="13.2" x14ac:dyDescent="0.25">
      <c r="A184" s="1" t="s">
        <v>128</v>
      </c>
      <c r="B184" s="1">
        <v>95</v>
      </c>
      <c r="C184" s="1">
        <v>56</v>
      </c>
      <c r="D184" s="1">
        <v>14</v>
      </c>
      <c r="E184" s="1">
        <v>66</v>
      </c>
      <c r="F184" s="12">
        <f>AVERAGE(B184:E184)</f>
        <v>57.75</v>
      </c>
      <c r="G184" t="str">
        <f>IF(F184&lt;50, "FAIL", "PASS")</f>
        <v>PASS</v>
      </c>
      <c r="H184">
        <f>MAX(B184:E184)</f>
        <v>95</v>
      </c>
      <c r="I184">
        <f>MIN(B184:E184)</f>
        <v>14</v>
      </c>
    </row>
    <row r="185" spans="1:10" ht="13.2" x14ac:dyDescent="0.25">
      <c r="A185" s="1" t="s">
        <v>129</v>
      </c>
      <c r="B185" s="1">
        <v>54</v>
      </c>
      <c r="C185" s="1">
        <v>89</v>
      </c>
      <c r="D185" s="1">
        <v>53</v>
      </c>
      <c r="E185" s="1">
        <v>66</v>
      </c>
      <c r="F185" s="12">
        <f t="shared" ref="F185:F187" si="0">AVERAGE(B185:E185)</f>
        <v>65.5</v>
      </c>
      <c r="G185" t="str">
        <f t="shared" ref="G185:G187" si="1">IF(F185&lt;50, "FAIL", "PASS")</f>
        <v>PASS</v>
      </c>
      <c r="H185">
        <f t="shared" ref="H185:H187" si="2">MAX(B185:E185)</f>
        <v>89</v>
      </c>
      <c r="I185">
        <f t="shared" ref="I185:I187" si="3">MIN(B185:E185)</f>
        <v>53</v>
      </c>
    </row>
    <row r="186" spans="1:10" ht="13.2" x14ac:dyDescent="0.25">
      <c r="A186" s="1" t="s">
        <v>130</v>
      </c>
      <c r="B186" s="1">
        <v>100</v>
      </c>
      <c r="C186" s="1">
        <v>69</v>
      </c>
      <c r="D186" s="1">
        <v>78</v>
      </c>
      <c r="E186" s="1">
        <v>53</v>
      </c>
      <c r="F186" s="12">
        <f t="shared" si="0"/>
        <v>75</v>
      </c>
      <c r="G186" t="str">
        <f t="shared" si="1"/>
        <v>PASS</v>
      </c>
      <c r="H186">
        <f t="shared" si="2"/>
        <v>100</v>
      </c>
      <c r="I186">
        <f t="shared" si="3"/>
        <v>53</v>
      </c>
    </row>
    <row r="187" spans="1:10" ht="13.2" x14ac:dyDescent="0.25">
      <c r="A187" s="1" t="s">
        <v>131</v>
      </c>
      <c r="B187" s="1">
        <v>49</v>
      </c>
      <c r="C187" s="1">
        <v>70</v>
      </c>
      <c r="D187" s="1">
        <v>87</v>
      </c>
      <c r="E187" s="1">
        <v>100</v>
      </c>
      <c r="F187" s="12">
        <f t="shared" si="0"/>
        <v>76.5</v>
      </c>
      <c r="G187" t="str">
        <f t="shared" si="1"/>
        <v>PASS</v>
      </c>
      <c r="H187">
        <f t="shared" si="2"/>
        <v>100</v>
      </c>
      <c r="I187">
        <f t="shared" si="3"/>
        <v>49</v>
      </c>
    </row>
    <row r="191" spans="1:10" ht="13.2" x14ac:dyDescent="0.25">
      <c r="A191" s="74" t="s">
        <v>132</v>
      </c>
      <c r="B191" s="73"/>
      <c r="C191" s="73"/>
      <c r="D191" s="73"/>
      <c r="E191" s="73"/>
      <c r="F191" s="73"/>
      <c r="G191" s="73"/>
      <c r="H191" s="73"/>
      <c r="I191" s="73"/>
    </row>
    <row r="193" spans="1:9" ht="13.2" x14ac:dyDescent="0.25">
      <c r="A193" s="107" t="s">
        <v>74</v>
      </c>
      <c r="B193" s="73"/>
    </row>
    <row r="194" spans="1:9" ht="13.2" x14ac:dyDescent="0.25">
      <c r="A194" s="1" t="s">
        <v>133</v>
      </c>
      <c r="B194" s="5">
        <v>1</v>
      </c>
      <c r="F194" s="76">
        <v>11</v>
      </c>
    </row>
    <row r="195" spans="1:9" ht="13.2" x14ac:dyDescent="0.25">
      <c r="A195" s="1" t="s">
        <v>134</v>
      </c>
      <c r="B195" s="5">
        <v>0.5</v>
      </c>
      <c r="F195" s="73"/>
    </row>
    <row r="197" spans="1:9" ht="13.2" x14ac:dyDescent="0.25">
      <c r="A197" s="74" t="s">
        <v>135</v>
      </c>
      <c r="B197" s="73"/>
      <c r="C197" s="73"/>
      <c r="D197" s="73"/>
      <c r="E197" s="73"/>
      <c r="F197" s="73"/>
      <c r="G197" s="73"/>
      <c r="H197" s="73"/>
      <c r="I197" s="73"/>
    </row>
    <row r="198" spans="1:9" ht="13.2" x14ac:dyDescent="0.25">
      <c r="A198" s="74" t="s">
        <v>136</v>
      </c>
      <c r="B198" s="73"/>
      <c r="C198" s="73"/>
      <c r="D198" s="73"/>
      <c r="E198" s="73"/>
      <c r="F198" s="73"/>
      <c r="G198" s="73"/>
      <c r="H198" s="73"/>
      <c r="I198" s="73"/>
    </row>
    <row r="199" spans="1:9" ht="15.75" customHeight="1" x14ac:dyDescent="0.25">
      <c r="E199" s="16"/>
    </row>
    <row r="200" spans="1:9" ht="13.2" x14ac:dyDescent="0.25">
      <c r="A200" s="2" t="s">
        <v>137</v>
      </c>
      <c r="B200" s="2" t="s">
        <v>138</v>
      </c>
      <c r="C200" s="2" t="s">
        <v>139</v>
      </c>
      <c r="D200" s="2" t="s">
        <v>140</v>
      </c>
    </row>
    <row r="201" spans="1:9" ht="13.2" x14ac:dyDescent="0.25">
      <c r="A201" s="1" t="s">
        <v>141</v>
      </c>
      <c r="B201" s="1" t="s">
        <v>133</v>
      </c>
      <c r="C201" s="1">
        <v>46866</v>
      </c>
      <c r="D201" s="12" t="str">
        <f>IF(B201="A+", "100%",IF( B201="A-","50%"))</f>
        <v>100%</v>
      </c>
    </row>
    <row r="202" spans="1:9" ht="13.2" x14ac:dyDescent="0.25">
      <c r="A202" s="1" t="s">
        <v>142</v>
      </c>
      <c r="B202" s="1" t="s">
        <v>134</v>
      </c>
      <c r="C202" s="1">
        <v>33495</v>
      </c>
      <c r="D202" s="12" t="str">
        <f t="shared" ref="D202:D207" si="4">IF(B202="A+", "100%",IF( B202="A-","50%"))</f>
        <v>50%</v>
      </c>
    </row>
    <row r="203" spans="1:9" ht="13.2" x14ac:dyDescent="0.25">
      <c r="A203" s="1" t="s">
        <v>143</v>
      </c>
      <c r="B203" s="1" t="s">
        <v>134</v>
      </c>
      <c r="C203" s="1">
        <v>35087</v>
      </c>
      <c r="D203" s="12" t="str">
        <f t="shared" si="4"/>
        <v>50%</v>
      </c>
    </row>
    <row r="204" spans="1:9" ht="13.2" x14ac:dyDescent="0.25">
      <c r="A204" s="1" t="s">
        <v>144</v>
      </c>
      <c r="B204" s="1" t="s">
        <v>133</v>
      </c>
      <c r="C204" s="1">
        <v>42603</v>
      </c>
      <c r="D204" s="12" t="str">
        <f t="shared" si="4"/>
        <v>100%</v>
      </c>
    </row>
    <row r="205" spans="1:9" ht="13.2" x14ac:dyDescent="0.25">
      <c r="A205" s="1" t="s">
        <v>145</v>
      </c>
      <c r="B205" s="1" t="s">
        <v>134</v>
      </c>
      <c r="C205" s="1">
        <v>36971</v>
      </c>
      <c r="D205" s="12" t="str">
        <f t="shared" si="4"/>
        <v>50%</v>
      </c>
    </row>
    <row r="206" spans="1:9" ht="13.2" x14ac:dyDescent="0.25">
      <c r="A206" s="1" t="s">
        <v>146</v>
      </c>
      <c r="B206" s="1" t="s">
        <v>133</v>
      </c>
      <c r="C206" s="1">
        <v>41286</v>
      </c>
      <c r="D206" s="12" t="str">
        <f t="shared" si="4"/>
        <v>100%</v>
      </c>
    </row>
    <row r="207" spans="1:9" ht="13.2" x14ac:dyDescent="0.25">
      <c r="A207" s="1" t="s">
        <v>147</v>
      </c>
      <c r="B207" s="1" t="s">
        <v>134</v>
      </c>
      <c r="C207" s="1">
        <v>37732</v>
      </c>
      <c r="D207" s="12" t="str">
        <f t="shared" si="4"/>
        <v>50%</v>
      </c>
    </row>
    <row r="211" spans="1:9" ht="13.2" x14ac:dyDescent="0.25">
      <c r="A211" s="74" t="s">
        <v>148</v>
      </c>
      <c r="B211" s="73"/>
      <c r="C211" s="73"/>
      <c r="D211" s="73"/>
      <c r="E211" s="73"/>
      <c r="F211" s="73"/>
      <c r="G211" s="73"/>
      <c r="H211" s="73"/>
      <c r="I211" s="73"/>
    </row>
    <row r="212" spans="1:9" ht="13.2" x14ac:dyDescent="0.25">
      <c r="A212" s="74" t="s">
        <v>149</v>
      </c>
      <c r="B212" s="73"/>
      <c r="C212" s="73"/>
      <c r="D212" s="73"/>
      <c r="E212" s="73"/>
      <c r="F212" s="73"/>
      <c r="G212" s="73"/>
      <c r="H212" s="73"/>
      <c r="I212" s="73"/>
    </row>
    <row r="213" spans="1:9" ht="13.2" x14ac:dyDescent="0.25">
      <c r="A213" s="74" t="s">
        <v>150</v>
      </c>
      <c r="B213" s="73"/>
      <c r="C213" s="73"/>
      <c r="D213" s="73"/>
      <c r="E213" s="73"/>
      <c r="F213" s="73"/>
      <c r="G213" s="73"/>
      <c r="H213" s="73"/>
      <c r="I213" s="73"/>
    </row>
    <row r="214" spans="1:9" ht="13.2" x14ac:dyDescent="0.25">
      <c r="A214" s="74" t="s">
        <v>151</v>
      </c>
      <c r="B214" s="73"/>
      <c r="C214" s="73"/>
      <c r="D214" s="73"/>
      <c r="E214" s="73"/>
      <c r="F214" s="73"/>
      <c r="G214" s="73"/>
      <c r="H214" s="73"/>
      <c r="I214" s="73"/>
    </row>
    <row r="216" spans="1:9" ht="13.2" x14ac:dyDescent="0.25">
      <c r="A216" s="74" t="s">
        <v>152</v>
      </c>
      <c r="B216" s="73"/>
      <c r="C216" s="73"/>
      <c r="D216" s="73"/>
      <c r="E216" s="73"/>
      <c r="F216" s="73"/>
      <c r="G216" s="73"/>
      <c r="H216" s="73"/>
      <c r="I216" s="73"/>
    </row>
    <row r="218" spans="1:9" ht="13.2" x14ac:dyDescent="0.25">
      <c r="A218" s="2" t="s">
        <v>153</v>
      </c>
      <c r="B218" s="2" t="s">
        <v>154</v>
      </c>
      <c r="C218" s="2" t="s">
        <v>155</v>
      </c>
    </row>
    <row r="219" spans="1:9" ht="13.2" x14ac:dyDescent="0.25">
      <c r="A219" s="1" t="s">
        <v>156</v>
      </c>
      <c r="B219" s="1">
        <v>78</v>
      </c>
      <c r="C219" s="12" t="str">
        <f>IF(B219&gt;80,"Excellent",IF(B219&lt;80,"Good",IF(B219&lt;60,"fail")))</f>
        <v>Good</v>
      </c>
      <c r="F219" s="76">
        <v>12</v>
      </c>
    </row>
    <row r="220" spans="1:9" ht="13.2" x14ac:dyDescent="0.25">
      <c r="A220" s="1" t="s">
        <v>157</v>
      </c>
      <c r="B220" s="1">
        <v>85</v>
      </c>
      <c r="C220" s="12" t="str">
        <f t="shared" ref="C220:C222" si="5">IF(B220&gt;80,"Excellent",IF(B220&lt;80,"Good",IF(B220&lt;60,"fail")))</f>
        <v>Excellent</v>
      </c>
      <c r="F220" s="73"/>
    </row>
    <row r="221" spans="1:9" ht="13.2" x14ac:dyDescent="0.25">
      <c r="A221" s="1" t="s">
        <v>158</v>
      </c>
      <c r="B221" s="1">
        <v>44</v>
      </c>
      <c r="C221" s="12" t="str">
        <f t="shared" si="5"/>
        <v>Good</v>
      </c>
    </row>
    <row r="222" spans="1:9" ht="13.2" x14ac:dyDescent="0.25">
      <c r="A222" s="1" t="s">
        <v>159</v>
      </c>
      <c r="B222" s="1">
        <v>61</v>
      </c>
      <c r="C222" s="12" t="str">
        <f t="shared" si="5"/>
        <v>Good</v>
      </c>
    </row>
    <row r="225" spans="1:13" ht="13.2" x14ac:dyDescent="0.25">
      <c r="A225" s="75" t="s">
        <v>160</v>
      </c>
      <c r="B225" s="73"/>
      <c r="C225" s="73"/>
      <c r="D225" s="73"/>
      <c r="E225" s="73"/>
      <c r="F225" s="73"/>
      <c r="G225" s="73"/>
      <c r="H225" s="73"/>
      <c r="I225" s="73"/>
    </row>
    <row r="227" spans="1:13" ht="13.2" x14ac:dyDescent="0.25">
      <c r="A227" s="6" t="s">
        <v>161</v>
      </c>
      <c r="B227" s="6" t="s">
        <v>137</v>
      </c>
      <c r="C227" s="6" t="s">
        <v>162</v>
      </c>
      <c r="D227" s="6" t="s">
        <v>163</v>
      </c>
      <c r="E227" s="6" t="s">
        <v>105</v>
      </c>
    </row>
    <row r="228" spans="1:13" ht="13.2" x14ac:dyDescent="0.25">
      <c r="A228" s="1">
        <v>56815</v>
      </c>
      <c r="B228" s="1" t="s">
        <v>164</v>
      </c>
      <c r="C228" s="1" t="s">
        <v>165</v>
      </c>
      <c r="D228" s="1">
        <v>13836</v>
      </c>
      <c r="E228" s="1">
        <v>25</v>
      </c>
      <c r="G228" s="73"/>
      <c r="H228" s="73"/>
      <c r="I228" s="73"/>
      <c r="J228" s="73"/>
      <c r="K228" s="73"/>
      <c r="L228" s="73"/>
      <c r="M228" s="73"/>
    </row>
    <row r="229" spans="1:13" ht="13.2" x14ac:dyDescent="0.25">
      <c r="A229" s="1">
        <v>51186</v>
      </c>
      <c r="B229" s="1" t="s">
        <v>166</v>
      </c>
      <c r="C229" s="1" t="s">
        <v>167</v>
      </c>
      <c r="D229" s="1">
        <v>11771</v>
      </c>
      <c r="E229" s="1">
        <v>32</v>
      </c>
      <c r="G229" s="74" t="s">
        <v>168</v>
      </c>
      <c r="H229" s="73"/>
      <c r="I229" s="73"/>
      <c r="J229" s="73"/>
      <c r="K229" s="3">
        <v>58369</v>
      </c>
      <c r="L229" s="7" t="str">
        <f>VLOOKUP(K229,A228:E239,2,0)</f>
        <v>Thomas Davies</v>
      </c>
    </row>
    <row r="230" spans="1:13" ht="13.2" x14ac:dyDescent="0.25">
      <c r="A230" s="1">
        <v>51511</v>
      </c>
      <c r="B230" s="1" t="s">
        <v>169</v>
      </c>
      <c r="C230" s="1" t="s">
        <v>170</v>
      </c>
      <c r="D230" s="1">
        <v>13046</v>
      </c>
      <c r="E230" s="1">
        <v>35</v>
      </c>
    </row>
    <row r="231" spans="1:13" ht="13.2" x14ac:dyDescent="0.25">
      <c r="A231" s="1">
        <v>50890</v>
      </c>
      <c r="B231" s="1" t="s">
        <v>171</v>
      </c>
      <c r="C231" s="1" t="s">
        <v>172</v>
      </c>
      <c r="D231" s="1">
        <v>18276</v>
      </c>
      <c r="E231" s="1">
        <v>32</v>
      </c>
      <c r="G231" s="74" t="s">
        <v>173</v>
      </c>
      <c r="H231" s="73"/>
      <c r="I231" s="73"/>
      <c r="J231" s="73"/>
      <c r="K231" s="3" t="s">
        <v>174</v>
      </c>
      <c r="L231" s="1">
        <f>VLOOKUP(K231,B227:E239,4,0)</f>
        <v>30</v>
      </c>
    </row>
    <row r="232" spans="1:13" ht="13.2" x14ac:dyDescent="0.25">
      <c r="A232" s="1">
        <v>53700</v>
      </c>
      <c r="B232" s="1" t="s">
        <v>175</v>
      </c>
      <c r="C232" s="1" t="s">
        <v>176</v>
      </c>
      <c r="D232" s="1">
        <v>19327</v>
      </c>
      <c r="E232" s="1">
        <v>26</v>
      </c>
      <c r="F232" s="76">
        <v>13</v>
      </c>
      <c r="K232" s="16"/>
    </row>
    <row r="233" spans="1:13" ht="13.2" x14ac:dyDescent="0.25">
      <c r="A233" s="1">
        <v>55879</v>
      </c>
      <c r="B233" s="1" t="s">
        <v>177</v>
      </c>
      <c r="C233" s="1" t="s">
        <v>178</v>
      </c>
      <c r="D233" s="1">
        <v>18996</v>
      </c>
      <c r="E233" s="1">
        <v>35</v>
      </c>
      <c r="F233" s="73"/>
      <c r="G233" s="74" t="s">
        <v>179</v>
      </c>
      <c r="H233" s="73"/>
      <c r="I233" s="73"/>
      <c r="J233" s="73"/>
    </row>
    <row r="234" spans="1:13" ht="13.2" x14ac:dyDescent="0.25">
      <c r="A234" s="1">
        <v>59848</v>
      </c>
      <c r="B234" s="1" t="s">
        <v>180</v>
      </c>
      <c r="C234" s="1" t="s">
        <v>170</v>
      </c>
      <c r="D234" s="1">
        <v>10387</v>
      </c>
      <c r="E234" s="1">
        <v>25</v>
      </c>
      <c r="J234" s="74" t="s">
        <v>181</v>
      </c>
      <c r="K234" s="73"/>
      <c r="L234" s="73"/>
      <c r="M234" s="73"/>
    </row>
    <row r="235" spans="1:13" ht="13.2" x14ac:dyDescent="0.25">
      <c r="A235" s="1">
        <v>58369</v>
      </c>
      <c r="B235" s="1" t="s">
        <v>182</v>
      </c>
      <c r="C235" s="1" t="s">
        <v>178</v>
      </c>
      <c r="D235" s="1">
        <v>12566</v>
      </c>
      <c r="E235" s="1">
        <v>37</v>
      </c>
      <c r="G235" s="2" t="s">
        <v>183</v>
      </c>
      <c r="H235" s="2" t="s">
        <v>162</v>
      </c>
      <c r="J235" s="2" t="s">
        <v>109</v>
      </c>
      <c r="K235" s="2" t="s">
        <v>163</v>
      </c>
    </row>
    <row r="236" spans="1:13" ht="13.2" x14ac:dyDescent="0.25">
      <c r="A236" s="1">
        <v>50217</v>
      </c>
      <c r="B236" s="1" t="s">
        <v>184</v>
      </c>
      <c r="C236" s="1" t="s">
        <v>185</v>
      </c>
      <c r="D236" s="1">
        <v>16406</v>
      </c>
      <c r="E236" s="1">
        <v>42</v>
      </c>
      <c r="G236" s="1">
        <v>55879</v>
      </c>
      <c r="H236" s="3" t="str">
        <f t="shared" ref="H236:H238" si="6">VLOOKUP(G236,A228:E239,3,0)</f>
        <v>Capetown</v>
      </c>
      <c r="J236" s="1" t="s">
        <v>171</v>
      </c>
      <c r="K236" s="3">
        <f>VLOOKUP(J236,B227:E239,3,0)</f>
        <v>18276</v>
      </c>
    </row>
    <row r="237" spans="1:13" ht="13.2" x14ac:dyDescent="0.25">
      <c r="A237" s="1">
        <v>50695</v>
      </c>
      <c r="B237" s="1" t="s">
        <v>186</v>
      </c>
      <c r="C237" s="1" t="s">
        <v>172</v>
      </c>
      <c r="D237" s="1">
        <v>15784</v>
      </c>
      <c r="E237" s="1">
        <v>43</v>
      </c>
      <c r="G237" s="1">
        <v>50217</v>
      </c>
      <c r="H237" s="3" t="str">
        <f t="shared" si="6"/>
        <v>Warsaw</v>
      </c>
      <c r="J237" s="1" t="s">
        <v>187</v>
      </c>
      <c r="K237" s="3" t="e">
        <f>VLOOKUP(J237,B227:E239,3,0)</f>
        <v>#N/A</v>
      </c>
    </row>
    <row r="238" spans="1:13" ht="13.2" x14ac:dyDescent="0.25">
      <c r="A238" s="1">
        <v>59673</v>
      </c>
      <c r="B238" s="1" t="s">
        <v>174</v>
      </c>
      <c r="C238" s="1" t="s">
        <v>165</v>
      </c>
      <c r="D238" s="1">
        <v>10959</v>
      </c>
      <c r="E238" s="1">
        <v>30</v>
      </c>
      <c r="G238" s="1">
        <v>50695</v>
      </c>
      <c r="H238" s="3" t="str">
        <f t="shared" si="6"/>
        <v>Cairo</v>
      </c>
      <c r="J238" s="1" t="s">
        <v>174</v>
      </c>
      <c r="K238" s="3">
        <f>VLOOKUP(J238,B227:E239,3,0)</f>
        <v>10959</v>
      </c>
    </row>
    <row r="239" spans="1:13" ht="13.2" x14ac:dyDescent="0.25">
      <c r="A239" s="1">
        <v>52130</v>
      </c>
      <c r="B239" s="1" t="s">
        <v>188</v>
      </c>
      <c r="C239" s="1" t="s">
        <v>189</v>
      </c>
      <c r="D239" s="1">
        <v>14562</v>
      </c>
      <c r="E239" s="1">
        <v>32</v>
      </c>
    </row>
    <row r="242" spans="1:6" ht="13.2" x14ac:dyDescent="0.25">
      <c r="A242" s="75" t="s">
        <v>190</v>
      </c>
      <c r="B242" s="73"/>
      <c r="C242" s="73"/>
      <c r="D242" s="73"/>
      <c r="E242" s="73"/>
      <c r="F242" s="73"/>
    </row>
    <row r="243" spans="1:6" ht="13.2" x14ac:dyDescent="0.25">
      <c r="A243" s="8" t="s">
        <v>137</v>
      </c>
      <c r="B243" s="8" t="s">
        <v>105</v>
      </c>
      <c r="C243" s="8" t="s">
        <v>191</v>
      </c>
      <c r="D243" s="8" t="s">
        <v>192</v>
      </c>
    </row>
    <row r="244" spans="1:6" ht="13.2" x14ac:dyDescent="0.25">
      <c r="A244" s="1" t="s">
        <v>193</v>
      </c>
      <c r="B244" s="1">
        <v>35</v>
      </c>
      <c r="C244" s="1" t="s">
        <v>194</v>
      </c>
      <c r="D244" s="1" t="s">
        <v>195</v>
      </c>
    </row>
    <row r="245" spans="1:6" ht="13.2" x14ac:dyDescent="0.25">
      <c r="A245" s="1" t="s">
        <v>216</v>
      </c>
      <c r="B245" s="1">
        <v>42</v>
      </c>
      <c r="C245" s="1" t="s">
        <v>196</v>
      </c>
      <c r="D245" s="1" t="s">
        <v>197</v>
      </c>
      <c r="E245" s="76">
        <v>14</v>
      </c>
    </row>
    <row r="246" spans="1:6" ht="13.2" x14ac:dyDescent="0.25">
      <c r="A246" s="1" t="s">
        <v>227</v>
      </c>
      <c r="B246" s="1">
        <v>28</v>
      </c>
      <c r="C246" s="1" t="s">
        <v>194</v>
      </c>
      <c r="D246" s="1" t="s">
        <v>198</v>
      </c>
      <c r="E246" s="73"/>
    </row>
    <row r="247" spans="1:6" ht="13.2" x14ac:dyDescent="0.25">
      <c r="A247" s="1" t="s">
        <v>199</v>
      </c>
      <c r="B247" s="1">
        <v>25</v>
      </c>
      <c r="C247" s="1" t="s">
        <v>196</v>
      </c>
      <c r="D247" s="1" t="s">
        <v>200</v>
      </c>
    </row>
    <row r="248" spans="1:6" ht="13.2" x14ac:dyDescent="0.25">
      <c r="A248" s="1" t="s">
        <v>201</v>
      </c>
      <c r="B248" s="1">
        <v>31</v>
      </c>
      <c r="C248" s="1" t="s">
        <v>194</v>
      </c>
      <c r="D248" s="1" t="s">
        <v>202</v>
      </c>
    </row>
    <row r="249" spans="1:6" ht="13.2" x14ac:dyDescent="0.25">
      <c r="A249" s="1" t="s">
        <v>203</v>
      </c>
      <c r="B249" s="1">
        <v>27</v>
      </c>
      <c r="C249" s="1" t="s">
        <v>196</v>
      </c>
      <c r="D249" s="1" t="s">
        <v>204</v>
      </c>
    </row>
    <row r="250" spans="1:6" ht="13.2" x14ac:dyDescent="0.25">
      <c r="A250" s="1" t="s">
        <v>205</v>
      </c>
      <c r="B250" s="1">
        <v>38</v>
      </c>
      <c r="C250" s="1" t="s">
        <v>194</v>
      </c>
      <c r="D250" s="1" t="s">
        <v>206</v>
      </c>
    </row>
    <row r="251" spans="1:6" ht="13.2" x14ac:dyDescent="0.25">
      <c r="A251" s="1" t="s">
        <v>207</v>
      </c>
      <c r="B251" s="1">
        <v>29</v>
      </c>
      <c r="C251" s="1" t="s">
        <v>196</v>
      </c>
      <c r="D251" s="1" t="s">
        <v>208</v>
      </c>
    </row>
    <row r="252" spans="1:6" ht="13.2" x14ac:dyDescent="0.25">
      <c r="A252" s="1" t="s">
        <v>209</v>
      </c>
      <c r="B252" s="1">
        <v>45</v>
      </c>
      <c r="C252" s="1" t="s">
        <v>194</v>
      </c>
      <c r="D252" s="1" t="s">
        <v>210</v>
      </c>
    </row>
    <row r="253" spans="1:6" ht="13.2" x14ac:dyDescent="0.25">
      <c r="A253" s="1" t="s">
        <v>211</v>
      </c>
      <c r="B253" s="1">
        <v>33</v>
      </c>
      <c r="C253" s="1" t="s">
        <v>196</v>
      </c>
      <c r="D253" s="1" t="s">
        <v>212</v>
      </c>
    </row>
    <row r="255" spans="1:6" ht="13.2" x14ac:dyDescent="0.25">
      <c r="A255" s="1" t="s">
        <v>68</v>
      </c>
    </row>
    <row r="257" spans="1:12" ht="13.2" x14ac:dyDescent="0.25">
      <c r="A257" s="74" t="s">
        <v>213</v>
      </c>
      <c r="B257" s="73"/>
      <c r="C257" s="73"/>
      <c r="D257" s="73"/>
      <c r="E257" s="73"/>
      <c r="F257" s="73"/>
      <c r="G257" s="73"/>
    </row>
    <row r="258" spans="1:12" ht="13.2" x14ac:dyDescent="0.25">
      <c r="B258" s="2" t="s">
        <v>214</v>
      </c>
    </row>
    <row r="259" spans="1:12" ht="13.2" x14ac:dyDescent="0.25">
      <c r="A259" s="2" t="s">
        <v>215</v>
      </c>
      <c r="B259" s="3" t="s">
        <v>216</v>
      </c>
      <c r="C259" s="7" t="str">
        <f>VLOOKUP(B259,A244:D253,4,0)</f>
        <v>Data Scientist</v>
      </c>
    </row>
    <row r="260" spans="1:12" ht="13.2" x14ac:dyDescent="0.25">
      <c r="A260" s="74" t="s">
        <v>217</v>
      </c>
      <c r="B260" s="73"/>
      <c r="C260" s="73"/>
      <c r="D260" s="73"/>
      <c r="E260" s="73"/>
    </row>
    <row r="261" spans="1:12" ht="13.2" x14ac:dyDescent="0.25">
      <c r="B261" s="2" t="s">
        <v>218</v>
      </c>
    </row>
    <row r="262" spans="1:12" ht="13.2" x14ac:dyDescent="0.25">
      <c r="A262" s="2" t="s">
        <v>219</v>
      </c>
      <c r="B262" s="3" t="s">
        <v>209</v>
      </c>
      <c r="C262" s="9">
        <f>VLOOKUP(B262,A244:D253,2,0)</f>
        <v>45</v>
      </c>
    </row>
    <row r="263" spans="1:12" ht="13.2" x14ac:dyDescent="0.25">
      <c r="A263" s="74" t="s">
        <v>220</v>
      </c>
      <c r="B263" s="73"/>
      <c r="C263" s="73"/>
      <c r="D263" s="73"/>
      <c r="E263" s="73"/>
      <c r="F263" s="73"/>
      <c r="G263" s="73"/>
    </row>
    <row r="264" spans="1:12" ht="13.2" x14ac:dyDescent="0.25">
      <c r="B264" s="2" t="s">
        <v>221</v>
      </c>
    </row>
    <row r="265" spans="1:12" ht="13.2" x14ac:dyDescent="0.25">
      <c r="A265" s="2" t="s">
        <v>219</v>
      </c>
      <c r="B265" s="3" t="s">
        <v>227</v>
      </c>
      <c r="C265" s="1" t="str">
        <f>VLOOKUP(B265,A244:D253,4,0)</f>
        <v>Accountant</v>
      </c>
    </row>
    <row r="268" spans="1:12" ht="13.2" x14ac:dyDescent="0.25">
      <c r="A268" s="4" t="s">
        <v>222</v>
      </c>
    </row>
    <row r="269" spans="1:12" ht="13.2" x14ac:dyDescent="0.25">
      <c r="A269" s="2" t="s">
        <v>223</v>
      </c>
      <c r="B269" s="2">
        <v>101</v>
      </c>
      <c r="C269" s="2">
        <v>102</v>
      </c>
      <c r="D269" s="2">
        <v>103</v>
      </c>
      <c r="E269" s="2">
        <v>104</v>
      </c>
      <c r="F269" s="2">
        <v>105</v>
      </c>
      <c r="G269" s="2">
        <v>106</v>
      </c>
      <c r="H269" s="2">
        <v>107</v>
      </c>
      <c r="I269" s="2">
        <v>108</v>
      </c>
      <c r="J269" s="2">
        <v>109</v>
      </c>
      <c r="K269" s="2">
        <v>110</v>
      </c>
    </row>
    <row r="270" spans="1:12" ht="13.2" x14ac:dyDescent="0.25">
      <c r="A270" s="2" t="s">
        <v>224</v>
      </c>
      <c r="B270" s="1" t="s">
        <v>225</v>
      </c>
      <c r="C270" s="1" t="s">
        <v>226</v>
      </c>
      <c r="D270" s="1" t="s">
        <v>227</v>
      </c>
      <c r="E270" s="1" t="s">
        <v>228</v>
      </c>
      <c r="F270" s="1" t="s">
        <v>229</v>
      </c>
      <c r="G270" s="1" t="s">
        <v>230</v>
      </c>
      <c r="H270" s="1" t="s">
        <v>231</v>
      </c>
      <c r="I270" s="1" t="s">
        <v>232</v>
      </c>
      <c r="J270" s="1" t="s">
        <v>233</v>
      </c>
      <c r="K270" s="1" t="s">
        <v>234</v>
      </c>
    </row>
    <row r="271" spans="1:12" ht="13.2" x14ac:dyDescent="0.25">
      <c r="A271" s="2" t="s">
        <v>235</v>
      </c>
      <c r="B271" s="1" t="s">
        <v>236</v>
      </c>
      <c r="C271" s="1" t="s">
        <v>202</v>
      </c>
      <c r="D271" s="1" t="s">
        <v>237</v>
      </c>
      <c r="E271" s="1" t="s">
        <v>238</v>
      </c>
      <c r="F271" s="1" t="s">
        <v>236</v>
      </c>
      <c r="G271" s="1" t="s">
        <v>202</v>
      </c>
      <c r="H271" s="1" t="s">
        <v>239</v>
      </c>
      <c r="I271" s="1" t="s">
        <v>238</v>
      </c>
      <c r="J271" s="1" t="s">
        <v>236</v>
      </c>
      <c r="K271" s="1" t="s">
        <v>240</v>
      </c>
      <c r="L271" s="76">
        <v>15</v>
      </c>
    </row>
    <row r="272" spans="1:12" ht="13.2" x14ac:dyDescent="0.25">
      <c r="A272" s="2" t="s">
        <v>163</v>
      </c>
      <c r="B272" s="1">
        <v>50000</v>
      </c>
      <c r="C272" s="1">
        <v>55000</v>
      </c>
      <c r="D272" s="1">
        <v>60000</v>
      </c>
      <c r="E272" s="1">
        <v>65000</v>
      </c>
      <c r="F272" s="1">
        <v>70000</v>
      </c>
      <c r="G272" s="1">
        <v>75000</v>
      </c>
      <c r="H272" s="1">
        <v>80000</v>
      </c>
      <c r="I272" s="1">
        <v>85000</v>
      </c>
      <c r="J272" s="1">
        <v>90000</v>
      </c>
      <c r="K272" s="1">
        <v>95000</v>
      </c>
      <c r="L272" s="73"/>
    </row>
    <row r="273" spans="1:11" ht="13.2" x14ac:dyDescent="0.25">
      <c r="A273" s="2" t="s">
        <v>241</v>
      </c>
      <c r="B273" s="1">
        <v>2000</v>
      </c>
      <c r="C273" s="1">
        <v>2500</v>
      </c>
      <c r="D273" s="1">
        <v>3000</v>
      </c>
      <c r="E273" s="1">
        <v>3500</v>
      </c>
      <c r="F273" s="1">
        <v>4000</v>
      </c>
      <c r="G273" s="1">
        <v>4500</v>
      </c>
      <c r="H273" s="1">
        <v>5000</v>
      </c>
      <c r="I273" s="1">
        <v>5500</v>
      </c>
      <c r="J273" s="1">
        <v>6000</v>
      </c>
      <c r="K273" s="1">
        <v>6500</v>
      </c>
    </row>
    <row r="274" spans="1:11" ht="13.2" x14ac:dyDescent="0.25">
      <c r="A274" s="2" t="s">
        <v>242</v>
      </c>
      <c r="B274" s="1">
        <v>52000</v>
      </c>
      <c r="C274" s="1">
        <v>57500</v>
      </c>
      <c r="D274" s="1">
        <v>63000</v>
      </c>
      <c r="E274" s="1">
        <v>685000</v>
      </c>
      <c r="F274" s="1">
        <v>74000</v>
      </c>
      <c r="G274" s="1">
        <v>79500</v>
      </c>
      <c r="H274" s="1">
        <v>85000</v>
      </c>
      <c r="I274" s="1">
        <v>90500</v>
      </c>
      <c r="J274" s="1">
        <v>96000</v>
      </c>
      <c r="K274" s="1">
        <v>101500</v>
      </c>
    </row>
    <row r="276" spans="1:11" ht="13.2" x14ac:dyDescent="0.25">
      <c r="A276" s="75" t="s">
        <v>243</v>
      </c>
      <c r="B276" s="73"/>
      <c r="C276" s="73"/>
      <c r="D276" s="73"/>
      <c r="E276" s="73"/>
      <c r="F276" s="73"/>
      <c r="G276" s="73"/>
    </row>
    <row r="278" spans="1:11" ht="13.2" x14ac:dyDescent="0.25">
      <c r="A278" s="1" t="s">
        <v>215</v>
      </c>
      <c r="B278" s="1" t="str">
        <f>HLOOKUP(102,A269:K274,3,0)</f>
        <v>Marketing</v>
      </c>
      <c r="C278" s="1"/>
    </row>
    <row r="280" spans="1:11" ht="13.2" x14ac:dyDescent="0.25">
      <c r="A280" s="75" t="s">
        <v>244</v>
      </c>
      <c r="B280" s="73"/>
      <c r="C280" s="73"/>
      <c r="D280" s="73"/>
      <c r="E280" s="73"/>
      <c r="F280" s="73"/>
      <c r="G280" s="73"/>
    </row>
    <row r="282" spans="1:11" ht="13.2" x14ac:dyDescent="0.25">
      <c r="A282" s="1" t="s">
        <v>245</v>
      </c>
      <c r="B282" s="3">
        <f>HLOOKUP(105,A269:K274,4,0)</f>
        <v>70000</v>
      </c>
    </row>
    <row r="284" spans="1:11" ht="13.2" x14ac:dyDescent="0.25">
      <c r="A284" s="74" t="s">
        <v>246</v>
      </c>
      <c r="B284" s="73"/>
      <c r="C284" s="73"/>
      <c r="D284" s="73"/>
      <c r="E284" s="73"/>
      <c r="F284" s="73"/>
      <c r="G284" s="73"/>
    </row>
    <row r="285" spans="1:11" ht="13.2" x14ac:dyDescent="0.25">
      <c r="A285" s="1" t="s">
        <v>219</v>
      </c>
      <c r="B285" s="3">
        <f>HLOOKUP(107,A269:K274,6,0)</f>
        <v>85000</v>
      </c>
    </row>
    <row r="288" spans="1:11" ht="13.2" x14ac:dyDescent="0.25">
      <c r="A288" s="75" t="s">
        <v>247</v>
      </c>
      <c r="B288" s="73"/>
      <c r="C288" s="73"/>
      <c r="D288" s="73"/>
      <c r="E288" s="73"/>
      <c r="F288" s="73"/>
      <c r="G288" s="73"/>
    </row>
    <row r="289" spans="1:7" ht="13.2" x14ac:dyDescent="0.25">
      <c r="A289" s="2" t="s">
        <v>109</v>
      </c>
      <c r="B289" s="2" t="s">
        <v>248</v>
      </c>
      <c r="C289" s="2" t="s">
        <v>249</v>
      </c>
      <c r="D289" s="2" t="s">
        <v>250</v>
      </c>
    </row>
    <row r="290" spans="1:7" ht="13.2" x14ac:dyDescent="0.25">
      <c r="A290" s="1" t="s">
        <v>251</v>
      </c>
      <c r="B290" s="13" t="s">
        <v>252</v>
      </c>
      <c r="C290" s="1" t="s">
        <v>253</v>
      </c>
      <c r="D290" s="1">
        <v>28</v>
      </c>
    </row>
    <row r="291" spans="1:7" ht="13.2" x14ac:dyDescent="0.25">
      <c r="A291" s="1" t="s">
        <v>254</v>
      </c>
      <c r="B291" s="1" t="s">
        <v>255</v>
      </c>
      <c r="C291" s="1" t="s">
        <v>256</v>
      </c>
      <c r="D291" s="1">
        <v>8</v>
      </c>
    </row>
    <row r="292" spans="1:7" ht="13.2" x14ac:dyDescent="0.25">
      <c r="A292" s="1" t="s">
        <v>257</v>
      </c>
      <c r="B292" s="1" t="s">
        <v>258</v>
      </c>
      <c r="C292" s="1" t="s">
        <v>253</v>
      </c>
      <c r="D292" s="1">
        <v>19</v>
      </c>
      <c r="F292" s="76">
        <v>16</v>
      </c>
    </row>
    <row r="293" spans="1:7" ht="13.2" x14ac:dyDescent="0.25">
      <c r="A293" s="1" t="s">
        <v>259</v>
      </c>
      <c r="B293" s="1" t="s">
        <v>421</v>
      </c>
      <c r="C293" s="1" t="s">
        <v>260</v>
      </c>
      <c r="D293" s="1">
        <v>2</v>
      </c>
      <c r="F293" s="73"/>
    </row>
    <row r="294" spans="1:7" ht="13.2" x14ac:dyDescent="0.25">
      <c r="A294" s="1" t="s">
        <v>261</v>
      </c>
      <c r="B294" s="1" t="s">
        <v>258</v>
      </c>
      <c r="C294" s="1" t="s">
        <v>262</v>
      </c>
      <c r="D294" s="1">
        <v>5</v>
      </c>
    </row>
    <row r="295" spans="1:7" ht="13.2" x14ac:dyDescent="0.25">
      <c r="A295" s="1" t="s">
        <v>263</v>
      </c>
      <c r="B295" s="1" t="s">
        <v>255</v>
      </c>
      <c r="C295" s="1" t="s">
        <v>253</v>
      </c>
      <c r="D295" s="1">
        <v>9</v>
      </c>
    </row>
    <row r="296" spans="1:7" ht="13.2" x14ac:dyDescent="0.25">
      <c r="A296" s="1" t="s">
        <v>264</v>
      </c>
      <c r="B296" s="1" t="s">
        <v>258</v>
      </c>
      <c r="C296" s="1" t="s">
        <v>265</v>
      </c>
      <c r="D296" s="1">
        <v>18</v>
      </c>
    </row>
    <row r="297" spans="1:7" ht="13.2" x14ac:dyDescent="0.25">
      <c r="A297" s="1" t="s">
        <v>266</v>
      </c>
      <c r="B297" s="1" t="s">
        <v>252</v>
      </c>
      <c r="C297" s="1" t="s">
        <v>253</v>
      </c>
      <c r="D297" s="1">
        <v>11</v>
      </c>
    </row>
    <row r="298" spans="1:7" ht="13.2" x14ac:dyDescent="0.25">
      <c r="A298" s="1" t="s">
        <v>267</v>
      </c>
      <c r="B298" s="1" t="s">
        <v>421</v>
      </c>
      <c r="C298" s="1" t="s">
        <v>268</v>
      </c>
      <c r="D298" s="1">
        <v>3</v>
      </c>
    </row>
    <row r="299" spans="1:7" ht="13.2" x14ac:dyDescent="0.25">
      <c r="A299" s="1" t="s">
        <v>269</v>
      </c>
      <c r="B299" s="1" t="s">
        <v>255</v>
      </c>
      <c r="C299" s="1" t="s">
        <v>270</v>
      </c>
      <c r="D299" s="1">
        <v>15</v>
      </c>
    </row>
    <row r="301" spans="1:7" ht="13.2" x14ac:dyDescent="0.25">
      <c r="A301" s="2" t="s">
        <v>66</v>
      </c>
    </row>
    <row r="303" spans="1:7" ht="13.2" x14ac:dyDescent="0.25">
      <c r="A303" s="74" t="s">
        <v>271</v>
      </c>
      <c r="B303" s="73"/>
      <c r="C303" s="73"/>
      <c r="D303" s="73"/>
      <c r="E303" s="73"/>
      <c r="F303" s="73"/>
      <c r="G303" s="73"/>
    </row>
    <row r="304" spans="1:7" ht="13.2" x14ac:dyDescent="0.25">
      <c r="B304" s="2" t="s">
        <v>218</v>
      </c>
    </row>
    <row r="305" spans="1:7" ht="13.2" x14ac:dyDescent="0.25">
      <c r="A305" s="2" t="s">
        <v>215</v>
      </c>
      <c r="B305" s="3">
        <f>SUMIF(C289:C299,"USA",D289:D299)</f>
        <v>67</v>
      </c>
    </row>
    <row r="307" spans="1:7" ht="13.2" x14ac:dyDescent="0.25">
      <c r="A307" s="74" t="s">
        <v>272</v>
      </c>
      <c r="B307" s="73"/>
      <c r="C307" s="73"/>
      <c r="D307" s="73"/>
      <c r="E307" s="73"/>
      <c r="F307" s="73"/>
    </row>
    <row r="308" spans="1:7" ht="13.2" x14ac:dyDescent="0.25">
      <c r="B308" s="2" t="s">
        <v>218</v>
      </c>
    </row>
    <row r="309" spans="1:7" ht="13.2" x14ac:dyDescent="0.25">
      <c r="A309" s="2" t="s">
        <v>215</v>
      </c>
      <c r="B309" s="3">
        <f>SUMIF(B289:B299,"Figure skating", D289:D299)</f>
        <v>5</v>
      </c>
    </row>
    <row r="311" spans="1:7" ht="13.2" x14ac:dyDescent="0.25">
      <c r="A311" s="74" t="s">
        <v>273</v>
      </c>
      <c r="B311" s="73"/>
      <c r="C311" s="73"/>
      <c r="D311" s="73"/>
      <c r="E311" s="73"/>
      <c r="F311" s="73"/>
    </row>
    <row r="312" spans="1:7" ht="13.2" x14ac:dyDescent="0.25">
      <c r="B312" s="2" t="s">
        <v>218</v>
      </c>
    </row>
    <row r="313" spans="1:7" ht="13.2" x14ac:dyDescent="0.25">
      <c r="A313" s="2" t="s">
        <v>215</v>
      </c>
      <c r="B313" s="3">
        <f>SUMIF(C289:C299, "USA", D289:D299)+ SUMIF(C289:C299, "Jamaica",D289:D299)</f>
        <v>75</v>
      </c>
    </row>
    <row r="317" spans="1:7" ht="13.2" x14ac:dyDescent="0.25">
      <c r="A317" s="2" t="s">
        <v>274</v>
      </c>
    </row>
    <row r="318" spans="1:7" ht="13.2" x14ac:dyDescent="0.25">
      <c r="A318" s="2" t="s">
        <v>109</v>
      </c>
      <c r="B318" s="2" t="s">
        <v>191</v>
      </c>
      <c r="C318" s="2" t="s">
        <v>105</v>
      </c>
      <c r="D318" s="2" t="s">
        <v>249</v>
      </c>
      <c r="E318" s="2" t="s">
        <v>275</v>
      </c>
    </row>
    <row r="319" spans="1:7" ht="13.2" x14ac:dyDescent="0.25">
      <c r="A319" s="1" t="s">
        <v>156</v>
      </c>
      <c r="B319" s="1" t="s">
        <v>276</v>
      </c>
      <c r="C319" s="1">
        <v>32</v>
      </c>
      <c r="D319" s="1" t="s">
        <v>253</v>
      </c>
      <c r="E319" s="1" t="s">
        <v>277</v>
      </c>
    </row>
    <row r="320" spans="1:7" ht="13.2" x14ac:dyDescent="0.25">
      <c r="A320" s="1" t="s">
        <v>278</v>
      </c>
      <c r="B320" s="1" t="s">
        <v>196</v>
      </c>
      <c r="C320" s="1">
        <v>28</v>
      </c>
      <c r="D320" s="1" t="s">
        <v>279</v>
      </c>
      <c r="E320" s="1" t="s">
        <v>280</v>
      </c>
      <c r="G320" s="105">
        <v>17</v>
      </c>
    </row>
    <row r="321" spans="1:7" ht="13.2" x14ac:dyDescent="0.25">
      <c r="A321" s="1" t="s">
        <v>158</v>
      </c>
      <c r="B321" s="1" t="s">
        <v>276</v>
      </c>
      <c r="C321" s="1">
        <v>45</v>
      </c>
      <c r="D321" s="1" t="s">
        <v>281</v>
      </c>
      <c r="E321" s="1" t="s">
        <v>277</v>
      </c>
      <c r="G321" s="73"/>
    </row>
    <row r="322" spans="1:7" ht="13.2" x14ac:dyDescent="0.25">
      <c r="A322" s="1" t="s">
        <v>282</v>
      </c>
      <c r="B322" s="1" t="s">
        <v>196</v>
      </c>
      <c r="C322" s="1">
        <v>35</v>
      </c>
      <c r="D322" s="1" t="s">
        <v>283</v>
      </c>
      <c r="E322" s="1" t="s">
        <v>277</v>
      </c>
    </row>
    <row r="323" spans="1:7" ht="13.2" x14ac:dyDescent="0.25">
      <c r="A323" s="1" t="s">
        <v>64</v>
      </c>
      <c r="B323" s="1" t="s">
        <v>276</v>
      </c>
      <c r="C323" s="1">
        <v>40</v>
      </c>
      <c r="D323" s="1" t="s">
        <v>253</v>
      </c>
      <c r="E323" s="1" t="s">
        <v>280</v>
      </c>
    </row>
    <row r="324" spans="1:7" ht="13.2" x14ac:dyDescent="0.25">
      <c r="A324" s="1" t="s">
        <v>284</v>
      </c>
      <c r="B324" s="1" t="s">
        <v>196</v>
      </c>
      <c r="C324" s="1">
        <v>29</v>
      </c>
      <c r="D324" s="1" t="s">
        <v>279</v>
      </c>
      <c r="E324" s="1" t="s">
        <v>277</v>
      </c>
    </row>
    <row r="325" spans="1:7" ht="13.2" x14ac:dyDescent="0.25">
      <c r="A325" s="1" t="s">
        <v>285</v>
      </c>
      <c r="B325" s="1" t="s">
        <v>276</v>
      </c>
      <c r="C325" s="1">
        <v>33</v>
      </c>
      <c r="D325" s="1" t="s">
        <v>281</v>
      </c>
      <c r="E325" s="1" t="s">
        <v>280</v>
      </c>
    </row>
    <row r="326" spans="1:7" ht="13.2" x14ac:dyDescent="0.25">
      <c r="A326" s="1" t="s">
        <v>286</v>
      </c>
      <c r="B326" s="1" t="s">
        <v>196</v>
      </c>
      <c r="C326" s="1">
        <v>26</v>
      </c>
      <c r="D326" s="1" t="s">
        <v>283</v>
      </c>
      <c r="E326" s="1" t="s">
        <v>280</v>
      </c>
    </row>
    <row r="327" spans="1:7" ht="13.2" x14ac:dyDescent="0.25">
      <c r="A327" s="1" t="s">
        <v>287</v>
      </c>
      <c r="B327" s="1" t="s">
        <v>276</v>
      </c>
      <c r="C327" s="1">
        <v>38</v>
      </c>
      <c r="D327" s="1" t="s">
        <v>253</v>
      </c>
      <c r="E327" s="1" t="s">
        <v>277</v>
      </c>
    </row>
    <row r="328" spans="1:7" ht="13.2" x14ac:dyDescent="0.25">
      <c r="A328" s="1" t="s">
        <v>288</v>
      </c>
      <c r="B328" s="1" t="s">
        <v>196</v>
      </c>
      <c r="C328" s="1">
        <v>31</v>
      </c>
      <c r="D328" s="1" t="s">
        <v>279</v>
      </c>
      <c r="E328" s="1" t="s">
        <v>277</v>
      </c>
    </row>
    <row r="331" spans="1:7" ht="13.2" x14ac:dyDescent="0.25">
      <c r="A331" s="75" t="s">
        <v>289</v>
      </c>
      <c r="B331" s="73"/>
      <c r="C331" s="73"/>
      <c r="D331" s="73"/>
      <c r="E331" s="73"/>
      <c r="F331" s="73"/>
    </row>
    <row r="332" spans="1:7" ht="13.2" x14ac:dyDescent="0.25">
      <c r="B332" s="4" t="s">
        <v>218</v>
      </c>
    </row>
    <row r="333" spans="1:7" ht="13.2" x14ac:dyDescent="0.25">
      <c r="A333" s="2" t="s">
        <v>215</v>
      </c>
      <c r="B333" s="3">
        <f>COUNTIF(E318:E328,"Married")</f>
        <v>6</v>
      </c>
    </row>
    <row r="335" spans="1:7" ht="13.2" x14ac:dyDescent="0.25">
      <c r="A335" s="75" t="s">
        <v>290</v>
      </c>
      <c r="B335" s="73"/>
      <c r="C335" s="73"/>
      <c r="D335" s="73"/>
      <c r="E335" s="73"/>
      <c r="F335" s="73"/>
    </row>
    <row r="336" spans="1:7" ht="13.2" x14ac:dyDescent="0.25">
      <c r="B336" s="4" t="s">
        <v>218</v>
      </c>
    </row>
    <row r="337" spans="1:8" ht="13.2" x14ac:dyDescent="0.25">
      <c r="A337" s="2" t="s">
        <v>215</v>
      </c>
      <c r="B337" s="3">
        <f>COUNTIF(D318:D328, "USA")</f>
        <v>3</v>
      </c>
    </row>
    <row r="339" spans="1:8" ht="13.2" x14ac:dyDescent="0.25">
      <c r="A339" s="75" t="s">
        <v>291</v>
      </c>
      <c r="B339" s="73"/>
      <c r="C339" s="73"/>
      <c r="D339" s="73"/>
      <c r="E339" s="73"/>
      <c r="F339" s="73"/>
    </row>
    <row r="340" spans="1:8" ht="13.2" x14ac:dyDescent="0.25">
      <c r="B340" s="4" t="s">
        <v>218</v>
      </c>
    </row>
    <row r="341" spans="1:8" ht="13.2" x14ac:dyDescent="0.25">
      <c r="A341" s="2" t="s">
        <v>215</v>
      </c>
      <c r="B341" s="3">
        <f>COUNTIF(B318:B328, "Female")</f>
        <v>5</v>
      </c>
    </row>
    <row r="345" spans="1:8" ht="13.2" x14ac:dyDescent="0.25">
      <c r="A345" s="2" t="s">
        <v>292</v>
      </c>
    </row>
    <row r="347" spans="1:8" ht="13.2" x14ac:dyDescent="0.25">
      <c r="A347" s="2" t="s">
        <v>293</v>
      </c>
      <c r="B347" s="2" t="s">
        <v>294</v>
      </c>
      <c r="C347" s="2" t="s">
        <v>2</v>
      </c>
      <c r="D347" s="2" t="s">
        <v>295</v>
      </c>
      <c r="E347" s="2" t="s">
        <v>296</v>
      </c>
      <c r="F347" s="2" t="s">
        <v>297</v>
      </c>
    </row>
    <row r="348" spans="1:8" ht="13.2" x14ac:dyDescent="0.25">
      <c r="A348" s="1" t="s">
        <v>298</v>
      </c>
      <c r="B348" s="1">
        <v>5</v>
      </c>
      <c r="C348" s="1" t="s">
        <v>9</v>
      </c>
      <c r="D348" s="1">
        <v>15</v>
      </c>
      <c r="E348" s="1">
        <v>500</v>
      </c>
      <c r="F348" s="1">
        <v>7500</v>
      </c>
      <c r="H348" s="105">
        <v>18</v>
      </c>
    </row>
    <row r="349" spans="1:8" ht="13.2" x14ac:dyDescent="0.25">
      <c r="A349" s="1" t="s">
        <v>299</v>
      </c>
      <c r="B349" s="1">
        <v>4</v>
      </c>
      <c r="C349" s="1" t="s">
        <v>9</v>
      </c>
      <c r="D349" s="1">
        <v>10</v>
      </c>
      <c r="E349" s="1">
        <v>800</v>
      </c>
      <c r="F349" s="1">
        <v>8000</v>
      </c>
      <c r="H349" s="73"/>
    </row>
    <row r="350" spans="1:8" ht="13.2" x14ac:dyDescent="0.25">
      <c r="A350" s="1" t="s">
        <v>300</v>
      </c>
      <c r="B350" s="1">
        <v>3</v>
      </c>
      <c r="C350" s="1" t="s">
        <v>301</v>
      </c>
      <c r="D350" s="1">
        <v>20</v>
      </c>
      <c r="E350" s="1">
        <v>400</v>
      </c>
      <c r="F350" s="1">
        <v>8000</v>
      </c>
    </row>
    <row r="351" spans="1:8" ht="13.2" x14ac:dyDescent="0.25">
      <c r="A351" s="1" t="s">
        <v>302</v>
      </c>
      <c r="B351" s="1">
        <v>4</v>
      </c>
      <c r="C351" s="1" t="s">
        <v>9</v>
      </c>
      <c r="D351" s="1">
        <v>12</v>
      </c>
      <c r="E351" s="1">
        <v>1000</v>
      </c>
      <c r="F351" s="1">
        <v>12000</v>
      </c>
    </row>
    <row r="352" spans="1:8" ht="13.2" x14ac:dyDescent="0.25">
      <c r="A352" s="1" t="s">
        <v>303</v>
      </c>
      <c r="B352" s="1">
        <v>5</v>
      </c>
      <c r="C352" s="1" t="s">
        <v>9</v>
      </c>
      <c r="D352" s="1">
        <v>14</v>
      </c>
      <c r="E352" s="1">
        <v>1500</v>
      </c>
      <c r="F352" s="1">
        <v>21000</v>
      </c>
    </row>
    <row r="353" spans="1:7" ht="13.2" x14ac:dyDescent="0.25">
      <c r="A353" s="1" t="s">
        <v>304</v>
      </c>
      <c r="B353" s="1">
        <v>4</v>
      </c>
      <c r="C353" s="1" t="s">
        <v>8</v>
      </c>
      <c r="D353" s="1">
        <v>18</v>
      </c>
      <c r="E353" s="1">
        <v>600</v>
      </c>
      <c r="F353" s="1">
        <v>10800</v>
      </c>
    </row>
    <row r="356" spans="1:7" ht="13.2" x14ac:dyDescent="0.25">
      <c r="A356" s="75" t="s">
        <v>305</v>
      </c>
      <c r="B356" s="73"/>
      <c r="C356" s="73"/>
      <c r="D356" s="73"/>
      <c r="E356" s="73"/>
      <c r="F356" s="73"/>
    </row>
    <row r="357" spans="1:7" ht="13.2" x14ac:dyDescent="0.25">
      <c r="B357" s="4" t="s">
        <v>218</v>
      </c>
    </row>
    <row r="358" spans="1:7" ht="13.2" x14ac:dyDescent="0.25">
      <c r="A358" s="2" t="s">
        <v>215</v>
      </c>
      <c r="B358" s="3">
        <f>SUMIFS(F347:F353,B347:B353, "5",C347:C353, "June")</f>
        <v>28500</v>
      </c>
    </row>
    <row r="360" spans="1:7" ht="13.2" x14ac:dyDescent="0.25">
      <c r="A360" s="75" t="s">
        <v>306</v>
      </c>
      <c r="B360" s="73"/>
      <c r="C360" s="73"/>
      <c r="D360" s="73"/>
      <c r="E360" s="73"/>
      <c r="F360" s="73"/>
    </row>
    <row r="361" spans="1:7" ht="13.2" x14ac:dyDescent="0.25">
      <c r="B361" s="4" t="s">
        <v>218</v>
      </c>
    </row>
    <row r="362" spans="1:7" ht="13.2" x14ac:dyDescent="0.25">
      <c r="A362" s="2" t="s">
        <v>215</v>
      </c>
      <c r="B362" s="3">
        <f>SUMIFS(F347:F353,B347:B353, "5",C347:C353,"June")+ SUMIFS(F347:F353,B347:B353, "4",C347:C353, "June")</f>
        <v>48500</v>
      </c>
    </row>
    <row r="364" spans="1:7" ht="13.2" x14ac:dyDescent="0.25">
      <c r="A364" s="75" t="s">
        <v>307</v>
      </c>
      <c r="B364" s="73"/>
      <c r="C364" s="73"/>
      <c r="D364" s="73"/>
      <c r="E364" s="73"/>
      <c r="F364" s="73"/>
      <c r="G364" s="73"/>
    </row>
    <row r="365" spans="1:7" ht="13.2" x14ac:dyDescent="0.25">
      <c r="B365" s="4" t="s">
        <v>218</v>
      </c>
    </row>
    <row r="366" spans="1:7" ht="13.2" x14ac:dyDescent="0.25">
      <c r="A366" s="2" t="s">
        <v>215</v>
      </c>
      <c r="B366" s="3">
        <f>SUMIFS(D347:D353,B347:B353,"&gt;=4",E347:E353, "&gt;=800")</f>
        <v>36</v>
      </c>
    </row>
    <row r="370" spans="1:8" ht="13.2" x14ac:dyDescent="0.25">
      <c r="A370" s="1" t="s">
        <v>308</v>
      </c>
    </row>
    <row r="372" spans="1:8" ht="13.2" x14ac:dyDescent="0.25">
      <c r="A372" s="2" t="s">
        <v>309</v>
      </c>
      <c r="B372" s="2" t="s">
        <v>191</v>
      </c>
      <c r="C372" s="2" t="s">
        <v>154</v>
      </c>
      <c r="D372" s="2" t="s">
        <v>310</v>
      </c>
      <c r="E372" s="2" t="s">
        <v>311</v>
      </c>
      <c r="F372" s="2" t="s">
        <v>312</v>
      </c>
    </row>
    <row r="373" spans="1:8" ht="13.2" x14ac:dyDescent="0.25">
      <c r="A373" s="1" t="s">
        <v>156</v>
      </c>
      <c r="B373" s="1" t="s">
        <v>276</v>
      </c>
      <c r="C373" s="1" t="s">
        <v>313</v>
      </c>
      <c r="D373" s="1" t="s">
        <v>314</v>
      </c>
      <c r="E373" s="1">
        <v>80</v>
      </c>
      <c r="F373" s="1" t="s">
        <v>315</v>
      </c>
      <c r="H373" s="105">
        <v>19</v>
      </c>
    </row>
    <row r="374" spans="1:8" ht="13.2" x14ac:dyDescent="0.25">
      <c r="A374" s="1" t="s">
        <v>278</v>
      </c>
      <c r="B374" s="1" t="s">
        <v>196</v>
      </c>
      <c r="C374" s="1" t="s">
        <v>313</v>
      </c>
      <c r="D374" s="1" t="s">
        <v>314</v>
      </c>
      <c r="E374" s="1">
        <v>75</v>
      </c>
      <c r="F374" s="1" t="s">
        <v>315</v>
      </c>
      <c r="H374" s="73"/>
    </row>
    <row r="375" spans="1:8" ht="13.2" x14ac:dyDescent="0.25">
      <c r="A375" s="1" t="s">
        <v>316</v>
      </c>
      <c r="B375" s="1" t="s">
        <v>276</v>
      </c>
      <c r="C375" s="1" t="s">
        <v>317</v>
      </c>
      <c r="D375" s="1" t="s">
        <v>314</v>
      </c>
      <c r="E375" s="1">
        <v>60</v>
      </c>
      <c r="F375" s="1" t="s">
        <v>318</v>
      </c>
    </row>
    <row r="376" spans="1:8" ht="13.2" x14ac:dyDescent="0.25">
      <c r="A376" s="1" t="s">
        <v>282</v>
      </c>
      <c r="B376" s="1" t="s">
        <v>196</v>
      </c>
      <c r="C376" s="1" t="s">
        <v>317</v>
      </c>
      <c r="D376" s="1" t="s">
        <v>319</v>
      </c>
      <c r="E376" s="1">
        <v>65</v>
      </c>
      <c r="F376" s="1" t="s">
        <v>318</v>
      </c>
    </row>
    <row r="377" spans="1:8" ht="13.2" x14ac:dyDescent="0.25">
      <c r="A377" s="1" t="s">
        <v>320</v>
      </c>
      <c r="B377" s="1" t="s">
        <v>276</v>
      </c>
      <c r="C377" s="1" t="s">
        <v>321</v>
      </c>
      <c r="D377" s="1" t="s">
        <v>314</v>
      </c>
      <c r="E377" s="1">
        <v>90</v>
      </c>
      <c r="F377" s="1" t="s">
        <v>315</v>
      </c>
    </row>
    <row r="378" spans="1:8" ht="13.2" x14ac:dyDescent="0.25">
      <c r="A378" s="1" t="s">
        <v>286</v>
      </c>
      <c r="B378" s="1" t="s">
        <v>196</v>
      </c>
      <c r="C378" s="1" t="s">
        <v>321</v>
      </c>
      <c r="D378" s="1" t="s">
        <v>314</v>
      </c>
      <c r="E378" s="1">
        <v>95</v>
      </c>
      <c r="F378" s="1" t="s">
        <v>315</v>
      </c>
    </row>
    <row r="379" spans="1:8" ht="13.2" x14ac:dyDescent="0.25">
      <c r="A379" s="1" t="s">
        <v>64</v>
      </c>
      <c r="B379" s="1" t="s">
        <v>276</v>
      </c>
      <c r="C379" s="1" t="s">
        <v>313</v>
      </c>
      <c r="D379" s="1" t="s">
        <v>314</v>
      </c>
      <c r="E379" s="1">
        <v>85</v>
      </c>
      <c r="F379" s="1" t="s">
        <v>315</v>
      </c>
    </row>
    <row r="380" spans="1:8" ht="13.2" x14ac:dyDescent="0.25">
      <c r="A380" s="1" t="s">
        <v>322</v>
      </c>
      <c r="B380" s="1" t="s">
        <v>196</v>
      </c>
      <c r="C380" s="1" t="s">
        <v>317</v>
      </c>
      <c r="D380" s="1" t="s">
        <v>319</v>
      </c>
      <c r="E380" s="1">
        <v>75</v>
      </c>
      <c r="F380" s="1" t="s">
        <v>315</v>
      </c>
    </row>
    <row r="381" spans="1:8" ht="13.2" x14ac:dyDescent="0.25">
      <c r="A381" s="1" t="s">
        <v>323</v>
      </c>
      <c r="B381" s="1" t="s">
        <v>276</v>
      </c>
      <c r="C381" s="1" t="s">
        <v>321</v>
      </c>
      <c r="D381" s="1" t="s">
        <v>314</v>
      </c>
      <c r="E381" s="1">
        <v>70</v>
      </c>
      <c r="F381" s="1" t="s">
        <v>315</v>
      </c>
    </row>
    <row r="382" spans="1:8" ht="13.2" x14ac:dyDescent="0.25">
      <c r="A382" s="1" t="s">
        <v>324</v>
      </c>
      <c r="B382" s="1" t="s">
        <v>196</v>
      </c>
      <c r="C382" s="1" t="s">
        <v>313</v>
      </c>
      <c r="D382" s="1" t="s">
        <v>314</v>
      </c>
      <c r="E382" s="1">
        <v>80</v>
      </c>
      <c r="F382" s="1" t="s">
        <v>315</v>
      </c>
    </row>
    <row r="383" spans="1:8" ht="13.2" x14ac:dyDescent="0.25">
      <c r="A383" s="1" t="s">
        <v>325</v>
      </c>
      <c r="B383" s="1" t="s">
        <v>276</v>
      </c>
      <c r="C383" s="1" t="s">
        <v>317</v>
      </c>
      <c r="D383" s="1" t="s">
        <v>314</v>
      </c>
      <c r="E383" s="1">
        <v>65</v>
      </c>
      <c r="F383" s="1" t="s">
        <v>318</v>
      </c>
    </row>
    <row r="384" spans="1:8" ht="13.2" x14ac:dyDescent="0.25">
      <c r="A384" s="1" t="s">
        <v>326</v>
      </c>
      <c r="B384" s="1" t="s">
        <v>196</v>
      </c>
      <c r="C384" s="1" t="s">
        <v>321</v>
      </c>
      <c r="D384" s="1" t="s">
        <v>319</v>
      </c>
      <c r="E384" s="1">
        <v>90</v>
      </c>
      <c r="F384" s="1" t="s">
        <v>315</v>
      </c>
    </row>
    <row r="385" spans="1:8" ht="13.2" x14ac:dyDescent="0.25">
      <c r="A385" s="1" t="s">
        <v>285</v>
      </c>
      <c r="B385" s="1" t="s">
        <v>276</v>
      </c>
      <c r="C385" s="1" t="s">
        <v>313</v>
      </c>
      <c r="D385" s="1" t="s">
        <v>314</v>
      </c>
      <c r="E385" s="1">
        <v>95</v>
      </c>
      <c r="F385" s="1" t="s">
        <v>315</v>
      </c>
    </row>
    <row r="386" spans="1:8" ht="13.2" x14ac:dyDescent="0.25">
      <c r="A386" s="1" t="s">
        <v>327</v>
      </c>
      <c r="B386" s="1" t="s">
        <v>196</v>
      </c>
      <c r="C386" s="1" t="s">
        <v>317</v>
      </c>
      <c r="D386" s="1" t="s">
        <v>314</v>
      </c>
      <c r="E386" s="1">
        <v>85</v>
      </c>
      <c r="F386" s="1" t="s">
        <v>315</v>
      </c>
    </row>
    <row r="388" spans="1:8" ht="13.2" x14ac:dyDescent="0.25">
      <c r="A388" s="75" t="s">
        <v>426</v>
      </c>
      <c r="B388" s="73"/>
      <c r="C388" s="73"/>
      <c r="D388" s="73"/>
      <c r="E388" s="73"/>
      <c r="F388" s="73"/>
      <c r="G388" s="73"/>
      <c r="H388" s="73"/>
    </row>
    <row r="389" spans="1:8" ht="13.2" x14ac:dyDescent="0.25">
      <c r="B389" s="4" t="s">
        <v>218</v>
      </c>
    </row>
    <row r="390" spans="1:8" ht="13.2" x14ac:dyDescent="0.25">
      <c r="A390" s="2" t="s">
        <v>215</v>
      </c>
      <c r="B390" s="3">
        <f>COUNTIFS(D372:D386, "Math",F372:F386, "pass")</f>
        <v>9</v>
      </c>
    </row>
    <row r="392" spans="1:8" ht="13.2" x14ac:dyDescent="0.25">
      <c r="A392" s="75" t="s">
        <v>328</v>
      </c>
      <c r="B392" s="73"/>
      <c r="C392" s="73"/>
      <c r="D392" s="73"/>
      <c r="E392" s="73"/>
      <c r="F392" s="73"/>
      <c r="G392" s="73"/>
      <c r="H392" s="73"/>
    </row>
    <row r="393" spans="1:8" ht="13.2" x14ac:dyDescent="0.25">
      <c r="B393" s="4" t="s">
        <v>218</v>
      </c>
    </row>
    <row r="394" spans="1:8" ht="13.2" x14ac:dyDescent="0.25">
      <c r="A394" s="2" t="s">
        <v>215</v>
      </c>
      <c r="B394" s="3">
        <f>COUNTIFS(B372:B386, "Female",E372:E386, "&gt;=75",D372:D386, "Science")</f>
        <v>2</v>
      </c>
    </row>
    <row r="398" spans="1:8" ht="13.2" x14ac:dyDescent="0.25">
      <c r="A398" s="74" t="s">
        <v>329</v>
      </c>
      <c r="B398" s="73"/>
      <c r="C398" s="73"/>
      <c r="D398" s="73"/>
      <c r="E398" s="106">
        <v>20</v>
      </c>
    </row>
    <row r="399" spans="1:8" ht="15.75" customHeight="1" x14ac:dyDescent="0.25">
      <c r="E399" s="106"/>
    </row>
    <row r="400" spans="1:8" ht="13.2" x14ac:dyDescent="0.25">
      <c r="A400" s="2" t="s">
        <v>330</v>
      </c>
      <c r="B400" s="2" t="s">
        <v>331</v>
      </c>
      <c r="C400" s="2" t="s">
        <v>332</v>
      </c>
      <c r="E400" s="106"/>
    </row>
    <row r="401" spans="1:3" ht="13.2" x14ac:dyDescent="0.25">
      <c r="A401" s="1" t="s">
        <v>333</v>
      </c>
      <c r="B401" s="1" t="s">
        <v>334</v>
      </c>
      <c r="C401" s="1">
        <v>18</v>
      </c>
    </row>
    <row r="402" spans="1:3" ht="13.2" x14ac:dyDescent="0.25">
      <c r="A402" s="1" t="s">
        <v>335</v>
      </c>
      <c r="B402" s="1" t="s">
        <v>336</v>
      </c>
      <c r="C402" s="1">
        <v>18</v>
      </c>
    </row>
    <row r="403" spans="1:3" ht="13.2" x14ac:dyDescent="0.25">
      <c r="A403" s="1" t="s">
        <v>337</v>
      </c>
      <c r="B403" s="1" t="s">
        <v>338</v>
      </c>
      <c r="C403" s="1">
        <v>18</v>
      </c>
    </row>
    <row r="404" spans="1:3" ht="13.2" x14ac:dyDescent="0.25">
      <c r="A404" s="1" t="s">
        <v>339</v>
      </c>
      <c r="B404" s="1" t="s">
        <v>340</v>
      </c>
      <c r="C404" s="1">
        <v>17</v>
      </c>
    </row>
    <row r="405" spans="1:3" ht="13.2" x14ac:dyDescent="0.25">
      <c r="A405" s="1" t="s">
        <v>341</v>
      </c>
      <c r="B405" s="1" t="s">
        <v>338</v>
      </c>
      <c r="C405" s="1">
        <v>17</v>
      </c>
    </row>
    <row r="406" spans="1:3" ht="13.2" x14ac:dyDescent="0.25">
      <c r="A406" s="1" t="s">
        <v>342</v>
      </c>
      <c r="B406" s="1" t="s">
        <v>343</v>
      </c>
      <c r="C406" s="1">
        <v>15</v>
      </c>
    </row>
    <row r="407" spans="1:3" ht="13.2" x14ac:dyDescent="0.25">
      <c r="A407" s="1" t="s">
        <v>344</v>
      </c>
      <c r="B407" s="1" t="s">
        <v>345</v>
      </c>
      <c r="C407" s="1">
        <v>14</v>
      </c>
    </row>
    <row r="408" spans="1:3" ht="13.2" x14ac:dyDescent="0.25">
      <c r="A408" s="1" t="s">
        <v>346</v>
      </c>
      <c r="B408" s="1" t="s">
        <v>336</v>
      </c>
      <c r="C408" s="1">
        <v>14</v>
      </c>
    </row>
    <row r="409" spans="1:3" ht="13.2" x14ac:dyDescent="0.25">
      <c r="A409" s="1" t="s">
        <v>347</v>
      </c>
      <c r="B409" s="1" t="s">
        <v>345</v>
      </c>
      <c r="C409" s="1">
        <v>14</v>
      </c>
    </row>
    <row r="410" spans="1:3" ht="13.2" x14ac:dyDescent="0.25">
      <c r="A410" s="1" t="s">
        <v>348</v>
      </c>
      <c r="B410" s="1" t="s">
        <v>349</v>
      </c>
      <c r="C410" s="1">
        <v>14</v>
      </c>
    </row>
    <row r="413" spans="1:3" ht="13.2" x14ac:dyDescent="0.25">
      <c r="A413" s="75" t="s">
        <v>350</v>
      </c>
      <c r="B413" s="73"/>
      <c r="C413" s="73"/>
    </row>
    <row r="415" spans="1:3" ht="13.2" x14ac:dyDescent="0.25">
      <c r="A415" s="1" t="s">
        <v>331</v>
      </c>
      <c r="B415" s="1" t="s">
        <v>351</v>
      </c>
      <c r="C415" s="1" t="s">
        <v>352</v>
      </c>
    </row>
    <row r="416" spans="1:3" ht="13.2" x14ac:dyDescent="0.25">
      <c r="A416" s="1" t="s">
        <v>338</v>
      </c>
      <c r="B416" s="12">
        <f>COUNTIFS(C400:C410,"&lt;=17",B400:B410, "Manchester United")</f>
        <v>1</v>
      </c>
      <c r="C416" s="12">
        <f>SUMIF(B400:B410, "Manchester United", C400:C410)</f>
        <v>35</v>
      </c>
    </row>
    <row r="417" spans="1:6" ht="13.2" x14ac:dyDescent="0.25">
      <c r="A417" s="1" t="s">
        <v>336</v>
      </c>
      <c r="B417" s="12">
        <f>COUNTIFS(C401:C411,"&lt;=14",B401:B411, "Liverpool")</f>
        <v>1</v>
      </c>
      <c r="C417" s="12">
        <f>SUMIF(B401:B411, "Liverpool", C401:C411)</f>
        <v>32</v>
      </c>
    </row>
    <row r="419" spans="1:6" ht="13.2" x14ac:dyDescent="0.25">
      <c r="A419" s="75" t="s">
        <v>353</v>
      </c>
      <c r="B419" s="73"/>
      <c r="C419" s="73"/>
      <c r="D419" s="73"/>
      <c r="E419" s="73"/>
      <c r="F419" s="73"/>
    </row>
    <row r="421" spans="1:6" ht="13.2" x14ac:dyDescent="0.25">
      <c r="A421" s="2" t="s">
        <v>330</v>
      </c>
      <c r="B421" s="18" t="s">
        <v>354</v>
      </c>
    </row>
    <row r="422" spans="1:6" ht="13.2" x14ac:dyDescent="0.25">
      <c r="A422" s="1" t="s">
        <v>337</v>
      </c>
      <c r="B422" s="12" t="e">
        <f>VLOOKUP(A422,A400:C410,4,0)</f>
        <v>#REF!</v>
      </c>
    </row>
    <row r="423" spans="1:6" ht="13.2" x14ac:dyDescent="0.25">
      <c r="A423" s="1" t="s">
        <v>355</v>
      </c>
      <c r="B423" s="12" t="e">
        <f>VLOOKUP(A423,A401:C411,4,0)</f>
        <v>#N/A</v>
      </c>
    </row>
    <row r="425" spans="1:6" ht="13.2" x14ac:dyDescent="0.25">
      <c r="A425" s="75" t="s">
        <v>356</v>
      </c>
      <c r="B425" s="73"/>
      <c r="C425" s="73"/>
      <c r="D425" s="3">
        <f>COUNTIF(C400:C410, "&gt;15")</f>
        <v>5</v>
      </c>
    </row>
  </sheetData>
  <mergeCells count="129">
    <mergeCell ref="A177:J177"/>
    <mergeCell ref="A179:D179"/>
    <mergeCell ref="H179:H180"/>
    <mergeCell ref="A180:C180"/>
    <mergeCell ref="A191:I191"/>
    <mergeCell ref="A193:B193"/>
    <mergeCell ref="F194:F195"/>
    <mergeCell ref="A197:I197"/>
    <mergeCell ref="A198:I198"/>
    <mergeCell ref="A211:I211"/>
    <mergeCell ref="A212:I212"/>
    <mergeCell ref="A213:I213"/>
    <mergeCell ref="A214:I214"/>
    <mergeCell ref="A216:I216"/>
    <mergeCell ref="F219:F220"/>
    <mergeCell ref="A225:I225"/>
    <mergeCell ref="G228:M228"/>
    <mergeCell ref="G229:J229"/>
    <mergeCell ref="G231:J231"/>
    <mergeCell ref="G233:J233"/>
    <mergeCell ref="J234:M234"/>
    <mergeCell ref="F232:F233"/>
    <mergeCell ref="A242:F242"/>
    <mergeCell ref="E245:E246"/>
    <mergeCell ref="A257:G257"/>
    <mergeCell ref="A260:E260"/>
    <mergeCell ref="A263:G263"/>
    <mergeCell ref="L271:L272"/>
    <mergeCell ref="F292:F293"/>
    <mergeCell ref="G320:G321"/>
    <mergeCell ref="A276:G276"/>
    <mergeCell ref="A280:G280"/>
    <mergeCell ref="A284:G284"/>
    <mergeCell ref="A288:G288"/>
    <mergeCell ref="A303:G303"/>
    <mergeCell ref="A307:F307"/>
    <mergeCell ref="A311:F311"/>
    <mergeCell ref="H373:H374"/>
    <mergeCell ref="A388:H388"/>
    <mergeCell ref="A392:H392"/>
    <mergeCell ref="A398:D398"/>
    <mergeCell ref="A413:C413"/>
    <mergeCell ref="E398:E400"/>
    <mergeCell ref="A419:F419"/>
    <mergeCell ref="A425:C425"/>
    <mergeCell ref="A331:F331"/>
    <mergeCell ref="A335:F335"/>
    <mergeCell ref="A339:F339"/>
    <mergeCell ref="H348:H349"/>
    <mergeCell ref="A356:F356"/>
    <mergeCell ref="A360:F360"/>
    <mergeCell ref="A364:G364"/>
    <mergeCell ref="A1:I1"/>
    <mergeCell ref="A2:I2"/>
    <mergeCell ref="B19:F19"/>
    <mergeCell ref="D39:F39"/>
    <mergeCell ref="B35:C35"/>
    <mergeCell ref="B32:D32"/>
    <mergeCell ref="B29:E29"/>
    <mergeCell ref="A3:C3"/>
    <mergeCell ref="C4:C17"/>
    <mergeCell ref="A18:C18"/>
    <mergeCell ref="A20:A28"/>
    <mergeCell ref="A30:A31"/>
    <mergeCell ref="A33:A34"/>
    <mergeCell ref="B22:C22"/>
    <mergeCell ref="B25:C25"/>
    <mergeCell ref="D20:F27"/>
    <mergeCell ref="B28:F28"/>
    <mergeCell ref="B31:C31"/>
    <mergeCell ref="A110:D110"/>
    <mergeCell ref="B114:D114"/>
    <mergeCell ref="B111:D111"/>
    <mergeCell ref="B116:E116"/>
    <mergeCell ref="A119:B119"/>
    <mergeCell ref="A120:B120"/>
    <mergeCell ref="E52:E53"/>
    <mergeCell ref="F77:F78"/>
    <mergeCell ref="A70:C72"/>
    <mergeCell ref="A73:E73"/>
    <mergeCell ref="A74:B74"/>
    <mergeCell ref="C74:C82"/>
    <mergeCell ref="A83:C83"/>
    <mergeCell ref="A84:E84"/>
    <mergeCell ref="A85:E85"/>
    <mergeCell ref="D123:D125"/>
    <mergeCell ref="A133:G133"/>
    <mergeCell ref="A135:G135"/>
    <mergeCell ref="A138:G138"/>
    <mergeCell ref="A141:G141"/>
    <mergeCell ref="A144:G144"/>
    <mergeCell ref="A149:G149"/>
    <mergeCell ref="D152:D153"/>
    <mergeCell ref="A161:F161"/>
    <mergeCell ref="A162:G162"/>
    <mergeCell ref="A163:H163"/>
    <mergeCell ref="A164:D164"/>
    <mergeCell ref="A165:D165"/>
    <mergeCell ref="A166:D166"/>
    <mergeCell ref="A167:D167"/>
    <mergeCell ref="H167:H168"/>
    <mergeCell ref="A168:D168"/>
    <mergeCell ref="B174:D174"/>
    <mergeCell ref="A169:D169"/>
    <mergeCell ref="A170:D170"/>
    <mergeCell ref="A171:D171"/>
    <mergeCell ref="B172:D172"/>
    <mergeCell ref="B173:D173"/>
    <mergeCell ref="A88:E88"/>
    <mergeCell ref="C87:E87"/>
    <mergeCell ref="C90:E90"/>
    <mergeCell ref="A91:E91"/>
    <mergeCell ref="B89:C89"/>
    <mergeCell ref="B86:E86"/>
    <mergeCell ref="D3:D17"/>
    <mergeCell ref="E18:G18"/>
    <mergeCell ref="A109:D109"/>
    <mergeCell ref="D94:D108"/>
    <mergeCell ref="E94:F94"/>
    <mergeCell ref="D30:E31"/>
    <mergeCell ref="F29:F31"/>
    <mergeCell ref="B47:F48"/>
    <mergeCell ref="A50:C50"/>
    <mergeCell ref="C51:C59"/>
    <mergeCell ref="A60:C61"/>
    <mergeCell ref="A62:B62"/>
    <mergeCell ref="B63:C69"/>
    <mergeCell ref="A92:F92"/>
    <mergeCell ref="A93:F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52"/>
  <sheetViews>
    <sheetView tabSelected="1" topLeftCell="A35" workbookViewId="0">
      <selection activeCell="A36" sqref="A36:A39"/>
    </sheetView>
  </sheetViews>
  <sheetFormatPr defaultColWidth="12.6640625" defaultRowHeight="15.75" customHeight="1" x14ac:dyDescent="0.25"/>
  <cols>
    <col min="1" max="1" width="15.77734375" customWidth="1"/>
    <col min="3" max="3" width="22.21875" bestFit="1" customWidth="1"/>
    <col min="6" max="6" width="15.44140625" bestFit="1" customWidth="1"/>
  </cols>
  <sheetData>
    <row r="1" spans="1:19" ht="16.2" customHeight="1" x14ac:dyDescent="0.25">
      <c r="A1" s="74" t="s">
        <v>357</v>
      </c>
      <c r="B1" s="73"/>
      <c r="C1" s="73"/>
      <c r="L1" t="s">
        <v>429</v>
      </c>
    </row>
    <row r="2" spans="1:19" ht="16.2" customHeight="1" x14ac:dyDescent="0.25">
      <c r="L2" t="s">
        <v>430</v>
      </c>
    </row>
    <row r="3" spans="1:19" ht="16.2" customHeight="1" x14ac:dyDescent="0.25">
      <c r="A3" s="1" t="s">
        <v>358</v>
      </c>
      <c r="B3" s="1">
        <v>4</v>
      </c>
      <c r="L3" t="s">
        <v>431</v>
      </c>
    </row>
    <row r="4" spans="1:19" ht="16.2" customHeight="1" x14ac:dyDescent="0.25">
      <c r="A4" s="1" t="s">
        <v>359</v>
      </c>
      <c r="B4" s="1">
        <v>2</v>
      </c>
      <c r="E4" s="109" t="s">
        <v>360</v>
      </c>
      <c r="L4" t="s">
        <v>432</v>
      </c>
    </row>
    <row r="5" spans="1:19" ht="16.2" customHeight="1" x14ac:dyDescent="0.25">
      <c r="E5" s="73"/>
      <c r="L5" t="s">
        <v>433</v>
      </c>
    </row>
    <row r="6" spans="1:19" ht="16.2" customHeight="1" x14ac:dyDescent="0.25">
      <c r="A6" s="1" t="s">
        <v>361</v>
      </c>
      <c r="B6" s="12">
        <f>SUM(B3:B4)</f>
        <v>6</v>
      </c>
      <c r="L6" t="s">
        <v>434</v>
      </c>
    </row>
    <row r="7" spans="1:19" ht="16.2" customHeight="1" x14ac:dyDescent="0.25">
      <c r="A7" s="1" t="s">
        <v>362</v>
      </c>
      <c r="B7" s="12">
        <f>B3-B4</f>
        <v>2</v>
      </c>
      <c r="L7" t="s">
        <v>435</v>
      </c>
    </row>
    <row r="8" spans="1:19" ht="16.2" customHeight="1" x14ac:dyDescent="0.25">
      <c r="A8" s="1" t="s">
        <v>363</v>
      </c>
      <c r="B8" s="12">
        <f>PRODUCT(B3:B4)</f>
        <v>8</v>
      </c>
      <c r="L8" t="s">
        <v>436</v>
      </c>
    </row>
    <row r="9" spans="1:19" ht="16.2" customHeight="1" x14ac:dyDescent="0.25">
      <c r="A9" s="1" t="s">
        <v>364</v>
      </c>
      <c r="B9" s="12">
        <f>B3/B4</f>
        <v>2</v>
      </c>
      <c r="L9" t="s">
        <v>437</v>
      </c>
    </row>
    <row r="10" spans="1:19" ht="16.2" customHeight="1" x14ac:dyDescent="0.25">
      <c r="L10" t="s">
        <v>438</v>
      </c>
    </row>
    <row r="11" spans="1:19" ht="16.2" customHeight="1" x14ac:dyDescent="0.25">
      <c r="L11" t="s">
        <v>439</v>
      </c>
    </row>
    <row r="12" spans="1:19" ht="16.2" customHeight="1" x14ac:dyDescent="0.25">
      <c r="L12" t="s">
        <v>440</v>
      </c>
    </row>
    <row r="13" spans="1:19" ht="16.2" customHeight="1" x14ac:dyDescent="0.25">
      <c r="A13" s="74" t="s">
        <v>357</v>
      </c>
      <c r="B13" s="73"/>
      <c r="C13" s="73"/>
      <c r="D13" s="73"/>
      <c r="L13" t="s">
        <v>441</v>
      </c>
    </row>
    <row r="14" spans="1:19" ht="16.2" customHeight="1" x14ac:dyDescent="0.25">
      <c r="L14" s="110" t="s">
        <v>442</v>
      </c>
      <c r="M14" s="110"/>
      <c r="N14" s="110"/>
      <c r="O14" s="110"/>
      <c r="P14" s="110"/>
      <c r="Q14" s="110"/>
      <c r="R14" s="110"/>
      <c r="S14" s="110"/>
    </row>
    <row r="15" spans="1:19" ht="16.2" customHeight="1" x14ac:dyDescent="0.25">
      <c r="A15" s="1" t="s">
        <v>358</v>
      </c>
      <c r="B15" s="1">
        <v>4</v>
      </c>
      <c r="C15" s="1">
        <v>2</v>
      </c>
      <c r="D15" s="1">
        <v>6</v>
      </c>
    </row>
    <row r="16" spans="1:19" ht="16.2" customHeight="1" x14ac:dyDescent="0.25">
      <c r="A16" s="1" t="s">
        <v>359</v>
      </c>
      <c r="B16" s="1">
        <v>2</v>
      </c>
      <c r="C16" s="1">
        <v>1</v>
      </c>
      <c r="D16" s="1">
        <v>3</v>
      </c>
      <c r="L16" t="s">
        <v>443</v>
      </c>
    </row>
    <row r="17" spans="1:15" ht="16.2" customHeight="1" x14ac:dyDescent="0.25">
      <c r="L17" t="s">
        <v>444</v>
      </c>
    </row>
    <row r="18" spans="1:15" ht="16.2" customHeight="1" x14ac:dyDescent="0.25">
      <c r="A18" s="1" t="s">
        <v>361</v>
      </c>
      <c r="B18" s="1">
        <f>SUM(B15:B16)</f>
        <v>6</v>
      </c>
      <c r="C18" s="1">
        <f t="shared" ref="C18:D18" si="0">SUM(C15:C16)</f>
        <v>3</v>
      </c>
      <c r="D18" s="1">
        <f t="shared" si="0"/>
        <v>9</v>
      </c>
      <c r="F18" s="76" t="s">
        <v>365</v>
      </c>
      <c r="L18" t="s">
        <v>445</v>
      </c>
    </row>
    <row r="19" spans="1:15" ht="16.2" customHeight="1" x14ac:dyDescent="0.25">
      <c r="A19" s="1" t="s">
        <v>366</v>
      </c>
      <c r="B19" s="1">
        <f>B15-B16</f>
        <v>2</v>
      </c>
      <c r="C19" s="1">
        <f t="shared" ref="C19:D19" si="1">C15-C16</f>
        <v>1</v>
      </c>
      <c r="D19" s="1">
        <f t="shared" si="1"/>
        <v>3</v>
      </c>
      <c r="F19" s="73"/>
      <c r="L19" t="s">
        <v>446</v>
      </c>
    </row>
    <row r="20" spans="1:15" ht="16.2" customHeight="1" x14ac:dyDescent="0.25">
      <c r="A20" s="1" t="s">
        <v>367</v>
      </c>
      <c r="B20" s="1">
        <f>PRODUCT(B15:B16)</f>
        <v>8</v>
      </c>
      <c r="C20" s="1">
        <f t="shared" ref="C20:D20" si="2">PRODUCT(C15:C16)</f>
        <v>2</v>
      </c>
      <c r="D20" s="1">
        <f t="shared" si="2"/>
        <v>18</v>
      </c>
      <c r="L20" t="s">
        <v>447</v>
      </c>
    </row>
    <row r="21" spans="1:15" ht="16.2" customHeight="1" x14ac:dyDescent="0.25">
      <c r="A21" s="1" t="s">
        <v>364</v>
      </c>
      <c r="B21" s="1">
        <f>B15/B16</f>
        <v>2</v>
      </c>
      <c r="C21" s="1">
        <f t="shared" ref="C21:D21" si="3">C15/C16</f>
        <v>2</v>
      </c>
      <c r="D21" s="1">
        <f t="shared" si="3"/>
        <v>2</v>
      </c>
      <c r="L21" t="s">
        <v>448</v>
      </c>
    </row>
    <row r="22" spans="1:15" ht="16.2" customHeight="1" x14ac:dyDescent="0.25">
      <c r="L22" t="s">
        <v>449</v>
      </c>
    </row>
    <row r="23" spans="1:15" ht="16.2" customHeight="1" x14ac:dyDescent="0.25">
      <c r="L23" t="s">
        <v>450</v>
      </c>
    </row>
    <row r="24" spans="1:15" ht="16.2" customHeight="1" x14ac:dyDescent="0.25">
      <c r="L24" t="s">
        <v>451</v>
      </c>
    </row>
    <row r="25" spans="1:15" ht="16.2" customHeight="1" x14ac:dyDescent="0.25">
      <c r="L25" t="s">
        <v>452</v>
      </c>
    </row>
    <row r="26" spans="1:15" ht="16.2" customHeight="1" x14ac:dyDescent="0.25">
      <c r="A26" s="2" t="s">
        <v>368</v>
      </c>
      <c r="L26" t="s">
        <v>453</v>
      </c>
    </row>
    <row r="27" spans="1:15" ht="16.2" customHeight="1" x14ac:dyDescent="0.25">
      <c r="B27" s="144" t="s">
        <v>369</v>
      </c>
      <c r="C27" s="144" t="s">
        <v>370</v>
      </c>
      <c r="D27" s="144" t="s">
        <v>371</v>
      </c>
      <c r="E27" s="144" t="s">
        <v>372</v>
      </c>
      <c r="F27" s="144" t="s">
        <v>373</v>
      </c>
      <c r="L27" t="s">
        <v>454</v>
      </c>
    </row>
    <row r="28" spans="1:15" ht="16.2" customHeight="1" x14ac:dyDescent="0.25">
      <c r="A28" s="144" t="s">
        <v>374</v>
      </c>
    </row>
    <row r="29" spans="1:15" ht="16.2" customHeight="1" x14ac:dyDescent="0.25">
      <c r="A29" s="146" t="s">
        <v>375</v>
      </c>
      <c r="B29" s="147">
        <v>960</v>
      </c>
      <c r="C29" s="147">
        <v>400</v>
      </c>
      <c r="D29" s="147">
        <v>400</v>
      </c>
      <c r="E29" s="147">
        <v>740</v>
      </c>
      <c r="F29" s="147">
        <v>800</v>
      </c>
    </row>
    <row r="30" spans="1:15" ht="16.2" customHeight="1" x14ac:dyDescent="0.25">
      <c r="A30" s="146" t="s">
        <v>376</v>
      </c>
      <c r="B30" s="147">
        <v>250</v>
      </c>
      <c r="C30" s="147">
        <v>200</v>
      </c>
      <c r="D30" s="147">
        <v>105</v>
      </c>
      <c r="E30" s="147">
        <v>220</v>
      </c>
      <c r="F30" s="147">
        <v>185</v>
      </c>
      <c r="O30" t="s">
        <v>455</v>
      </c>
    </row>
    <row r="31" spans="1:15" ht="16.2" customHeight="1" x14ac:dyDescent="0.25">
      <c r="A31" s="146" t="s">
        <v>377</v>
      </c>
      <c r="B31" s="147">
        <v>25</v>
      </c>
      <c r="C31" s="147">
        <v>20</v>
      </c>
      <c r="D31" s="147">
        <v>29</v>
      </c>
      <c r="E31" s="147">
        <v>33</v>
      </c>
      <c r="F31" s="147">
        <v>18</v>
      </c>
      <c r="O31" t="s">
        <v>456</v>
      </c>
    </row>
    <row r="32" spans="1:15" ht="16.2" customHeight="1" x14ac:dyDescent="0.25">
      <c r="L32" s="111" t="s">
        <v>378</v>
      </c>
      <c r="M32" s="111"/>
      <c r="N32" s="111"/>
      <c r="O32" t="s">
        <v>457</v>
      </c>
    </row>
    <row r="33" spans="1:18" ht="16.2" customHeight="1" x14ac:dyDescent="0.25">
      <c r="A33" s="144" t="s">
        <v>379</v>
      </c>
      <c r="B33" s="145">
        <f>SUM(B29:B31)</f>
        <v>1235</v>
      </c>
      <c r="C33" s="145">
        <f t="shared" ref="C33:F33" si="4">SUM(C29:C31)</f>
        <v>620</v>
      </c>
      <c r="D33" s="145">
        <f t="shared" si="4"/>
        <v>534</v>
      </c>
      <c r="E33" s="145">
        <f t="shared" si="4"/>
        <v>993</v>
      </c>
      <c r="F33" s="145">
        <f t="shared" si="4"/>
        <v>1003</v>
      </c>
      <c r="L33" s="111"/>
      <c r="M33" s="111"/>
      <c r="N33" s="111"/>
      <c r="O33" t="s">
        <v>458</v>
      </c>
    </row>
    <row r="34" spans="1:18" ht="16.2" customHeight="1" x14ac:dyDescent="0.25">
      <c r="O34" t="s">
        <v>459</v>
      </c>
    </row>
    <row r="35" spans="1:18" ht="16.2" customHeight="1" x14ac:dyDescent="0.25">
      <c r="A35" s="2" t="s">
        <v>380</v>
      </c>
      <c r="O35" t="s">
        <v>460</v>
      </c>
    </row>
    <row r="36" spans="1:18" ht="16.2" customHeight="1" x14ac:dyDescent="0.25">
      <c r="A36" s="148" t="s">
        <v>381</v>
      </c>
      <c r="B36" s="147">
        <v>35</v>
      </c>
      <c r="C36" s="147">
        <v>25</v>
      </c>
      <c r="D36" s="147">
        <v>18</v>
      </c>
      <c r="E36" s="147">
        <v>10</v>
      </c>
      <c r="F36" s="147">
        <v>42</v>
      </c>
      <c r="O36" t="s">
        <v>461</v>
      </c>
    </row>
    <row r="37" spans="1:18" ht="16.2" customHeight="1" x14ac:dyDescent="0.25">
      <c r="A37" s="148" t="s">
        <v>382</v>
      </c>
      <c r="B37" s="147">
        <v>560</v>
      </c>
      <c r="C37" s="147">
        <v>240</v>
      </c>
      <c r="D37" s="147">
        <v>470</v>
      </c>
      <c r="E37" s="147">
        <v>360</v>
      </c>
      <c r="F37" s="147">
        <v>290</v>
      </c>
      <c r="O37" t="s">
        <v>462</v>
      </c>
    </row>
    <row r="38" spans="1:18" ht="16.2" customHeight="1" x14ac:dyDescent="0.25">
      <c r="A38" s="148" t="s">
        <v>383</v>
      </c>
      <c r="B38" s="147">
        <v>90</v>
      </c>
      <c r="C38" s="147">
        <v>80</v>
      </c>
      <c r="D38" s="147">
        <v>75</v>
      </c>
      <c r="E38" s="147">
        <v>80</v>
      </c>
      <c r="F38" s="147">
        <v>65</v>
      </c>
    </row>
    <row r="39" spans="1:18" ht="16.2" customHeight="1" x14ac:dyDescent="0.25">
      <c r="A39" s="148" t="s">
        <v>384</v>
      </c>
      <c r="B39" s="147">
        <v>300</v>
      </c>
      <c r="C39" s="147">
        <v>450</v>
      </c>
      <c r="D39" s="147">
        <v>500</v>
      </c>
      <c r="E39" s="147">
        <v>200</v>
      </c>
      <c r="F39" s="147">
        <v>150</v>
      </c>
    </row>
    <row r="40" spans="1:18" ht="16.2" customHeight="1" x14ac:dyDescent="0.25"/>
    <row r="41" spans="1:18" ht="16.2" customHeight="1" x14ac:dyDescent="0.25">
      <c r="A41" s="2" t="s">
        <v>379</v>
      </c>
      <c r="B41">
        <f>SUM(B36:B39)</f>
        <v>985</v>
      </c>
      <c r="C41">
        <f t="shared" ref="C41:F41" si="5">SUM(C36:C39)</f>
        <v>795</v>
      </c>
      <c r="D41">
        <f t="shared" si="5"/>
        <v>1063</v>
      </c>
      <c r="E41">
        <f t="shared" si="5"/>
        <v>650</v>
      </c>
      <c r="F41">
        <f t="shared" si="5"/>
        <v>547</v>
      </c>
    </row>
    <row r="42" spans="1:18" ht="16.2" customHeight="1" x14ac:dyDescent="0.25"/>
    <row r="43" spans="1:18" ht="16.2" customHeight="1" x14ac:dyDescent="0.25">
      <c r="A43" s="2" t="s">
        <v>385</v>
      </c>
      <c r="B43">
        <f>SUM(B33,B41)</f>
        <v>2220</v>
      </c>
      <c r="C43">
        <f t="shared" ref="C43:F43" si="6">SUM(C33,C41)</f>
        <v>1415</v>
      </c>
      <c r="D43">
        <f t="shared" si="6"/>
        <v>1597</v>
      </c>
      <c r="E43">
        <f t="shared" si="6"/>
        <v>1643</v>
      </c>
      <c r="F43">
        <f t="shared" si="6"/>
        <v>1550</v>
      </c>
    </row>
    <row r="44" spans="1:18" ht="16.2" customHeight="1" x14ac:dyDescent="0.25"/>
    <row r="45" spans="1:18" ht="16.2" customHeight="1" x14ac:dyDescent="0.25">
      <c r="B45" s="112" t="s">
        <v>463</v>
      </c>
      <c r="C45" s="112"/>
    </row>
    <row r="46" spans="1:18" ht="16.2" customHeight="1" x14ac:dyDescent="0.25">
      <c r="B46" s="117" t="s">
        <v>464</v>
      </c>
      <c r="C46" s="118" t="s">
        <v>480</v>
      </c>
      <c r="D46" s="117" t="s">
        <v>486</v>
      </c>
      <c r="E46" s="117" t="s">
        <v>487</v>
      </c>
      <c r="F46" s="117" t="s">
        <v>490</v>
      </c>
      <c r="L46" s="139" t="s">
        <v>491</v>
      </c>
      <c r="M46" s="139"/>
      <c r="N46" s="139"/>
      <c r="O46" s="139"/>
      <c r="P46" s="139"/>
      <c r="Q46" s="139"/>
      <c r="R46" s="139"/>
    </row>
    <row r="47" spans="1:18" ht="16.2" customHeight="1" x14ac:dyDescent="0.25">
      <c r="B47" s="119" t="s">
        <v>465</v>
      </c>
      <c r="C47" s="119" t="s">
        <v>481</v>
      </c>
      <c r="D47" s="15">
        <v>6</v>
      </c>
      <c r="E47" s="15">
        <v>20</v>
      </c>
      <c r="F47" s="120">
        <f>PRODUCT(D47:E47)</f>
        <v>120</v>
      </c>
      <c r="L47" s="139" t="s">
        <v>492</v>
      </c>
      <c r="M47" s="139"/>
      <c r="N47" s="139"/>
      <c r="O47" s="139"/>
      <c r="P47" s="139"/>
      <c r="Q47" s="139"/>
      <c r="R47" s="139"/>
    </row>
    <row r="48" spans="1:18" ht="16.2" customHeight="1" x14ac:dyDescent="0.25">
      <c r="B48" s="119" t="s">
        <v>466</v>
      </c>
      <c r="C48" s="119" t="s">
        <v>482</v>
      </c>
      <c r="D48" s="15">
        <v>6</v>
      </c>
      <c r="E48" s="15">
        <v>23</v>
      </c>
      <c r="F48" s="120">
        <f t="shared" ref="F48:F61" si="7">PRODUCT(D48:E48)</f>
        <v>138</v>
      </c>
      <c r="L48" s="139" t="s">
        <v>493</v>
      </c>
      <c r="M48" s="139"/>
      <c r="N48" s="139"/>
      <c r="O48" s="139"/>
      <c r="P48" s="139"/>
      <c r="Q48" s="139"/>
      <c r="R48" s="139"/>
    </row>
    <row r="49" spans="2:18" ht="16.2" customHeight="1" x14ac:dyDescent="0.25">
      <c r="B49" s="119" t="s">
        <v>467</v>
      </c>
      <c r="C49" s="119" t="s">
        <v>481</v>
      </c>
      <c r="D49" s="15">
        <v>6</v>
      </c>
      <c r="E49" s="15">
        <v>22</v>
      </c>
      <c r="F49" s="120">
        <f t="shared" si="7"/>
        <v>132</v>
      </c>
      <c r="L49" s="139" t="s">
        <v>494</v>
      </c>
      <c r="M49" s="139"/>
      <c r="N49" s="139"/>
      <c r="O49" s="139"/>
      <c r="P49" s="139"/>
      <c r="Q49" s="139"/>
      <c r="R49" s="139"/>
    </row>
    <row r="50" spans="2:18" ht="16.2" customHeight="1" x14ac:dyDescent="0.25">
      <c r="B50" s="119" t="s">
        <v>468</v>
      </c>
      <c r="C50" s="119" t="s">
        <v>483</v>
      </c>
      <c r="D50" s="15">
        <v>8</v>
      </c>
      <c r="E50" s="15">
        <v>46</v>
      </c>
      <c r="F50" s="120">
        <f t="shared" si="7"/>
        <v>368</v>
      </c>
      <c r="L50" s="143" t="s">
        <v>511</v>
      </c>
      <c r="M50" s="143"/>
      <c r="N50" s="143"/>
      <c r="O50" s="143"/>
      <c r="P50" s="143"/>
      <c r="Q50" s="143"/>
      <c r="R50" s="139"/>
    </row>
    <row r="51" spans="2:18" ht="16.2" customHeight="1" x14ac:dyDescent="0.25">
      <c r="B51" s="119" t="s">
        <v>469</v>
      </c>
      <c r="C51" s="119" t="s">
        <v>484</v>
      </c>
      <c r="D51" s="15">
        <v>8</v>
      </c>
      <c r="E51" s="15">
        <v>45</v>
      </c>
      <c r="F51" s="120">
        <f t="shared" si="7"/>
        <v>360</v>
      </c>
      <c r="L51" s="141" t="s">
        <v>495</v>
      </c>
      <c r="M51" s="141"/>
      <c r="N51" s="139"/>
      <c r="O51" s="139"/>
      <c r="P51" s="139"/>
      <c r="Q51" s="139"/>
      <c r="R51" s="139"/>
    </row>
    <row r="52" spans="2:18" ht="16.2" customHeight="1" x14ac:dyDescent="0.25">
      <c r="B52" s="119" t="s">
        <v>470</v>
      </c>
      <c r="C52" s="119" t="s">
        <v>485</v>
      </c>
      <c r="D52" s="15">
        <v>8</v>
      </c>
      <c r="E52" s="15">
        <v>66</v>
      </c>
      <c r="F52" s="120">
        <f t="shared" si="7"/>
        <v>528</v>
      </c>
      <c r="L52" s="139" t="s">
        <v>496</v>
      </c>
      <c r="M52" s="139"/>
      <c r="N52" s="139"/>
      <c r="O52" s="139"/>
      <c r="P52" s="139"/>
      <c r="Q52" s="139"/>
      <c r="R52" s="139"/>
    </row>
    <row r="53" spans="2:18" ht="16.2" customHeight="1" x14ac:dyDescent="0.25">
      <c r="B53" s="119" t="s">
        <v>471</v>
      </c>
      <c r="C53" s="119" t="s">
        <v>481</v>
      </c>
      <c r="D53" s="15">
        <v>6</v>
      </c>
      <c r="E53" s="15">
        <v>87</v>
      </c>
      <c r="F53" s="120">
        <f t="shared" si="7"/>
        <v>522</v>
      </c>
      <c r="L53" s="139" t="s">
        <v>497</v>
      </c>
      <c r="M53" s="139"/>
      <c r="N53" s="139"/>
      <c r="O53" s="139"/>
      <c r="P53" s="139"/>
      <c r="Q53" s="139"/>
      <c r="R53" s="139"/>
    </row>
    <row r="54" spans="2:18" ht="16.2" customHeight="1" x14ac:dyDescent="0.25">
      <c r="B54" s="119" t="s">
        <v>472</v>
      </c>
      <c r="C54" s="119" t="s">
        <v>481</v>
      </c>
      <c r="D54" s="15">
        <v>6</v>
      </c>
      <c r="E54" s="15">
        <v>56</v>
      </c>
      <c r="F54" s="120">
        <f t="shared" si="7"/>
        <v>336</v>
      </c>
      <c r="L54" s="139" t="s">
        <v>498</v>
      </c>
      <c r="M54" s="139"/>
      <c r="N54" s="139"/>
      <c r="O54" s="139"/>
      <c r="P54" s="139"/>
      <c r="Q54" s="139"/>
      <c r="R54" s="139"/>
    </row>
    <row r="55" spans="2:18" ht="16.2" customHeight="1" x14ac:dyDescent="0.25">
      <c r="B55" s="119" t="s">
        <v>473</v>
      </c>
      <c r="C55" s="119" t="s">
        <v>483</v>
      </c>
      <c r="D55" s="15">
        <v>10</v>
      </c>
      <c r="E55" s="15">
        <v>90</v>
      </c>
      <c r="F55" s="120">
        <f t="shared" si="7"/>
        <v>900</v>
      </c>
      <c r="L55" s="139" t="s">
        <v>499</v>
      </c>
      <c r="M55" s="139"/>
      <c r="N55" s="139"/>
      <c r="O55" s="139"/>
      <c r="P55" s="139"/>
      <c r="Q55" s="139"/>
      <c r="R55" s="139"/>
    </row>
    <row r="56" spans="2:18" ht="16.2" customHeight="1" x14ac:dyDescent="0.25">
      <c r="B56" s="119" t="s">
        <v>474</v>
      </c>
      <c r="C56" s="119" t="s">
        <v>484</v>
      </c>
      <c r="D56" s="15">
        <v>8</v>
      </c>
      <c r="E56" s="15">
        <v>90</v>
      </c>
      <c r="F56" s="120">
        <f t="shared" si="7"/>
        <v>720</v>
      </c>
      <c r="L56" s="139" t="s">
        <v>500</v>
      </c>
      <c r="M56" s="139"/>
      <c r="N56" s="139"/>
      <c r="O56" s="139"/>
      <c r="P56" s="139"/>
      <c r="Q56" s="139"/>
      <c r="R56" s="139"/>
    </row>
    <row r="57" spans="2:18" ht="16.2" customHeight="1" x14ac:dyDescent="0.25">
      <c r="B57" s="119" t="s">
        <v>475</v>
      </c>
      <c r="C57" s="119" t="s">
        <v>484</v>
      </c>
      <c r="D57" s="15">
        <v>8</v>
      </c>
      <c r="E57" s="15">
        <v>87</v>
      </c>
      <c r="F57" s="120">
        <f t="shared" si="7"/>
        <v>696</v>
      </c>
      <c r="L57" s="139" t="s">
        <v>501</v>
      </c>
      <c r="M57" s="139"/>
      <c r="N57" s="139"/>
      <c r="O57" s="139"/>
      <c r="P57" s="139"/>
      <c r="Q57" s="139"/>
      <c r="R57" s="139"/>
    </row>
    <row r="58" spans="2:18" ht="16.2" customHeight="1" x14ac:dyDescent="0.25">
      <c r="B58" s="119" t="s">
        <v>476</v>
      </c>
      <c r="C58" s="119" t="s">
        <v>482</v>
      </c>
      <c r="D58" s="15">
        <v>6</v>
      </c>
      <c r="E58" s="15">
        <v>88</v>
      </c>
      <c r="F58" s="120">
        <f t="shared" si="7"/>
        <v>528</v>
      </c>
      <c r="L58" s="139" t="s">
        <v>502</v>
      </c>
      <c r="M58" s="139"/>
      <c r="N58" s="139"/>
      <c r="O58" s="139"/>
      <c r="P58" s="139"/>
      <c r="Q58" s="139"/>
      <c r="R58" s="139"/>
    </row>
    <row r="59" spans="2:18" ht="16.2" customHeight="1" x14ac:dyDescent="0.25">
      <c r="B59" s="119" t="s">
        <v>477</v>
      </c>
      <c r="C59" s="119" t="s">
        <v>483</v>
      </c>
      <c r="D59" s="15">
        <v>10</v>
      </c>
      <c r="E59" s="15">
        <v>78</v>
      </c>
      <c r="F59" s="120">
        <f t="shared" si="7"/>
        <v>780</v>
      </c>
      <c r="L59" s="139" t="s">
        <v>503</v>
      </c>
      <c r="M59" s="139"/>
      <c r="N59" s="139"/>
      <c r="O59" s="139"/>
      <c r="P59" s="139"/>
      <c r="Q59" s="139"/>
      <c r="R59" s="139"/>
    </row>
    <row r="60" spans="2:18" ht="16.2" customHeight="1" x14ac:dyDescent="0.25">
      <c r="B60" s="119" t="s">
        <v>478</v>
      </c>
      <c r="C60" s="119" t="s">
        <v>483</v>
      </c>
      <c r="D60" s="15">
        <v>10</v>
      </c>
      <c r="E60" s="15">
        <v>88</v>
      </c>
      <c r="F60" s="120">
        <f t="shared" si="7"/>
        <v>880</v>
      </c>
      <c r="L60" s="139" t="s">
        <v>504</v>
      </c>
      <c r="M60" s="139"/>
      <c r="N60" s="139"/>
      <c r="O60" s="139"/>
      <c r="P60" s="139"/>
      <c r="Q60" s="139"/>
      <c r="R60" s="139"/>
    </row>
    <row r="61" spans="2:18" ht="16.2" customHeight="1" x14ac:dyDescent="0.25">
      <c r="B61" s="119" t="s">
        <v>479</v>
      </c>
      <c r="C61" s="119" t="s">
        <v>481</v>
      </c>
      <c r="D61" s="15">
        <v>6</v>
      </c>
      <c r="E61" s="15">
        <v>90</v>
      </c>
      <c r="F61" s="120">
        <f t="shared" si="7"/>
        <v>540</v>
      </c>
      <c r="L61" s="139" t="s">
        <v>501</v>
      </c>
      <c r="M61" s="139"/>
      <c r="N61" s="139"/>
      <c r="O61" s="139"/>
      <c r="P61" s="139"/>
      <c r="Q61" s="139"/>
      <c r="R61" s="139"/>
    </row>
    <row r="62" spans="2:18" ht="16.2" customHeight="1" x14ac:dyDescent="0.25">
      <c r="L62" s="139" t="s">
        <v>505</v>
      </c>
      <c r="M62" s="139"/>
      <c r="N62" s="139"/>
      <c r="O62" s="139"/>
      <c r="P62" s="139"/>
      <c r="Q62" s="139"/>
      <c r="R62" s="139"/>
    </row>
    <row r="63" spans="2:18" ht="16.2" customHeight="1" x14ac:dyDescent="0.25">
      <c r="B63" s="112" t="s">
        <v>488</v>
      </c>
      <c r="C63" s="112"/>
      <c r="D63" s="112"/>
      <c r="E63" s="112"/>
      <c r="L63" s="139" t="s">
        <v>506</v>
      </c>
      <c r="M63" s="139"/>
      <c r="N63" s="139"/>
      <c r="O63" s="139"/>
      <c r="P63" s="139"/>
      <c r="Q63" s="139"/>
      <c r="R63" s="139"/>
    </row>
    <row r="64" spans="2:18" ht="16.2" customHeight="1" x14ac:dyDescent="0.25">
      <c r="B64" s="114" t="s">
        <v>489</v>
      </c>
      <c r="C64" s="106"/>
      <c r="D64" s="115">
        <f>SUM(E47:E61)</f>
        <v>976</v>
      </c>
      <c r="E64" s="115"/>
      <c r="L64" s="139" t="s">
        <v>507</v>
      </c>
      <c r="M64" s="139"/>
      <c r="N64" s="139"/>
      <c r="O64" s="139"/>
      <c r="P64" s="139"/>
      <c r="Q64" s="139"/>
      <c r="R64" s="139"/>
    </row>
    <row r="65" spans="1:18" ht="16.2" customHeight="1" x14ac:dyDescent="0.25">
      <c r="L65" s="139" t="s">
        <v>508</v>
      </c>
      <c r="M65" s="139"/>
      <c r="N65" s="139"/>
      <c r="O65" s="139"/>
      <c r="P65" s="139"/>
      <c r="Q65" s="139"/>
      <c r="R65" s="139"/>
    </row>
    <row r="66" spans="1:18" ht="16.2" customHeight="1" x14ac:dyDescent="0.25">
      <c r="L66" s="139" t="s">
        <v>509</v>
      </c>
      <c r="M66" s="139"/>
      <c r="N66" s="139"/>
      <c r="O66" s="139"/>
      <c r="P66" s="139"/>
      <c r="Q66" s="139"/>
      <c r="R66" s="139"/>
    </row>
    <row r="67" spans="1:18" ht="16.2" customHeight="1" x14ac:dyDescent="0.25">
      <c r="L67" s="139" t="s">
        <v>510</v>
      </c>
      <c r="M67" s="139"/>
      <c r="N67" s="139"/>
      <c r="O67" s="139"/>
      <c r="P67" s="139"/>
      <c r="Q67" s="139"/>
      <c r="R67" s="139"/>
    </row>
    <row r="68" spans="1:18" ht="16.2" customHeight="1" x14ac:dyDescent="0.25"/>
    <row r="69" spans="1:18" ht="16.2" customHeight="1" x14ac:dyDescent="0.25">
      <c r="A69" s="116" t="s">
        <v>512</v>
      </c>
      <c r="B69" s="116"/>
      <c r="F69" s="128"/>
    </row>
    <row r="70" spans="1:18" ht="16.2" customHeight="1" x14ac:dyDescent="0.25">
      <c r="A70" s="117" t="s">
        <v>464</v>
      </c>
      <c r="B70" s="118" t="s">
        <v>480</v>
      </c>
      <c r="C70" s="117" t="s">
        <v>486</v>
      </c>
      <c r="D70" s="117" t="s">
        <v>487</v>
      </c>
      <c r="E70" s="126" t="s">
        <v>490</v>
      </c>
      <c r="F70" s="128"/>
      <c r="G70" s="139" t="s">
        <v>515</v>
      </c>
      <c r="H70" s="139"/>
      <c r="I70" s="139"/>
      <c r="J70" s="139"/>
      <c r="K70" s="139"/>
      <c r="L70" s="139"/>
      <c r="M70" s="139"/>
      <c r="N70" s="139"/>
    </row>
    <row r="71" spans="1:18" ht="16.2" customHeight="1" x14ac:dyDescent="0.5">
      <c r="A71" s="119" t="s">
        <v>465</v>
      </c>
      <c r="B71" s="119" t="s">
        <v>481</v>
      </c>
      <c r="C71" s="15">
        <v>6</v>
      </c>
      <c r="D71" s="15">
        <v>20</v>
      </c>
      <c r="E71" s="127">
        <f>PRODUCT(C71:D71)</f>
        <v>120</v>
      </c>
      <c r="F71" s="128"/>
      <c r="G71" s="139" t="s">
        <v>516</v>
      </c>
      <c r="H71" s="139"/>
      <c r="I71" s="139"/>
      <c r="J71" s="139"/>
      <c r="K71" s="139"/>
      <c r="L71" s="140"/>
      <c r="M71" s="141"/>
      <c r="N71" s="139"/>
    </row>
    <row r="72" spans="1:18" ht="16.2" customHeight="1" x14ac:dyDescent="0.25">
      <c r="A72" s="119" t="s">
        <v>466</v>
      </c>
      <c r="B72" s="119" t="s">
        <v>482</v>
      </c>
      <c r="C72" s="15">
        <v>6</v>
      </c>
      <c r="D72" s="15">
        <v>23</v>
      </c>
      <c r="E72" s="127">
        <f t="shared" ref="E72:E85" si="8">PRODUCT(C72:D72)</f>
        <v>138</v>
      </c>
      <c r="F72" s="122"/>
      <c r="G72" s="139" t="s">
        <v>517</v>
      </c>
      <c r="H72" s="139"/>
      <c r="I72" s="139"/>
      <c r="J72" s="139"/>
      <c r="K72" s="139"/>
      <c r="L72" s="141"/>
      <c r="M72" s="141"/>
      <c r="N72" s="139"/>
    </row>
    <row r="73" spans="1:18" ht="16.2" customHeight="1" x14ac:dyDescent="0.25">
      <c r="A73" s="119" t="s">
        <v>467</v>
      </c>
      <c r="B73" s="119" t="s">
        <v>481</v>
      </c>
      <c r="C73" s="15">
        <v>6</v>
      </c>
      <c r="D73" s="15">
        <v>22</v>
      </c>
      <c r="E73" s="120">
        <f t="shared" si="8"/>
        <v>132</v>
      </c>
      <c r="G73" s="139" t="s">
        <v>518</v>
      </c>
      <c r="H73" s="139"/>
      <c r="I73" s="139"/>
      <c r="J73" s="139"/>
      <c r="K73" s="139"/>
      <c r="L73" s="139"/>
      <c r="M73" s="139"/>
      <c r="N73" s="139"/>
    </row>
    <row r="74" spans="1:18" ht="16.2" customHeight="1" x14ac:dyDescent="0.25">
      <c r="A74" s="119" t="s">
        <v>468</v>
      </c>
      <c r="B74" s="119" t="s">
        <v>483</v>
      </c>
      <c r="C74" s="15">
        <v>8</v>
      </c>
      <c r="D74" s="15">
        <v>46</v>
      </c>
      <c r="E74" s="120">
        <f t="shared" si="8"/>
        <v>368</v>
      </c>
      <c r="G74" s="139" t="s">
        <v>519</v>
      </c>
      <c r="H74" s="139"/>
      <c r="I74" s="139"/>
      <c r="J74" s="139"/>
      <c r="K74" s="139"/>
      <c r="L74" s="139"/>
      <c r="M74" s="139"/>
      <c r="N74" s="139"/>
    </row>
    <row r="75" spans="1:18" ht="16.2" customHeight="1" x14ac:dyDescent="0.25">
      <c r="A75" s="119" t="s">
        <v>469</v>
      </c>
      <c r="B75" s="119" t="s">
        <v>484</v>
      </c>
      <c r="C75" s="15">
        <v>8</v>
      </c>
      <c r="D75" s="15">
        <v>45</v>
      </c>
      <c r="E75" s="120">
        <f t="shared" si="8"/>
        <v>360</v>
      </c>
      <c r="G75" s="139" t="s">
        <v>520</v>
      </c>
      <c r="H75" s="139"/>
      <c r="I75" s="139"/>
      <c r="J75" s="139"/>
      <c r="K75" s="139"/>
      <c r="L75" s="139"/>
      <c r="M75" s="139"/>
      <c r="N75" s="139"/>
    </row>
    <row r="76" spans="1:18" ht="16.2" customHeight="1" x14ac:dyDescent="0.25">
      <c r="A76" s="119" t="s">
        <v>470</v>
      </c>
      <c r="B76" s="119" t="s">
        <v>485</v>
      </c>
      <c r="C76" s="15">
        <v>8</v>
      </c>
      <c r="D76" s="15">
        <v>66</v>
      </c>
      <c r="E76" s="120">
        <f t="shared" si="8"/>
        <v>528</v>
      </c>
      <c r="G76" s="139" t="s">
        <v>521</v>
      </c>
      <c r="H76" s="139"/>
      <c r="I76" s="139"/>
      <c r="J76" s="139"/>
      <c r="K76" s="139"/>
      <c r="L76" s="139"/>
      <c r="M76" s="139"/>
      <c r="N76" s="139"/>
    </row>
    <row r="77" spans="1:18" ht="16.2" customHeight="1" x14ac:dyDescent="0.25">
      <c r="A77" s="119" t="s">
        <v>471</v>
      </c>
      <c r="B77" s="119" t="s">
        <v>481</v>
      </c>
      <c r="C77" s="15">
        <v>6</v>
      </c>
      <c r="D77" s="15">
        <v>87</v>
      </c>
      <c r="E77" s="120">
        <f t="shared" si="8"/>
        <v>522</v>
      </c>
      <c r="G77" s="139" t="s">
        <v>522</v>
      </c>
      <c r="H77" s="139"/>
      <c r="I77" s="139"/>
      <c r="J77" s="139"/>
      <c r="K77" s="139"/>
      <c r="L77" s="139"/>
      <c r="M77" s="139"/>
      <c r="N77" s="139"/>
    </row>
    <row r="78" spans="1:18" ht="16.2" customHeight="1" x14ac:dyDescent="0.25">
      <c r="A78" s="119" t="s">
        <v>472</v>
      </c>
      <c r="B78" s="119" t="s">
        <v>481</v>
      </c>
      <c r="C78" s="15">
        <v>6</v>
      </c>
      <c r="D78" s="15">
        <v>56</v>
      </c>
      <c r="E78" s="120">
        <f t="shared" si="8"/>
        <v>336</v>
      </c>
      <c r="G78" s="139" t="s">
        <v>523</v>
      </c>
      <c r="H78" s="139"/>
      <c r="I78" s="139"/>
      <c r="J78" s="139"/>
      <c r="K78" s="139"/>
      <c r="L78" s="139"/>
      <c r="M78" s="139"/>
      <c r="N78" s="139"/>
    </row>
    <row r="79" spans="1:18" ht="16.2" customHeight="1" x14ac:dyDescent="0.25">
      <c r="A79" s="119" t="s">
        <v>473</v>
      </c>
      <c r="B79" s="119" t="s">
        <v>483</v>
      </c>
      <c r="C79" s="15">
        <v>10</v>
      </c>
      <c r="D79" s="15">
        <v>90</v>
      </c>
      <c r="E79" s="120">
        <f t="shared" si="8"/>
        <v>900</v>
      </c>
      <c r="G79" s="139" t="s">
        <v>524</v>
      </c>
      <c r="H79" s="139"/>
      <c r="I79" s="139"/>
      <c r="J79" s="139"/>
      <c r="K79" s="139"/>
      <c r="L79" s="139"/>
      <c r="M79" s="139"/>
      <c r="N79" s="139"/>
    </row>
    <row r="80" spans="1:18" ht="16.2" customHeight="1" x14ac:dyDescent="0.25">
      <c r="A80" s="119" t="s">
        <v>474</v>
      </c>
      <c r="B80" s="119" t="s">
        <v>484</v>
      </c>
      <c r="C80" s="15">
        <v>8</v>
      </c>
      <c r="D80" s="15">
        <v>90</v>
      </c>
      <c r="E80" s="120">
        <f t="shared" si="8"/>
        <v>720</v>
      </c>
      <c r="G80" s="139" t="s">
        <v>525</v>
      </c>
      <c r="H80" s="139"/>
      <c r="I80" s="139"/>
      <c r="J80" s="139"/>
      <c r="K80" s="139"/>
      <c r="L80" s="139"/>
      <c r="M80" s="139"/>
      <c r="N80" s="139"/>
    </row>
    <row r="81" spans="1:14" ht="16.2" customHeight="1" x14ac:dyDescent="0.25">
      <c r="A81" s="119" t="s">
        <v>475</v>
      </c>
      <c r="B81" s="119" t="s">
        <v>484</v>
      </c>
      <c r="C81" s="15">
        <v>8</v>
      </c>
      <c r="D81" s="15">
        <v>87</v>
      </c>
      <c r="E81" s="120">
        <f t="shared" si="8"/>
        <v>696</v>
      </c>
      <c r="G81" s="139" t="s">
        <v>526</v>
      </c>
      <c r="H81" s="139"/>
      <c r="I81" s="139"/>
      <c r="J81" s="139"/>
      <c r="K81" s="139"/>
      <c r="L81" s="139"/>
      <c r="M81" s="139"/>
      <c r="N81" s="139"/>
    </row>
    <row r="82" spans="1:14" ht="16.2" customHeight="1" x14ac:dyDescent="0.25">
      <c r="A82" s="119" t="s">
        <v>476</v>
      </c>
      <c r="B82" s="119" t="s">
        <v>482</v>
      </c>
      <c r="C82" s="15">
        <v>6</v>
      </c>
      <c r="D82" s="15">
        <v>88</v>
      </c>
      <c r="E82" s="120">
        <f t="shared" si="8"/>
        <v>528</v>
      </c>
      <c r="G82" s="139" t="s">
        <v>527</v>
      </c>
      <c r="H82" s="139"/>
      <c r="I82" s="139"/>
      <c r="J82" s="139"/>
      <c r="K82" s="139"/>
      <c r="L82" s="139"/>
      <c r="M82" s="139"/>
      <c r="N82" s="139"/>
    </row>
    <row r="83" spans="1:14" ht="16.2" customHeight="1" x14ac:dyDescent="0.25">
      <c r="A83" s="119" t="s">
        <v>477</v>
      </c>
      <c r="B83" s="119" t="s">
        <v>483</v>
      </c>
      <c r="C83" s="15">
        <v>10</v>
      </c>
      <c r="D83" s="15">
        <v>78</v>
      </c>
      <c r="E83" s="120">
        <f t="shared" si="8"/>
        <v>780</v>
      </c>
      <c r="G83" s="139" t="s">
        <v>528</v>
      </c>
      <c r="H83" s="139"/>
      <c r="I83" s="139"/>
      <c r="J83" s="139"/>
      <c r="K83" s="139"/>
      <c r="L83" s="139"/>
      <c r="M83" s="139"/>
      <c r="N83" s="139"/>
    </row>
    <row r="84" spans="1:14" ht="16.2" customHeight="1" x14ac:dyDescent="0.25">
      <c r="A84" s="119" t="s">
        <v>478</v>
      </c>
      <c r="B84" s="119" t="s">
        <v>483</v>
      </c>
      <c r="C84" s="15">
        <v>10</v>
      </c>
      <c r="D84" s="15">
        <v>88</v>
      </c>
      <c r="E84" s="120">
        <f t="shared" si="8"/>
        <v>880</v>
      </c>
      <c r="G84" s="142" t="s">
        <v>529</v>
      </c>
      <c r="H84" s="142"/>
      <c r="I84" s="142"/>
      <c r="J84" s="142"/>
      <c r="K84" s="142"/>
      <c r="L84" s="142"/>
      <c r="M84" s="142"/>
      <c r="N84" s="142"/>
    </row>
    <row r="85" spans="1:14" ht="16.2" customHeight="1" x14ac:dyDescent="0.25">
      <c r="A85" s="119" t="s">
        <v>479</v>
      </c>
      <c r="B85" s="119" t="s">
        <v>481</v>
      </c>
      <c r="C85" s="15">
        <v>6</v>
      </c>
      <c r="D85" s="15">
        <v>90</v>
      </c>
      <c r="E85" s="120">
        <f t="shared" si="8"/>
        <v>540</v>
      </c>
    </row>
    <row r="86" spans="1:14" ht="16.2" customHeight="1" x14ac:dyDescent="0.25">
      <c r="A86" s="121"/>
      <c r="B86" s="121"/>
      <c r="C86" s="122"/>
      <c r="D86" s="125" t="s">
        <v>422</v>
      </c>
      <c r="E86" s="123">
        <f>AVERAGE(E71:E85)</f>
        <v>503.2</v>
      </c>
    </row>
    <row r="87" spans="1:14" ht="16.2" customHeight="1" x14ac:dyDescent="0.25">
      <c r="A87" s="121"/>
      <c r="B87" s="121"/>
      <c r="C87" s="122"/>
      <c r="D87" s="125" t="s">
        <v>513</v>
      </c>
      <c r="E87" s="124">
        <f>MAX(E71:E85)</f>
        <v>900</v>
      </c>
    </row>
    <row r="88" spans="1:14" ht="16.2" customHeight="1" x14ac:dyDescent="0.25">
      <c r="D88" s="125" t="s">
        <v>514</v>
      </c>
      <c r="E88" s="124">
        <f>MIN(E71:E85)</f>
        <v>120</v>
      </c>
    </row>
    <row r="89" spans="1:14" ht="16.2" customHeight="1" x14ac:dyDescent="0.25"/>
    <row r="90" spans="1:14" ht="16.2" customHeight="1" x14ac:dyDescent="0.25">
      <c r="A90" s="76" t="s">
        <v>386</v>
      </c>
      <c r="B90" s="73"/>
      <c r="C90" s="73"/>
      <c r="D90" s="73"/>
    </row>
    <row r="91" spans="1:14" ht="16.2" customHeight="1" x14ac:dyDescent="0.25">
      <c r="A91" s="73"/>
      <c r="B91" s="73"/>
      <c r="C91" s="73"/>
      <c r="D91" s="73"/>
      <c r="L91" t="s">
        <v>532</v>
      </c>
    </row>
    <row r="92" spans="1:14" ht="16.2" customHeight="1" x14ac:dyDescent="0.25">
      <c r="L92" t="s">
        <v>533</v>
      </c>
    </row>
    <row r="93" spans="1:14" ht="16.2" customHeight="1" x14ac:dyDescent="0.45">
      <c r="A93" s="108" t="s">
        <v>387</v>
      </c>
      <c r="B93" s="73"/>
      <c r="C93" s="10"/>
      <c r="D93" s="10"/>
      <c r="E93" s="10"/>
      <c r="L93" t="s">
        <v>534</v>
      </c>
    </row>
    <row r="94" spans="1:14" ht="16.2" customHeight="1" x14ac:dyDescent="0.45">
      <c r="A94" s="10"/>
      <c r="B94" s="132" t="s">
        <v>388</v>
      </c>
      <c r="C94" s="132" t="s">
        <v>389</v>
      </c>
      <c r="D94" s="132" t="s">
        <v>390</v>
      </c>
      <c r="E94" s="132" t="s">
        <v>391</v>
      </c>
      <c r="F94" s="132" t="s">
        <v>392</v>
      </c>
      <c r="L94" t="s">
        <v>535</v>
      </c>
    </row>
    <row r="95" spans="1:14" ht="16.2" customHeight="1" x14ac:dyDescent="0.45">
      <c r="A95" s="10"/>
      <c r="B95" s="10"/>
      <c r="C95" s="10"/>
      <c r="D95" s="10"/>
      <c r="E95" s="10"/>
      <c r="L95" t="s">
        <v>536</v>
      </c>
    </row>
    <row r="96" spans="1:14" ht="16.2" customHeight="1" x14ac:dyDescent="0.45">
      <c r="A96" s="132" t="s">
        <v>393</v>
      </c>
      <c r="B96" s="1">
        <v>4.3</v>
      </c>
      <c r="C96" s="10">
        <v>2.5</v>
      </c>
      <c r="D96" s="10">
        <v>3</v>
      </c>
      <c r="E96" s="10">
        <v>15</v>
      </c>
      <c r="F96" s="130">
        <f t="shared" ref="F96:F99" si="9">SUM(B96:E96)</f>
        <v>24.8</v>
      </c>
      <c r="L96" t="s">
        <v>537</v>
      </c>
    </row>
    <row r="97" spans="1:12" ht="16.2" customHeight="1" x14ac:dyDescent="0.45">
      <c r="A97" s="132" t="s">
        <v>394</v>
      </c>
      <c r="B97" s="1">
        <v>3.5</v>
      </c>
      <c r="C97" s="10">
        <v>1.9</v>
      </c>
      <c r="D97" s="10">
        <v>5</v>
      </c>
      <c r="E97" s="10">
        <v>22</v>
      </c>
      <c r="F97" s="130">
        <f t="shared" si="9"/>
        <v>32.4</v>
      </c>
      <c r="L97" t="s">
        <v>538</v>
      </c>
    </row>
    <row r="98" spans="1:12" ht="16.2" customHeight="1" x14ac:dyDescent="0.45">
      <c r="A98" s="132" t="s">
        <v>395</v>
      </c>
      <c r="B98" s="1">
        <v>0</v>
      </c>
      <c r="C98" s="10">
        <v>3</v>
      </c>
      <c r="D98" s="10">
        <v>4</v>
      </c>
      <c r="E98" s="10">
        <v>5</v>
      </c>
      <c r="F98" s="130">
        <f t="shared" si="9"/>
        <v>12</v>
      </c>
      <c r="L98" t="s">
        <v>539</v>
      </c>
    </row>
    <row r="99" spans="1:12" ht="16.2" customHeight="1" x14ac:dyDescent="0.45">
      <c r="A99" s="132" t="s">
        <v>396</v>
      </c>
      <c r="B99" s="1">
        <v>0</v>
      </c>
      <c r="C99" s="10">
        <v>2.8</v>
      </c>
      <c r="D99" s="10">
        <v>2.5</v>
      </c>
      <c r="E99" s="10">
        <v>5</v>
      </c>
      <c r="F99" s="130">
        <f t="shared" si="9"/>
        <v>10.3</v>
      </c>
      <c r="L99" t="s">
        <v>540</v>
      </c>
    </row>
    <row r="100" spans="1:12" ht="16.2" customHeight="1" x14ac:dyDescent="0.45">
      <c r="A100" s="132" t="s">
        <v>397</v>
      </c>
      <c r="B100" s="10">
        <f t="shared" ref="B100:F100" si="10">SUM(B96:B99)</f>
        <v>7.8</v>
      </c>
      <c r="C100" s="10">
        <f t="shared" si="10"/>
        <v>10.199999999999999</v>
      </c>
      <c r="D100" s="10">
        <f t="shared" si="10"/>
        <v>14.5</v>
      </c>
      <c r="E100" s="10">
        <f t="shared" si="10"/>
        <v>47</v>
      </c>
      <c r="F100" s="131">
        <f t="shared" si="10"/>
        <v>79.5</v>
      </c>
      <c r="L100" t="s">
        <v>541</v>
      </c>
    </row>
    <row r="101" spans="1:12" ht="16.2" customHeight="1" x14ac:dyDescent="0.25">
      <c r="L101" t="s">
        <v>542</v>
      </c>
    </row>
    <row r="102" spans="1:12" ht="16.2" customHeight="1" x14ac:dyDescent="0.25">
      <c r="A102" s="129" t="s">
        <v>530</v>
      </c>
      <c r="B102">
        <f>PRODUCT(B100,12)</f>
        <v>93.6</v>
      </c>
      <c r="C102">
        <f t="shared" ref="C102:E102" si="11">PRODUCT(C100,12)</f>
        <v>122.39999999999999</v>
      </c>
      <c r="D102">
        <f t="shared" si="11"/>
        <v>174</v>
      </c>
      <c r="E102">
        <f t="shared" si="11"/>
        <v>564</v>
      </c>
      <c r="L102" t="s">
        <v>543</v>
      </c>
    </row>
    <row r="103" spans="1:12" ht="16.2" customHeight="1" x14ac:dyDescent="0.25">
      <c r="L103" t="s">
        <v>544</v>
      </c>
    </row>
    <row r="104" spans="1:12" ht="16.2" customHeight="1" x14ac:dyDescent="0.25">
      <c r="A104" s="113" t="s">
        <v>531</v>
      </c>
      <c r="B104">
        <f>SUM(B102:E102)</f>
        <v>954</v>
      </c>
      <c r="L104" t="s">
        <v>545</v>
      </c>
    </row>
    <row r="105" spans="1:12" ht="16.2" customHeight="1" x14ac:dyDescent="0.25">
      <c r="L105" t="s">
        <v>546</v>
      </c>
    </row>
    <row r="106" spans="1:12" ht="16.2" customHeight="1" x14ac:dyDescent="0.25">
      <c r="L106" t="s">
        <v>547</v>
      </c>
    </row>
    <row r="107" spans="1:12" ht="16.2" customHeight="1" x14ac:dyDescent="0.25">
      <c r="L107" t="s">
        <v>548</v>
      </c>
    </row>
    <row r="108" spans="1:12" ht="16.2" customHeight="1" x14ac:dyDescent="0.25">
      <c r="L108" t="s">
        <v>549</v>
      </c>
    </row>
    <row r="109" spans="1:12" ht="16.2" customHeight="1" x14ac:dyDescent="0.25">
      <c r="L109" t="s">
        <v>550</v>
      </c>
    </row>
    <row r="110" spans="1:12" ht="16.2" customHeight="1" x14ac:dyDescent="0.25">
      <c r="L110" t="s">
        <v>551</v>
      </c>
    </row>
    <row r="111" spans="1:12" ht="16.2" customHeight="1" x14ac:dyDescent="0.25">
      <c r="L111" t="s">
        <v>552</v>
      </c>
    </row>
    <row r="112" spans="1:12" ht="16.2" customHeight="1" x14ac:dyDescent="0.25">
      <c r="L112" t="s">
        <v>553</v>
      </c>
    </row>
    <row r="113" spans="1:15" ht="16.2" customHeight="1" x14ac:dyDescent="0.25">
      <c r="A113" s="76" t="s">
        <v>398</v>
      </c>
      <c r="B113" s="73"/>
      <c r="C113" s="73"/>
      <c r="D113" s="73"/>
      <c r="E113" s="73"/>
      <c r="L113" t="s">
        <v>554</v>
      </c>
    </row>
    <row r="114" spans="1:15" ht="16.2" customHeight="1" x14ac:dyDescent="0.25">
      <c r="A114" s="73"/>
      <c r="B114" s="73"/>
      <c r="C114" s="73"/>
      <c r="D114" s="73"/>
      <c r="E114" s="73"/>
      <c r="L114" t="s">
        <v>555</v>
      </c>
    </row>
    <row r="115" spans="1:15" ht="16.2" customHeight="1" x14ac:dyDescent="0.25">
      <c r="A115" s="133" t="s">
        <v>399</v>
      </c>
      <c r="B115" s="133" t="s">
        <v>296</v>
      </c>
      <c r="C115" s="134" t="s">
        <v>400</v>
      </c>
      <c r="D115" s="135"/>
      <c r="E115" s="135"/>
      <c r="F115" s="135"/>
      <c r="G115" s="133" t="s">
        <v>401</v>
      </c>
      <c r="H115" s="136" t="s">
        <v>570</v>
      </c>
      <c r="I115" s="137" t="s">
        <v>571</v>
      </c>
      <c r="J115" s="137"/>
      <c r="K115" s="11"/>
      <c r="L115" s="11" t="s">
        <v>556</v>
      </c>
    </row>
    <row r="116" spans="1:15" ht="16.2" customHeight="1" x14ac:dyDescent="0.25">
      <c r="C116" s="1" t="s">
        <v>402</v>
      </c>
      <c r="D116" s="1" t="s">
        <v>403</v>
      </c>
      <c r="E116" s="1" t="s">
        <v>404</v>
      </c>
      <c r="F116" s="1" t="s">
        <v>405</v>
      </c>
      <c r="L116" t="s">
        <v>557</v>
      </c>
    </row>
    <row r="117" spans="1:15" ht="16.2" customHeight="1" x14ac:dyDescent="0.25">
      <c r="A117" s="39" t="s">
        <v>406</v>
      </c>
      <c r="B117" s="1">
        <v>0.28999999999999998</v>
      </c>
      <c r="C117" s="1">
        <v>55</v>
      </c>
      <c r="D117" s="1">
        <v>72</v>
      </c>
      <c r="E117" s="1">
        <v>65</v>
      </c>
      <c r="F117" s="1">
        <v>70</v>
      </c>
      <c r="G117" s="1">
        <f>SUM(C117:F117)</f>
        <v>262</v>
      </c>
      <c r="H117" s="1">
        <f>PRODUCT(B117,G117)</f>
        <v>75.97999999999999</v>
      </c>
      <c r="I117" s="1">
        <f>PRODUCT(H117,0.6)</f>
        <v>45.587999999999994</v>
      </c>
      <c r="J117" s="1"/>
      <c r="K117" s="1"/>
      <c r="L117" s="1" t="s">
        <v>558</v>
      </c>
    </row>
    <row r="118" spans="1:15" ht="16.2" customHeight="1" x14ac:dyDescent="0.25">
      <c r="A118" s="39" t="s">
        <v>407</v>
      </c>
      <c r="B118" s="1">
        <v>0.32</v>
      </c>
      <c r="C118" s="1">
        <v>38</v>
      </c>
      <c r="D118" s="1">
        <v>62</v>
      </c>
      <c r="E118" s="1">
        <v>44</v>
      </c>
      <c r="F118" s="1">
        <v>59</v>
      </c>
      <c r="G118" s="1">
        <f t="shared" ref="G118:G122" si="12">SUM(C118:F118)</f>
        <v>203</v>
      </c>
      <c r="H118" s="1">
        <f t="shared" ref="H118:H122" si="13">PRODUCT(B118,G118)</f>
        <v>64.960000000000008</v>
      </c>
      <c r="I118" s="1">
        <f t="shared" ref="I118:I122" si="14">PRODUCT(H118,0.6)</f>
        <v>38.976000000000006</v>
      </c>
      <c r="J118" s="1"/>
      <c r="K118" s="1"/>
      <c r="L118" s="1" t="s">
        <v>559</v>
      </c>
    </row>
    <row r="119" spans="1:15" ht="16.2" customHeight="1" x14ac:dyDescent="0.25">
      <c r="A119" s="39" t="s">
        <v>408</v>
      </c>
      <c r="B119" s="1">
        <v>0.3</v>
      </c>
      <c r="C119" s="1">
        <v>122</v>
      </c>
      <c r="D119" s="1">
        <v>54</v>
      </c>
      <c r="E119" s="1">
        <v>98</v>
      </c>
      <c r="F119" s="1">
        <v>84</v>
      </c>
      <c r="G119" s="1">
        <f t="shared" si="12"/>
        <v>358</v>
      </c>
      <c r="H119" s="1">
        <f t="shared" si="13"/>
        <v>107.39999999999999</v>
      </c>
      <c r="I119" s="1">
        <f t="shared" si="14"/>
        <v>64.44</v>
      </c>
      <c r="J119" s="1"/>
      <c r="K119" s="1"/>
      <c r="L119" s="1" t="s">
        <v>560</v>
      </c>
      <c r="N119" s="2"/>
      <c r="O119" s="2"/>
    </row>
    <row r="120" spans="1:15" ht="16.2" customHeight="1" x14ac:dyDescent="0.25">
      <c r="A120" s="39" t="s">
        <v>409</v>
      </c>
      <c r="B120" s="1">
        <v>0.28999999999999998</v>
      </c>
      <c r="C120" s="1">
        <v>98</v>
      </c>
      <c r="D120" s="1">
        <v>115</v>
      </c>
      <c r="E120" s="1">
        <v>90</v>
      </c>
      <c r="F120" s="1">
        <v>101</v>
      </c>
      <c r="G120" s="1">
        <f t="shared" si="12"/>
        <v>404</v>
      </c>
      <c r="H120" s="1">
        <f t="shared" si="13"/>
        <v>117.16</v>
      </c>
      <c r="I120" s="1">
        <f t="shared" si="14"/>
        <v>70.295999999999992</v>
      </c>
      <c r="J120" s="1"/>
      <c r="K120" s="1"/>
      <c r="L120" s="1" t="s">
        <v>561</v>
      </c>
      <c r="N120" s="1"/>
      <c r="O120" s="1"/>
    </row>
    <row r="121" spans="1:15" ht="16.2" customHeight="1" x14ac:dyDescent="0.25">
      <c r="A121" s="39" t="s">
        <v>410</v>
      </c>
      <c r="B121" s="1">
        <v>0.34</v>
      </c>
      <c r="C121" s="1">
        <v>65</v>
      </c>
      <c r="D121" s="1">
        <v>83</v>
      </c>
      <c r="E121" s="1">
        <v>65</v>
      </c>
      <c r="F121" s="1">
        <v>79</v>
      </c>
      <c r="G121" s="1">
        <f t="shared" si="12"/>
        <v>292</v>
      </c>
      <c r="H121" s="1">
        <f t="shared" si="13"/>
        <v>99.28</v>
      </c>
      <c r="I121" s="1">
        <f t="shared" si="14"/>
        <v>59.567999999999998</v>
      </c>
      <c r="J121" s="1"/>
      <c r="K121" s="1"/>
      <c r="L121" s="1" t="s">
        <v>562</v>
      </c>
    </row>
    <row r="122" spans="1:15" ht="16.2" customHeight="1" x14ac:dyDescent="0.25">
      <c r="A122" s="39" t="s">
        <v>411</v>
      </c>
      <c r="B122" s="1">
        <v>0.31</v>
      </c>
      <c r="C122" s="1">
        <v>48</v>
      </c>
      <c r="D122" s="1">
        <v>52</v>
      </c>
      <c r="E122" s="1">
        <v>35</v>
      </c>
      <c r="F122" s="1">
        <v>67</v>
      </c>
      <c r="G122" s="1">
        <f t="shared" si="12"/>
        <v>202</v>
      </c>
      <c r="H122" s="1">
        <f t="shared" si="13"/>
        <v>62.62</v>
      </c>
      <c r="I122" s="1">
        <f t="shared" si="14"/>
        <v>37.571999999999996</v>
      </c>
      <c r="J122" s="1"/>
      <c r="K122" s="1"/>
      <c r="L122" s="1" t="s">
        <v>563</v>
      </c>
    </row>
    <row r="123" spans="1:15" ht="16.2" customHeight="1" x14ac:dyDescent="0.25">
      <c r="A123" s="39" t="s">
        <v>412</v>
      </c>
      <c r="C123" s="1">
        <f>SUM(C117:C122)</f>
        <v>426</v>
      </c>
      <c r="D123" s="1">
        <f t="shared" ref="D123" si="15">SUM(D117:D122)</f>
        <v>438</v>
      </c>
      <c r="E123" s="1">
        <f t="shared" ref="E123:F123" si="16">SUM(E117:E122)</f>
        <v>397</v>
      </c>
      <c r="F123" s="1">
        <f t="shared" si="16"/>
        <v>460</v>
      </c>
      <c r="G123" s="1"/>
      <c r="H123" s="1"/>
      <c r="I123" s="1"/>
      <c r="J123" s="1"/>
      <c r="K123" s="1"/>
      <c r="L123" s="1" t="s">
        <v>564</v>
      </c>
    </row>
    <row r="124" spans="1:15" ht="15.75" customHeight="1" x14ac:dyDescent="0.25">
      <c r="L124" t="s">
        <v>565</v>
      </c>
    </row>
    <row r="125" spans="1:15" ht="13.2" x14ac:dyDescent="0.25">
      <c r="C125" s="2" t="s">
        <v>413</v>
      </c>
      <c r="D125" s="2" t="s">
        <v>414</v>
      </c>
      <c r="E125" s="2" t="s">
        <v>415</v>
      </c>
      <c r="F125" s="2" t="s">
        <v>416</v>
      </c>
      <c r="L125" t="s">
        <v>566</v>
      </c>
    </row>
    <row r="126" spans="1:15" ht="13.2" x14ac:dyDescent="0.25">
      <c r="C126" s="1">
        <f t="shared" ref="C126:F126" si="17">MIN(C117:C122)</f>
        <v>38</v>
      </c>
      <c r="D126" s="1">
        <f t="shared" si="17"/>
        <v>52</v>
      </c>
      <c r="E126" s="1">
        <f t="shared" si="17"/>
        <v>35</v>
      </c>
      <c r="F126" s="1">
        <f t="shared" si="17"/>
        <v>59</v>
      </c>
      <c r="L126" t="s">
        <v>567</v>
      </c>
    </row>
    <row r="128" spans="1:15" ht="13.2" x14ac:dyDescent="0.25">
      <c r="C128" s="2" t="s">
        <v>417</v>
      </c>
      <c r="D128" s="2" t="s">
        <v>418</v>
      </c>
      <c r="E128" s="2" t="s">
        <v>419</v>
      </c>
      <c r="F128" s="2" t="s">
        <v>420</v>
      </c>
    </row>
    <row r="129" spans="3:8" ht="13.2" x14ac:dyDescent="0.25">
      <c r="C129" s="1">
        <f t="shared" ref="C129:D129" si="18">MAX(C117:C122)</f>
        <v>122</v>
      </c>
      <c r="D129" s="1">
        <f t="shared" si="18"/>
        <v>115</v>
      </c>
      <c r="E129" s="1">
        <f>MAX(E117:E122)</f>
        <v>98</v>
      </c>
      <c r="F129" s="1">
        <f>MAX(F117:F122)</f>
        <v>101</v>
      </c>
    </row>
    <row r="130" spans="3:8" ht="15.75" customHeight="1" x14ac:dyDescent="0.25">
      <c r="H130" t="s">
        <v>572</v>
      </c>
    </row>
    <row r="131" spans="3:8" ht="15.75" customHeight="1" x14ac:dyDescent="0.25">
      <c r="C131" s="138" t="s">
        <v>568</v>
      </c>
      <c r="D131">
        <f>MAX(H117:H123)</f>
        <v>117.16</v>
      </c>
      <c r="H131" t="s">
        <v>573</v>
      </c>
    </row>
    <row r="132" spans="3:8" ht="15.75" customHeight="1" x14ac:dyDescent="0.25">
      <c r="C132" s="138" t="s">
        <v>569</v>
      </c>
      <c r="D132" s="16">
        <f>MIN(H117:H122)</f>
        <v>62.62</v>
      </c>
      <c r="H132" t="s">
        <v>574</v>
      </c>
    </row>
    <row r="133" spans="3:8" ht="15.75" customHeight="1" x14ac:dyDescent="0.25">
      <c r="H133" t="s">
        <v>575</v>
      </c>
    </row>
    <row r="134" spans="3:8" ht="15.75" customHeight="1" x14ac:dyDescent="0.25">
      <c r="H134" t="s">
        <v>576</v>
      </c>
    </row>
    <row r="135" spans="3:8" ht="15.75" customHeight="1" x14ac:dyDescent="0.25">
      <c r="H135" t="s">
        <v>577</v>
      </c>
    </row>
    <row r="136" spans="3:8" ht="15.75" customHeight="1" x14ac:dyDescent="0.25">
      <c r="H136" t="s">
        <v>578</v>
      </c>
    </row>
    <row r="137" spans="3:8" ht="15.75" customHeight="1" x14ac:dyDescent="0.25">
      <c r="H137" t="s">
        <v>579</v>
      </c>
    </row>
    <row r="138" spans="3:8" ht="15.75" customHeight="1" x14ac:dyDescent="0.25">
      <c r="H138" t="s">
        <v>580</v>
      </c>
    </row>
    <row r="139" spans="3:8" ht="15.75" customHeight="1" x14ac:dyDescent="0.25">
      <c r="H139" t="s">
        <v>581</v>
      </c>
    </row>
    <row r="140" spans="3:8" ht="15.75" customHeight="1" x14ac:dyDescent="0.25">
      <c r="H140" t="s">
        <v>582</v>
      </c>
    </row>
    <row r="141" spans="3:8" ht="15.75" customHeight="1" x14ac:dyDescent="0.25">
      <c r="H141" t="s">
        <v>583</v>
      </c>
    </row>
    <row r="142" spans="3:8" ht="15.75" customHeight="1" x14ac:dyDescent="0.25">
      <c r="H142" t="s">
        <v>584</v>
      </c>
    </row>
    <row r="143" spans="3:8" ht="15.75" customHeight="1" x14ac:dyDescent="0.25">
      <c r="H143" t="s">
        <v>585</v>
      </c>
    </row>
    <row r="144" spans="3:8" ht="15.75" customHeight="1" x14ac:dyDescent="0.25">
      <c r="H144" t="s">
        <v>586</v>
      </c>
    </row>
    <row r="145" spans="8:8" ht="15.75" customHeight="1" x14ac:dyDescent="0.25">
      <c r="H145" t="s">
        <v>587</v>
      </c>
    </row>
    <row r="146" spans="8:8" ht="15.75" customHeight="1" x14ac:dyDescent="0.25">
      <c r="H146" t="s">
        <v>588</v>
      </c>
    </row>
    <row r="147" spans="8:8" ht="15.75" customHeight="1" x14ac:dyDescent="0.25">
      <c r="H147" t="s">
        <v>589</v>
      </c>
    </row>
    <row r="148" spans="8:8" ht="15.75" customHeight="1" x14ac:dyDescent="0.25">
      <c r="H148" t="s">
        <v>590</v>
      </c>
    </row>
    <row r="149" spans="8:8" ht="15.75" customHeight="1" x14ac:dyDescent="0.25">
      <c r="H149" t="s">
        <v>591</v>
      </c>
    </row>
    <row r="150" spans="8:8" ht="15.75" customHeight="1" x14ac:dyDescent="0.25">
      <c r="H150" t="s">
        <v>592</v>
      </c>
    </row>
    <row r="151" spans="8:8" ht="15.75" customHeight="1" x14ac:dyDescent="0.25">
      <c r="H151" t="s">
        <v>593</v>
      </c>
    </row>
    <row r="152" spans="8:8" ht="15.75" customHeight="1" x14ac:dyDescent="0.25">
      <c r="H152" t="s">
        <v>594</v>
      </c>
    </row>
  </sheetData>
  <mergeCells count="18">
    <mergeCell ref="I115:J115"/>
    <mergeCell ref="L14:S14"/>
    <mergeCell ref="B45:C45"/>
    <mergeCell ref="B63:E63"/>
    <mergeCell ref="L50:Q50"/>
    <mergeCell ref="A113:E114"/>
    <mergeCell ref="C115:F115"/>
    <mergeCell ref="A1:C1"/>
    <mergeCell ref="E4:E5"/>
    <mergeCell ref="A13:D13"/>
    <mergeCell ref="F18:F19"/>
    <mergeCell ref="B64:C64"/>
    <mergeCell ref="D64:E64"/>
    <mergeCell ref="A69:B69"/>
    <mergeCell ref="L32:N33"/>
    <mergeCell ref="A90:D91"/>
    <mergeCell ref="A93:B93"/>
    <mergeCell ref="G84:N8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A</vt:lpstr>
      <vt:lpstr>Project B</vt:lpstr>
      <vt:lpstr>News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barui</cp:lastModifiedBy>
  <dcterms:modified xsi:type="dcterms:W3CDTF">2024-11-13T10:42:12Z</dcterms:modified>
</cp:coreProperties>
</file>