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A0" vbProcedure="false">Sheet1!$R$5:$R$14</definedName>
    <definedName function="false" hidden="false" name="alpha" vbProcedure="false">Sheet1!$P$17:$P$26</definedName>
    <definedName function="false" hidden="false" name="An" vbProcedure="false">Sheet1!$R$17:$R$26</definedName>
    <definedName function="false" hidden="false" name="AoA" vbProcedure="false">Sheet1!$N$2</definedName>
    <definedName function="false" hidden="false" name="AR" vbProcedure="false">Sheet1!$F$2</definedName>
    <definedName function="false" hidden="false" name="b" vbProcedure="false">Sheet1!$B$2</definedName>
    <definedName function="false" hidden="false" name="cr" vbProcedure="false">Sheet1!$J$2</definedName>
    <definedName function="false" hidden="false" name="ct" vbProcedure="false">Sheet1!$L$2</definedName>
    <definedName function="false" hidden="false" name="delta" vbProcedure="false">Sheet1!$D$30</definedName>
    <definedName function="false" hidden="false" name="lambda" vbProcedure="false">Sheet1!$D$2</definedName>
    <definedName function="false" hidden="false" name="n" vbProcedure="false">Sheet1!$E$4:$N$4</definedName>
    <definedName function="false" hidden="false" name="sweep" vbProcedure="false">Sheet1!$J$1</definedName>
    <definedName function="false" hidden="false" name="tau" vbProcedure="false">Sheet1!$F$30</definedName>
    <definedName function="false" hidden="false" name="twist" vbProcedure="false">Sheet1!$H$1</definedName>
    <definedName function="false" hidden="false" name="v" vbProcedure="false">Sheet1!$F$1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<sst xmlns="http://schemas.openxmlformats.org/spreadsheetml/2006/main" count="37" uniqueCount="37">
  <si>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Inputs</t>
  </si>
  <si>
    <r>
      <rPr>
        <b val="true"/>
        <sz val="10"/>
        <color rgb="FF55308D"/>
        <rFont val="Latin Modern Math"/>
        <family val="0"/>
        <charset val="1"/>
      </rPr>
      <t xml:space="preserve">V</t>
    </r>
    <r>
      <rPr>
        <b val="true"/>
        <vertAlign val="subscript"/>
        <sz val="10"/>
        <color rgb="FF55308D"/>
        <rFont val="Latin Modern Math"/>
        <family val="0"/>
        <charset val="1"/>
      </rPr>
      <t xml:space="preserve">∞</t>
    </r>
    <r>
      <rPr>
        <b val="true"/>
        <sz val="10"/>
        <color rgb="FF55308D"/>
        <rFont val="Latin Modern Math"/>
        <family val="0"/>
        <charset val="1"/>
      </rPr>
      <t xml:space="preserve"> (m/s) =</t>
    </r>
  </si>
  <si>
    <t xml:space="preserve">Twist (deg) =</t>
  </si>
  <si>
    <t xml:space="preserve">Λ (deg.) =</t>
  </si>
  <si>
    <t xml:space="preserve">b (m) =</t>
  </si>
  <si>
    <t xml:space="preserve">λ =</t>
  </si>
  <si>
    <t xml:space="preserve">AR =</t>
  </si>
  <si>
    <t xml:space="preserve">S (m^2) =</t>
  </si>
  <si>
    <t xml:space="preserve">Cr (m.) =</t>
  </si>
  <si>
    <t xml:space="preserve">Ct (m.) =</t>
  </si>
  <si>
    <t xml:space="preserve">AoA (deg) =</t>
  </si>
  <si>
    <r>
      <rPr>
        <b val="true"/>
        <sz val="16"/>
        <color rgb="FF55308D"/>
        <rFont val="Arial"/>
        <family val="2"/>
        <charset val="1"/>
      </rPr>
      <t xml:space="preserve">α</t>
    </r>
    <r>
      <rPr>
        <b val="true"/>
        <vertAlign val="subscript"/>
        <sz val="16"/>
        <color rgb="FF55308D"/>
        <rFont val="Arial"/>
        <family val="2"/>
        <charset val="1"/>
      </rPr>
      <t xml:space="preserve">g</t>
    </r>
  </si>
  <si>
    <r>
      <rPr>
        <b val="true"/>
        <sz val="16"/>
        <color rgb="FF55308D"/>
        <rFont val="Arial"/>
        <family val="2"/>
        <charset val="1"/>
      </rPr>
      <t xml:space="preserve">α</t>
    </r>
    <r>
      <rPr>
        <b val="true"/>
        <vertAlign val="subscript"/>
        <sz val="16"/>
        <color rgb="FF55308D"/>
        <rFont val="Arial"/>
        <family val="2"/>
        <charset val="1"/>
      </rPr>
      <t xml:space="preserve">L=0</t>
    </r>
  </si>
  <si>
    <r>
      <rPr>
        <b val="true"/>
        <sz val="16"/>
        <color rgb="FF55308D"/>
        <rFont val="Arial"/>
        <family val="2"/>
        <charset val="1"/>
      </rPr>
      <t xml:space="preserve">a</t>
    </r>
    <r>
      <rPr>
        <b val="true"/>
        <vertAlign val="subscript"/>
        <sz val="16"/>
        <color rgb="FF55308D"/>
        <rFont val="Arial"/>
        <family val="2"/>
        <charset val="1"/>
      </rPr>
      <t xml:space="preserve">0</t>
    </r>
  </si>
  <si>
    <t xml:space="preserve">SIN(nθ)</t>
  </si>
  <si>
    <t xml:space="preserve">n</t>
  </si>
  <si>
    <t xml:space="preserve">θ (rad.)</t>
  </si>
  <si>
    <t xml:space="preserve">Y (m.)</t>
  </si>
  <si>
    <t xml:space="preserve">Chord (m.)</t>
  </si>
  <si>
    <t xml:space="preserve">Inverse of the Aerodynamic Influence Coefficients matrix (AIC)</t>
  </si>
  <si>
    <t xml:space="preserve">α</t>
  </si>
  <si>
    <r>
      <rPr>
        <b val="true"/>
        <sz val="14"/>
        <color rgb="FFFFFFFF"/>
        <rFont val="Latin Modern Math"/>
        <family val="0"/>
        <charset val="1"/>
      </rPr>
      <t xml:space="preserve">A</t>
    </r>
    <r>
      <rPr>
        <b val="true"/>
        <vertAlign val="subscript"/>
        <sz val="14"/>
        <color rgb="FFFFFFFF"/>
        <rFont val="Latin Modern Math"/>
        <family val="0"/>
        <charset val="1"/>
      </rPr>
      <t xml:space="preserve">n</t>
    </r>
  </si>
  <si>
    <t xml:space="preserve">أحمد صلاح حماد أحمد</t>
  </si>
  <si>
    <t xml:space="preserve">x</t>
  </si>
  <si>
    <t xml:space="preserve">=</t>
  </si>
  <si>
    <t xml:space="preserve">Sec: 1</t>
  </si>
  <si>
    <t xml:space="preserve">BN: 3</t>
  </si>
  <si>
    <t xml:space="preserve">Requirements</t>
  </si>
  <si>
    <r>
      <rPr>
        <b val="true"/>
        <sz val="16"/>
        <color rgb="FF2A6099"/>
        <rFont val="Arial"/>
        <family val="2"/>
        <charset val="1"/>
      </rPr>
      <t xml:space="preserve">C</t>
    </r>
    <r>
      <rPr>
        <b val="true"/>
        <vertAlign val="subscript"/>
        <sz val="16"/>
        <color rgb="FF2A6099"/>
        <rFont val="Arial"/>
        <family val="2"/>
        <charset val="1"/>
      </rPr>
      <t xml:space="preserve">L</t>
    </r>
  </si>
  <si>
    <t xml:space="preserve">δ</t>
  </si>
  <si>
    <r>
      <rPr>
        <b val="true"/>
        <sz val="16"/>
        <color rgb="FF2A6099"/>
        <rFont val="Arial"/>
        <family val="2"/>
        <charset val="1"/>
      </rPr>
      <t xml:space="preserve">C</t>
    </r>
    <r>
      <rPr>
        <b val="true"/>
        <vertAlign val="subscript"/>
        <sz val="16"/>
        <color rgb="FF2A6099"/>
        <rFont val="Arial"/>
        <family val="2"/>
        <charset val="1"/>
      </rPr>
      <t xml:space="preserve">D,i</t>
    </r>
  </si>
  <si>
    <t xml:space="preserve">τ</t>
  </si>
  <si>
    <t xml:space="preserve">e</t>
  </si>
  <si>
    <t xml:space="preserve">a</t>
  </si>
  <si>
    <t xml:space="preserve">w</t>
  </si>
  <si>
    <t xml:space="preserve">Γ</t>
  </si>
  <si>
    <r>
      <rPr>
        <b val="true"/>
        <sz val="16"/>
        <color rgb="FF2A6099"/>
        <rFont val="Latin Modern Math"/>
        <family val="0"/>
        <charset val="1"/>
      </rPr>
      <t xml:space="preserve">α</t>
    </r>
    <r>
      <rPr>
        <b val="true"/>
        <vertAlign val="subscript"/>
        <sz val="16"/>
        <color rgb="FF2A6099"/>
        <rFont val="Latin Modern Math"/>
        <family val="0"/>
        <charset val="1"/>
      </rPr>
      <t xml:space="preserve">ind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</si>
</sst>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Ubuntu"/>
      <family val="0"/>
      <charset val="1"/>
    </font>
    <font>
      <b val="true"/>
      <sz val="10"/>
      <color rgb="FF55308D"/>
      <name val="Latin Modern Math"/>
      <family val="0"/>
      <charset val="1"/>
    </font>
    <font>
      <b val="true"/>
      <vertAlign val="subscript"/>
      <sz val="10"/>
      <color rgb="FF55308D"/>
      <name val="Latin Modern Math"/>
      <family val="0"/>
      <charset val="1"/>
    </font>
    <font>
      <b val="true"/>
      <sz val="9"/>
      <color rgb="FF55308D"/>
      <name val="Arial"/>
      <family val="2"/>
      <charset val="1"/>
    </font>
    <font>
      <b val="true"/>
      <sz val="10"/>
      <color rgb="FF55308D"/>
      <name val="Arial"/>
      <family val="2"/>
      <charset val="1"/>
    </font>
    <font>
      <b val="true"/>
      <sz val="12"/>
      <color rgb="FF55308D"/>
      <name val="Times New Roman"/>
      <family val="1"/>
      <charset val="1"/>
    </font>
    <font>
      <b val="true"/>
      <sz val="16"/>
      <color rgb="FF55308D"/>
      <name val="Arial"/>
      <family val="2"/>
      <charset val="1"/>
    </font>
    <font>
      <b val="true"/>
      <vertAlign val="subscript"/>
      <sz val="16"/>
      <color rgb="FF55308D"/>
      <name val="Arial"/>
      <family val="2"/>
      <charset val="1"/>
    </font>
    <font>
      <b val="true"/>
      <sz val="22"/>
      <color rgb="FF55308D"/>
      <name val="Latin Modern Math"/>
      <family val="0"/>
      <charset val="1"/>
    </font>
    <font>
      <b val="true"/>
      <sz val="16"/>
      <color rgb="FFFFFFFF"/>
      <name val="Ubuntu"/>
      <family val="0"/>
      <charset val="1"/>
    </font>
    <font>
      <b val="true"/>
      <sz val="10"/>
      <name val="Arial"/>
      <family val="2"/>
      <charset val="1"/>
    </font>
    <font>
      <b val="true"/>
      <sz val="14"/>
      <color rgb="FFFFFFFF"/>
      <name val="Latin Modern Math"/>
      <family val="0"/>
      <charset val="1"/>
    </font>
    <font>
      <b val="true"/>
      <vertAlign val="subscript"/>
      <sz val="14"/>
      <color rgb="FFFFFFFF"/>
      <name val="Latin Modern Math"/>
      <family val="0"/>
      <charset val="1"/>
    </font>
    <font>
      <b val="true"/>
      <sz val="20"/>
      <color rgb="FFC9211E"/>
      <name val="El Messiri"/>
      <family val="0"/>
      <charset val="1"/>
    </font>
    <font>
      <b val="true"/>
      <sz val="22"/>
      <name val="Arial"/>
      <family val="2"/>
      <charset val="1"/>
    </font>
    <font>
      <b val="true"/>
      <sz val="16"/>
      <color rgb="FF2A6099"/>
      <name val="Arial"/>
      <family val="2"/>
      <charset val="1"/>
    </font>
    <font>
      <b val="true"/>
      <vertAlign val="subscript"/>
      <sz val="16"/>
      <color rgb="FF2A6099"/>
      <name val="Arial"/>
      <family val="2"/>
      <charset val="1"/>
    </font>
    <font>
      <b val="true"/>
      <sz val="16"/>
      <color rgb="FF2A6099"/>
      <name val="Ubuntu"/>
      <family val="0"/>
      <charset val="1"/>
    </font>
    <font>
      <b val="true"/>
      <sz val="16"/>
      <color rgb="FF2A6099"/>
      <name val="Latin Modern Math"/>
      <family val="0"/>
      <charset val="1"/>
    </font>
    <font>
      <b val="true"/>
      <vertAlign val="subscript"/>
      <sz val="16"/>
      <color rgb="FF2A6099"/>
      <name val="Latin Modern Math"/>
      <family val="0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004586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Local Circulation vs. Span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Sheet1!$J$29</c:f>
              <c:strCache>
                <c:ptCount val="1"/>
                <c:pt idx="0">
                  <c:v>Γ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Sheet1!$C$5:$C$14</c:f>
              <c:strCache>
                <c:ptCount val="10"/>
                <c:pt idx="0">
                  <c:v>-2.39873243403624</c:v>
                </c:pt>
                <c:pt idx="1">
                  <c:v>-2.10313383207795</c:v>
                </c:pt>
                <c:pt idx="2">
                  <c:v>-1.63715183486321</c:v>
                </c:pt>
                <c:pt idx="3">
                  <c:v>-1.03853753250471</c:v>
                </c:pt>
                <c:pt idx="4">
                  <c:v>-0.355787095683221</c:v>
                </c:pt>
                <c:pt idx="5">
                  <c:v>0.355787095683213</c:v>
                </c:pt>
                <c:pt idx="6">
                  <c:v>1.03853753250472</c:v>
                </c:pt>
                <c:pt idx="7">
                  <c:v>1.63715183486321</c:v>
                </c:pt>
                <c:pt idx="8">
                  <c:v>2.10313383207795</c:v>
                </c:pt>
                <c:pt idx="9">
                  <c:v>2.39873243403625</c:v>
                </c:pt>
              </c:strCache>
            </c:strRef>
          </c:cat>
          <c:val>
            <c:numRef>
              <c:f>Sheet1!$J$30:$J$39</c:f>
              <c:numCache>
                <c:formatCode>General</c:formatCode>
                <c:ptCount val="10"/>
                <c:pt idx="0">
                  <c:v>15.7752725721704</c:v>
                </c:pt>
                <c:pt idx="1">
                  <c:v>25.5591412099891</c:v>
                </c:pt>
                <c:pt idx="2">
                  <c:v>30.7465612019841</c:v>
                </c:pt>
                <c:pt idx="3">
                  <c:v>33.3199344738347</c:v>
                </c:pt>
                <c:pt idx="4">
                  <c:v>34.3756079957241</c:v>
                </c:pt>
                <c:pt idx="5">
                  <c:v>34.3756079957241</c:v>
                </c:pt>
                <c:pt idx="6">
                  <c:v>33.3199344738347</c:v>
                </c:pt>
                <c:pt idx="7">
                  <c:v>30.7465612019842</c:v>
                </c:pt>
                <c:pt idx="8">
                  <c:v>25.5591412099891</c:v>
                </c:pt>
                <c:pt idx="9">
                  <c:v>15.7752725721702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1"/>
        <c:axId val="87515363"/>
        <c:axId val="17568039"/>
      </c:lineChart>
      <c:catAx>
        <c:axId val="87515363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y (m.)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17568039"/>
        <c:crossesAt val="0"/>
        <c:auto val="1"/>
        <c:lblAlgn val="ctr"/>
        <c:lblOffset val="100"/>
        <c:noMultiLvlLbl val="0"/>
      </c:catAx>
      <c:valAx>
        <c:axId val="1756803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Gamma (m^2/s)</a:t>
                </a:r>
              </a:p>
            </c:rich>
          </c:tx>
          <c:layout>
            <c:manualLayout>
              <c:xMode val="edge"/>
              <c:yMode val="edge"/>
              <c:x val="0.0296967802438262"/>
              <c:y val="0.322178988326848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8751536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  <a:ea typeface="DejaVu Sans"/>
              </a:rPr>
              <a:t>Induced Angle of Attack vs. Span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Sheet1!$K$29</c:f>
              <c:strCache>
                <c:ptCount val="1"/>
                <c:pt idx="0">
                  <c:v>αind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Sheet1!$C$5:$C$14</c:f>
              <c:strCache>
                <c:ptCount val="10"/>
                <c:pt idx="0">
                  <c:v>-2.39873243403624</c:v>
                </c:pt>
                <c:pt idx="1">
                  <c:v>-2.10313383207795</c:v>
                </c:pt>
                <c:pt idx="2">
                  <c:v>-1.63715183486321</c:v>
                </c:pt>
                <c:pt idx="3">
                  <c:v>-1.03853753250471</c:v>
                </c:pt>
                <c:pt idx="4">
                  <c:v>-0.355787095683221</c:v>
                </c:pt>
                <c:pt idx="5">
                  <c:v>0.355787095683213</c:v>
                </c:pt>
                <c:pt idx="6">
                  <c:v>1.03853753250472</c:v>
                </c:pt>
                <c:pt idx="7">
                  <c:v>1.63715183486321</c:v>
                </c:pt>
                <c:pt idx="8">
                  <c:v>2.10313383207795</c:v>
                </c:pt>
                <c:pt idx="9">
                  <c:v>2.39873243403625</c:v>
                </c:pt>
              </c:strCache>
            </c:strRef>
          </c:cat>
          <c:val>
            <c:numRef>
              <c:f>Sheet1!$K$30:$K$39</c:f>
              <c:numCache>
                <c:formatCode>General</c:formatCode>
                <c:ptCount val="10"/>
                <c:pt idx="0">
                  <c:v>0.108110724895558</c:v>
                </c:pt>
                <c:pt idx="1">
                  <c:v>0.0669154885257946</c:v>
                </c:pt>
                <c:pt idx="2">
                  <c:v>0.0450737201384472</c:v>
                </c:pt>
                <c:pt idx="3">
                  <c:v>0.034238464256971</c:v>
                </c:pt>
                <c:pt idx="4">
                  <c:v>0.0297935231121735</c:v>
                </c:pt>
                <c:pt idx="5">
                  <c:v>0.0297935231121735</c:v>
                </c:pt>
                <c:pt idx="6">
                  <c:v>0.0342384642569712</c:v>
                </c:pt>
                <c:pt idx="7">
                  <c:v>0.0450737201384471</c:v>
                </c:pt>
                <c:pt idx="8">
                  <c:v>0.0669154885257946</c:v>
                </c:pt>
                <c:pt idx="9">
                  <c:v>0.108110724895558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1"/>
        <c:axId val="5606465"/>
        <c:axId val="9683149"/>
      </c:lineChart>
      <c:catAx>
        <c:axId val="5606465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y (m.)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9683149"/>
        <c:crossesAt val="0"/>
        <c:auto val="1"/>
        <c:lblAlgn val="ctr"/>
        <c:lblOffset val="100"/>
        <c:noMultiLvlLbl val="0"/>
      </c:catAx>
      <c:valAx>
        <c:axId val="968314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  <a:ea typeface="DejaVu Sans"/>
                  </a:rPr>
                  <a:t>Alpha_ind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DejaVu Sans"/>
              </a:defRPr>
            </a:pPr>
          </a:p>
        </c:txPr>
        <c:crossAx val="560646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464040</xdr:colOff>
      <xdr:row>30</xdr:row>
      <xdr:rowOff>101880</xdr:rowOff>
    </xdr:from>
    <xdr:to>
      <xdr:col>7</xdr:col>
      <xdr:colOff>365400</xdr:colOff>
      <xdr:row>50</xdr:row>
      <xdr:rowOff>88560</xdr:rowOff>
    </xdr:to>
    <xdr:graphicFrame>
      <xdr:nvGraphicFramePr>
        <xdr:cNvPr id="0" name=""/>
        <xdr:cNvGraphicFramePr/>
      </xdr:nvGraphicFramePr>
      <xdr:xfrm>
        <a:off x="464040" y="5419440"/>
        <a:ext cx="575784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77760</xdr:colOff>
      <xdr:row>28</xdr:row>
      <xdr:rowOff>92880</xdr:rowOff>
    </xdr:from>
    <xdr:to>
      <xdr:col>18</xdr:col>
      <xdr:colOff>30960</xdr:colOff>
      <xdr:row>47</xdr:row>
      <xdr:rowOff>154440</xdr:rowOff>
    </xdr:to>
    <xdr:graphicFrame>
      <xdr:nvGraphicFramePr>
        <xdr:cNvPr id="1" name=""/>
        <xdr:cNvGraphicFramePr/>
      </xdr:nvGraphicFramePr>
      <xdr:xfrm>
        <a:off x="9185400" y="4997520"/>
        <a:ext cx="575784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"/>
    <col collapsed="false" customWidth="true" hidden="false" outlineLevel="0" max="15" min="15" style="1" width="13.16"/>
  </cols>
  <sheetData>
    <row r="1" customFormat="false" ht="26.8" hidden="false" customHeight="false" outlineLevel="0" collapsed="false">
      <c r="A1" s="2" t="s">
        <v>0</v>
      </c>
      <c r="B1" s="2"/>
      <c r="C1" s="2"/>
      <c r="D1" s="2"/>
      <c r="E1" s="3" t="s">
        <v>1</v>
      </c>
      <c r="F1" s="3" t="n">
        <v>95</v>
      </c>
      <c r="G1" s="4" t="s">
        <v>2</v>
      </c>
      <c r="H1" s="5" t="n">
        <v>0</v>
      </c>
      <c r="I1" s="6" t="s">
        <v>3</v>
      </c>
      <c r="J1" s="5" t="n">
        <v>0</v>
      </c>
      <c r="K1" s="7"/>
      <c r="L1" s="7"/>
      <c r="M1" s="7"/>
      <c r="N1" s="7"/>
      <c r="O1" s="7"/>
      <c r="P1" s="7"/>
      <c r="Q1" s="7"/>
      <c r="R1" s="7"/>
    </row>
    <row r="2" customFormat="false" ht="12.8" hidden="false" customHeight="false" outlineLevel="0" collapsed="false">
      <c r="A2" s="3" t="s">
        <v>4</v>
      </c>
      <c r="B2" s="3" t="n">
        <v>5</v>
      </c>
      <c r="C2" s="3" t="s">
        <v>5</v>
      </c>
      <c r="D2" s="3" t="n">
        <v>1</v>
      </c>
      <c r="E2" s="3" t="s">
        <v>6</v>
      </c>
      <c r="F2" s="3" t="n">
        <v>4</v>
      </c>
      <c r="G2" s="3" t="s">
        <v>7</v>
      </c>
      <c r="H2" s="3" t="n">
        <f aca="false">b^2/AR</f>
        <v>6.25</v>
      </c>
      <c r="I2" s="3" t="s">
        <v>8</v>
      </c>
      <c r="J2" s="3" t="n">
        <f aca="false">2*b/AR/(1+lambda)</f>
        <v>1.25</v>
      </c>
      <c r="K2" s="3" t="s">
        <v>9</v>
      </c>
      <c r="L2" s="3" t="n">
        <f aca="false">lambda*cr</f>
        <v>1.25</v>
      </c>
      <c r="M2" s="3" t="s">
        <v>10</v>
      </c>
      <c r="N2" s="3" t="n">
        <v>10</v>
      </c>
      <c r="P2" s="8" t="s">
        <v>11</v>
      </c>
      <c r="Q2" s="8" t="s">
        <v>12</v>
      </c>
      <c r="R2" s="8" t="s">
        <v>13</v>
      </c>
      <c r="T2" s="9" t="s">
        <v>14</v>
      </c>
      <c r="U2" s="9"/>
    </row>
    <row r="3" customFormat="false" ht="19.7" hidden="false" customHeight="false" outlineLevel="0" collapsed="false">
      <c r="A3" s="10"/>
      <c r="B3" s="10"/>
      <c r="C3" s="10"/>
      <c r="D3" s="10"/>
      <c r="E3" s="11" t="s">
        <v>15</v>
      </c>
      <c r="F3" s="11"/>
      <c r="G3" s="11"/>
      <c r="H3" s="11"/>
      <c r="I3" s="11"/>
      <c r="J3" s="11"/>
      <c r="K3" s="11"/>
      <c r="L3" s="11"/>
      <c r="M3" s="11"/>
      <c r="N3" s="11"/>
      <c r="O3" s="10"/>
      <c r="P3" s="8"/>
      <c r="Q3" s="8"/>
      <c r="R3" s="8"/>
      <c r="T3" s="9"/>
      <c r="U3" s="9"/>
    </row>
    <row r="4" customFormat="false" ht="12.8" hidden="false" customHeight="false" outlineLevel="0" collapsed="false">
      <c r="A4" s="12"/>
      <c r="B4" s="13" t="s">
        <v>16</v>
      </c>
      <c r="C4" s="13" t="s">
        <v>17</v>
      </c>
      <c r="D4" s="13" t="s">
        <v>18</v>
      </c>
      <c r="E4" s="13" t="n">
        <v>1</v>
      </c>
      <c r="F4" s="13" t="n">
        <v>2</v>
      </c>
      <c r="G4" s="13" t="n">
        <v>3</v>
      </c>
      <c r="H4" s="13" t="n">
        <v>4</v>
      </c>
      <c r="I4" s="13" t="n">
        <v>5</v>
      </c>
      <c r="J4" s="13" t="n">
        <v>6</v>
      </c>
      <c r="K4" s="13" t="n">
        <v>7</v>
      </c>
      <c r="L4" s="13" t="n">
        <v>8</v>
      </c>
      <c r="M4" s="13" t="n">
        <v>9</v>
      </c>
      <c r="N4" s="13" t="n">
        <v>10</v>
      </c>
      <c r="O4" s="7"/>
      <c r="P4" s="10"/>
      <c r="Q4" s="10"/>
    </row>
    <row r="5" customFormat="false" ht="12.8" hidden="false" customHeight="false" outlineLevel="0" collapsed="false">
      <c r="A5" s="12" t="n">
        <v>1</v>
      </c>
      <c r="B5" s="12" t="n">
        <f aca="false">A5*PI()/11</f>
        <v>0.285599332144527</v>
      </c>
      <c r="C5" s="12" t="n">
        <f aca="false">-b/2*COS(B5)</f>
        <v>-2.39873243403624</v>
      </c>
      <c r="D5" s="12" t="n">
        <f aca="false">cr-2*ABS(C5)/b*(cr-ct)</f>
        <v>1.25</v>
      </c>
      <c r="E5" s="12" t="n">
        <f aca="false">4*b/$R5/$D5*SIN(E$4*$B5) + E$4*SIN(E$4*$B5)/SIN($B5)</f>
        <v>2.12693022736572</v>
      </c>
      <c r="F5" s="12" t="n">
        <f aca="false">4*b/$R5/$D5*SIN(F$4*$B5) + F$4*SIN(F$4*$B5)/SIN($B5)</f>
        <v>6.00053516428038</v>
      </c>
      <c r="G5" s="12" t="n">
        <f aca="false">4*b/$R5/$D5*SIN(G$4*$B5) + G$4*SIN(G$4*$B5)/SIN($B5)</f>
        <v>11.0705194944041</v>
      </c>
      <c r="H5" s="12" t="n">
        <f aca="false">4*b/$R5/$D5*SIN(H$4*$B5) + H$4*SIN(H$4*$B5)/SIN($B5)</f>
        <v>16.5533576418963</v>
      </c>
      <c r="I5" s="12" t="n">
        <f aca="false">4*b/$R5/$D5*SIN(I$4*$B5) + I$4*SIN(I$4*$B5)/SIN($B5)</f>
        <v>21.5259712258544</v>
      </c>
      <c r="J5" s="12" t="n">
        <f aca="false">4*b/$R5/$D5*SIN(J$4*$B5) + J$4*SIN(J$4*$B5)/SIN($B5)</f>
        <v>25.0393083175205</v>
      </c>
      <c r="K5" s="12" t="n">
        <f aca="false">4*b/$R5/$D5*SIN(K$4*$B5) + K$4*SIN(K$4*$B5)/SIN($B5)</f>
        <v>26.239479887255</v>
      </c>
      <c r="L5" s="12" t="n">
        <f aca="false">4*b/$R5/$D5*SIN(L$4*$B5) + L$4*SIN(L$4*$B5)/SIN($B5)</f>
        <v>24.4830548227159</v>
      </c>
      <c r="M5" s="12" t="n">
        <f aca="false">4*b/$R5/$D5*SIN(M$4*$B5) + M$4*SIN(M$4*$B5)/SIN($B5)</f>
        <v>19.4334367948832</v>
      </c>
      <c r="N5" s="12" t="n">
        <f aca="false">4*b/$R5/$D5*SIN(N$4*$B5) + N$4*SIN(N$4*$B5)/SIN($B5)</f>
        <v>11.1269302273656</v>
      </c>
      <c r="O5" s="7"/>
      <c r="P5" s="12" t="n">
        <f aca="false">RADIANS(AoA) + 2*ABS(C5)*RADIANS(twist)/b</f>
        <v>0.174532925199433</v>
      </c>
      <c r="Q5" s="12" t="n">
        <v>0</v>
      </c>
      <c r="R5" s="14" t="n">
        <v>4</v>
      </c>
      <c r="T5" s="14" t="n">
        <f aca="false">SIN(E$4*$B5)</f>
        <v>0.28173255684143</v>
      </c>
      <c r="U5" s="14" t="n">
        <f aca="false">SIN(F$4*$B5)</f>
        <v>0.540640817455598</v>
      </c>
      <c r="V5" s="14" t="n">
        <f aca="false">SIN(G$4*$B5)</f>
        <v>0.755749574354259</v>
      </c>
      <c r="W5" s="14" t="n">
        <f aca="false">SIN(H$4*$B5)</f>
        <v>0.909631995354519</v>
      </c>
      <c r="X5" s="14" t="n">
        <f aca="false">SIN(I$4*$B5)</f>
        <v>0.989821441880933</v>
      </c>
      <c r="Y5" s="14" t="n">
        <f aca="false">SIN(J$4*$B5)</f>
        <v>0.989821441880933</v>
      </c>
      <c r="Z5" s="14" t="n">
        <f aca="false">SIN(K$4*$B5)</f>
        <v>0.909631995354517</v>
      </c>
      <c r="AA5" s="14" t="n">
        <f aca="false">SIN(L$4*$B5)</f>
        <v>0.755749574354257</v>
      </c>
      <c r="AB5" s="14" t="n">
        <f aca="false">SIN(M$4*$B5)</f>
        <v>0.540640817455595</v>
      </c>
      <c r="AC5" s="14" t="n">
        <f aca="false">SIN(N$4*$B5)</f>
        <v>0.281732556841427</v>
      </c>
    </row>
    <row r="6" customFormat="false" ht="12.8" hidden="false" customHeight="false" outlineLevel="0" collapsed="false">
      <c r="A6" s="12" t="n">
        <v>2</v>
      </c>
      <c r="B6" s="12" t="n">
        <f aca="false">A6*PI()/11</f>
        <v>0.571198664289053</v>
      </c>
      <c r="C6" s="12" t="n">
        <f aca="false">-b/2*COS(B6)</f>
        <v>-2.10313383207795</v>
      </c>
      <c r="D6" s="12" t="n">
        <f aca="false">cr-2*ABS(C6)/b*(cr-ct)</f>
        <v>1.25</v>
      </c>
      <c r="E6" s="12" t="n">
        <f aca="false">4*b/$R6/$D6*SIN(E$4*$B6) + E$4*SIN(E$4*$B6)/SIN($B6)</f>
        <v>3.16256326982239</v>
      </c>
      <c r="F6" s="12" t="n">
        <f aca="false">4*b/$R6/$D6*SIN(F$4*$B6) + F$4*SIN(F$4*$B6)/SIN($B6)</f>
        <v>7.0035421127428</v>
      </c>
      <c r="G6" s="12" t="n">
        <f aca="false">4*b/$R6/$D6*SIN(G$4*$B6) + G$4*SIN(G$4*$B6)/SIN($B6)</f>
        <v>9.45177584553505</v>
      </c>
      <c r="H6" s="12" t="n">
        <f aca="false">4*b/$R6/$D6*SIN(H$4*$B6) + H$4*SIN(H$4*$B6)/SIN($B6)</f>
        <v>8.61450785388021</v>
      </c>
      <c r="I6" s="12" t="n">
        <f aca="false">4*b/$R6/$D6*SIN(I$4*$B6) + I$4*SIN(I$4*$B6)/SIN($B6)</f>
        <v>3.73247301793176</v>
      </c>
      <c r="J6" s="12" t="n">
        <f aca="false">4*b/$R6/$D6*SIN(J$4*$B6) + J$4*SIN(J$4*$B6)/SIN($B6)</f>
        <v>-4.25358157604491</v>
      </c>
      <c r="K6" s="12" t="n">
        <f aca="false">4*b/$R6/$D6*SIN(K$4*$B6) + K$4*SIN(K$4*$B6)/SIN($B6)</f>
        <v>-12.8081400212276</v>
      </c>
      <c r="L6" s="12" t="n">
        <f aca="false">4*b/$R6/$D6*SIN(L$4*$B6) + L$4*SIN(L$4*$B6)/SIN($B6)</f>
        <v>-18.6059259755539</v>
      </c>
      <c r="M6" s="12" t="n">
        <f aca="false">4*b/$R6/$D6*SIN(M$4*$B6) + M$4*SIN(M$4*$B6)/SIN($B6)</f>
        <v>-18.7810915723794</v>
      </c>
      <c r="N6" s="12" t="n">
        <f aca="false">4*b/$R6/$D6*SIN(N$4*$B6) + N$4*SIN(N$4*$B6)/SIN($B6)</f>
        <v>-12.1625632698225</v>
      </c>
      <c r="O6" s="7"/>
      <c r="P6" s="12" t="n">
        <f aca="false">RADIANS(AoA) + 2*ABS(C6)*RADIANS(twist)/b</f>
        <v>0.174532925199433</v>
      </c>
      <c r="Q6" s="12" t="n">
        <v>0</v>
      </c>
      <c r="R6" s="14" t="n">
        <v>4</v>
      </c>
      <c r="T6" s="14" t="n">
        <f aca="false">SIN(E$4*$B6)</f>
        <v>0.540640817455597</v>
      </c>
      <c r="U6" s="14" t="n">
        <f aca="false">SIN(F$4*$B6)</f>
        <v>0.909631995354518</v>
      </c>
      <c r="V6" s="14" t="n">
        <f aca="false">SIN(G$4*$B6)</f>
        <v>0.989821441880933</v>
      </c>
      <c r="W6" s="14" t="n">
        <f aca="false">SIN(H$4*$B6)</f>
        <v>0.755749574354259</v>
      </c>
      <c r="X6" s="14" t="n">
        <f aca="false">SIN(I$4*$B6)</f>
        <v>0.281732556841431</v>
      </c>
      <c r="Y6" s="14" t="n">
        <f aca="false">SIN(J$4*$B6)</f>
        <v>-0.281732556841428</v>
      </c>
      <c r="Z6" s="14" t="n">
        <f aca="false">SIN(K$4*$B6)</f>
        <v>-0.755749574354257</v>
      </c>
      <c r="AA6" s="14" t="n">
        <f aca="false">SIN(L$4*$B6)</f>
        <v>-0.989821441880932</v>
      </c>
      <c r="AB6" s="14" t="n">
        <f aca="false">SIN(M$4*$B6)</f>
        <v>-0.90963199535452</v>
      </c>
      <c r="AC6" s="14" t="n">
        <f aca="false">SIN(N$4*$B6)</f>
        <v>-0.5406408174556</v>
      </c>
    </row>
    <row r="7" customFormat="false" ht="12.8" hidden="false" customHeight="false" outlineLevel="0" collapsed="false">
      <c r="A7" s="12" t="n">
        <v>3</v>
      </c>
      <c r="B7" s="12" t="n">
        <f aca="false">A7*PI()/11</f>
        <v>0.85679799643358</v>
      </c>
      <c r="C7" s="12" t="n">
        <f aca="false">-b/2*COS(B7)</f>
        <v>-1.63715183486321</v>
      </c>
      <c r="D7" s="12" t="n">
        <f aca="false">cr-2*ABS(C7)/b*(cr-ct)</f>
        <v>1.25</v>
      </c>
      <c r="E7" s="12" t="n">
        <f aca="false">4*b/$R7/$D7*SIN(E$4*$B7) + E$4*SIN(E$4*$B7)/SIN($B7)</f>
        <v>4.02299829741703</v>
      </c>
      <c r="F7" s="12" t="n">
        <f aca="false">4*b/$R7/$D7*SIN(F$4*$B7) + F$4*SIN(F$4*$B7)/SIN($B7)</f>
        <v>6.57872870330487</v>
      </c>
      <c r="G7" s="12" t="n">
        <f aca="false">4*b/$R7/$D7*SIN(G$4*$B7) + G$4*SIN(G$4*$B7)/SIN($B7)</f>
        <v>4.30867424018268</v>
      </c>
      <c r="H7" s="12" t="n">
        <f aca="false">4*b/$R7/$D7*SIN(H$4*$B7) + H$4*SIN(H$4*$B7)/SIN($B7)</f>
        <v>-2.61807261845289</v>
      </c>
      <c r="I7" s="12" t="n">
        <f aca="false">4*b/$R7/$D7*SIN(I$4*$B7) + I$4*SIN(I$4*$B7)/SIN($B7)</f>
        <v>-9.6566061002959</v>
      </c>
      <c r="J7" s="12" t="n">
        <f aca="false">4*b/$R7/$D7*SIN(J$4*$B7) + J$4*SIN(J$4*$B7)/SIN($B7)</f>
        <v>-10.8602217240715</v>
      </c>
      <c r="K7" s="12" t="n">
        <f aca="false">4*b/$R7/$D7*SIN(K$4*$B7) + K$4*SIN(K$4*$B7)/SIN($B7)</f>
        <v>-3.73642941176827</v>
      </c>
      <c r="L7" s="12" t="n">
        <f aca="false">4*b/$R7/$D7*SIN(L$4*$B7) + L$4*SIN(L$4*$B7)/SIN($B7)</f>
        <v>7.88552585744983</v>
      </c>
      <c r="M7" s="12" t="n">
        <f aca="false">4*b/$R7/$D7*SIN(M$4*$B7) + M$4*SIN(M$4*$B7)/SIN($B7)</f>
        <v>15.7467789785389</v>
      </c>
      <c r="N7" s="12" t="n">
        <f aca="false">4*b/$R7/$D7*SIN(N$4*$B7) + N$4*SIN(N$4*$B7)/SIN($B7)</f>
        <v>13.022998297417</v>
      </c>
      <c r="O7" s="7"/>
      <c r="P7" s="12" t="n">
        <f aca="false">RADIANS(AoA) + 2*ABS(C7)*RADIANS(twist)/b</f>
        <v>0.174532925199433</v>
      </c>
      <c r="Q7" s="12" t="n">
        <v>0</v>
      </c>
      <c r="R7" s="14" t="n">
        <v>4</v>
      </c>
      <c r="T7" s="14" t="n">
        <f aca="false">SIN(E$4*$B7)</f>
        <v>0.755749574354258</v>
      </c>
      <c r="U7" s="14" t="n">
        <f aca="false">SIN(F$4*$B7)</f>
        <v>0.989821441880933</v>
      </c>
      <c r="V7" s="14" t="n">
        <f aca="false">SIN(G$4*$B7)</f>
        <v>0.540640817455597</v>
      </c>
      <c r="W7" s="14" t="n">
        <f aca="false">SIN(H$4*$B7)</f>
        <v>-0.28173255684143</v>
      </c>
      <c r="X7" s="14" t="n">
        <f aca="false">SIN(I$4*$B7)</f>
        <v>-0.909631995354518</v>
      </c>
      <c r="Y7" s="14" t="n">
        <f aca="false">SIN(J$4*$B7)</f>
        <v>-0.909631995354518</v>
      </c>
      <c r="Z7" s="14" t="n">
        <f aca="false">SIN(K$4*$B7)</f>
        <v>-0.28173255684143</v>
      </c>
      <c r="AA7" s="14" t="n">
        <f aca="false">SIN(L$4*$B7)</f>
        <v>0.540640817455598</v>
      </c>
      <c r="AB7" s="14" t="n">
        <f aca="false">SIN(M$4*$B7)</f>
        <v>0.989821441880933</v>
      </c>
      <c r="AC7" s="14" t="n">
        <f aca="false">SIN(N$4*$B7)</f>
        <v>0.755749574354258</v>
      </c>
    </row>
    <row r="8" customFormat="false" ht="12.8" hidden="false" customHeight="false" outlineLevel="0" collapsed="false">
      <c r="A8" s="12" t="n">
        <v>4</v>
      </c>
      <c r="B8" s="12" t="n">
        <f aca="false">A8*PI()/11</f>
        <v>1.14239732857811</v>
      </c>
      <c r="C8" s="12" t="n">
        <f aca="false">-b/2*COS(B8)</f>
        <v>-1.03853753250471</v>
      </c>
      <c r="D8" s="12" t="n">
        <f aca="false">cr-2*ABS(C8)/b*(cr-ct)</f>
        <v>1.25</v>
      </c>
      <c r="E8" s="12" t="n">
        <f aca="false">4*b/$R8/$D8*SIN(E$4*$B8) + E$4*SIN(E$4*$B8)/SIN($B8)</f>
        <v>4.63852798141808</v>
      </c>
      <c r="F8" s="12" t="n">
        <f aca="false">4*b/$R8/$D8*SIN(F$4*$B8) + F$4*SIN(F$4*$B8)/SIN($B8)</f>
        <v>4.68465834942455</v>
      </c>
      <c r="G8" s="12" t="n">
        <f aca="false">4*b/$R8/$D8*SIN(G$4*$B8) + G$4*SIN(G$4*$B8)/SIN($B8)</f>
        <v>-2.0560946310375</v>
      </c>
      <c r="H8" s="12" t="n">
        <f aca="false">4*b/$R8/$D8*SIN(H$4*$B8) + H$4*SIN(H$4*$B8)/SIN($B8)</f>
        <v>-8.31190945242463</v>
      </c>
      <c r="I8" s="12" t="n">
        <f aca="false">4*b/$R8/$D8*SIN(I$4*$B8) + I$4*SIN(I$4*$B8)/SIN($B8)</f>
        <v>-5.13431899200796</v>
      </c>
      <c r="J8" s="12" t="n">
        <f aca="false">4*b/$R8/$D8*SIN(J$4*$B8) + J$4*SIN(J$4*$B8)/SIN($B8)</f>
        <v>5.7286701364454</v>
      </c>
      <c r="K8" s="12" t="n">
        <f aca="false">4*b/$R8/$D8*SIN(K$4*$B8) + K$4*SIN(K$4*$B8)/SIN($B8)</f>
        <v>11.5763772161002</v>
      </c>
      <c r="L8" s="12" t="n">
        <f aca="false">4*b/$R8/$D8*SIN(L$4*$B8) + L$4*SIN(L$4*$B8)/SIN($B8)</f>
        <v>3.60470197048995</v>
      </c>
      <c r="M8" s="12" t="n">
        <f aca="false">4*b/$R8/$D8*SIN(M$4*$B8) + M$4*SIN(M$4*$B8)/SIN($B8)</f>
        <v>-10.5004685314512</v>
      </c>
      <c r="N8" s="12" t="n">
        <f aca="false">4*b/$R8/$D8*SIN(N$4*$B8) + N$4*SIN(N$4*$B8)/SIN($B8)</f>
        <v>-13.6385279814179</v>
      </c>
      <c r="O8" s="7"/>
      <c r="P8" s="12" t="n">
        <f aca="false">RADIANS(AoA) + 2*ABS(C8)*RADIANS(twist)/b</f>
        <v>0.174532925199433</v>
      </c>
      <c r="Q8" s="12" t="n">
        <v>0</v>
      </c>
      <c r="R8" s="14" t="n">
        <v>4</v>
      </c>
      <c r="T8" s="14" t="n">
        <f aca="false">SIN(E$4*$B8)</f>
        <v>0.90963199535452</v>
      </c>
      <c r="U8" s="14" t="n">
        <f aca="false">SIN(F$4*$B8)</f>
        <v>0.755749574354254</v>
      </c>
      <c r="V8" s="14" t="n">
        <f aca="false">SIN(G$4*$B8)</f>
        <v>-0.281732556841439</v>
      </c>
      <c r="W8" s="14" t="n">
        <f aca="false">SIN(H$4*$B8)</f>
        <v>-0.989821441880935</v>
      </c>
      <c r="X8" s="14" t="n">
        <f aca="false">SIN(I$4*$B8)</f>
        <v>-0.540640817455584</v>
      </c>
      <c r="Y8" s="14" t="n">
        <f aca="false">SIN(J$4*$B8)</f>
        <v>0.540640817455614</v>
      </c>
      <c r="Z8" s="14" t="n">
        <f aca="false">SIN(K$4*$B8)</f>
        <v>0.989821441880929</v>
      </c>
      <c r="AA8" s="14" t="n">
        <f aca="false">SIN(L$4*$B8)</f>
        <v>0.281732556841404</v>
      </c>
      <c r="AB8" s="14" t="n">
        <f aca="false">SIN(M$4*$B8)</f>
        <v>-0.755749574354278</v>
      </c>
      <c r="AC8" s="14" t="n">
        <f aca="false">SIN(N$4*$B8)</f>
        <v>-0.909631995354505</v>
      </c>
    </row>
    <row r="9" customFormat="false" ht="12.8" hidden="false" customHeight="false" outlineLevel="0" collapsed="false">
      <c r="A9" s="12" t="n">
        <v>5</v>
      </c>
      <c r="B9" s="12" t="n">
        <f aca="false">A9*PI()/11</f>
        <v>1.42799666072263</v>
      </c>
      <c r="C9" s="12" t="n">
        <f aca="false">-b/2*COS(B9)</f>
        <v>-0.355787095683221</v>
      </c>
      <c r="D9" s="12" t="n">
        <f aca="false">cr-2*ABS(C9)/b*(cr-ct)</f>
        <v>1.25</v>
      </c>
      <c r="E9" s="12" t="n">
        <f aca="false">4*b/$R9/$D9*SIN(E$4*$B9) + E$4*SIN(E$4*$B9)/SIN($B9)</f>
        <v>4.95928576752373</v>
      </c>
      <c r="F9" s="12" t="n">
        <f aca="false">4*b/$R9/$D9*SIN(F$4*$B9) + F$4*SIN(F$4*$B9)/SIN($B9)</f>
        <v>1.6961895804589</v>
      </c>
      <c r="G9" s="12" t="n">
        <f aca="false">4*b/$R9/$D9*SIN(G$4*$B9) + G$4*SIN(G$4*$B9)/SIN($B9)</f>
        <v>-6.39548582310503</v>
      </c>
      <c r="H9" s="12" t="n">
        <f aca="false">4*b/$R9/$D9*SIN(H$4*$B9) + H$4*SIN(H$4*$B9)/SIN($B9)</f>
        <v>-4.34736466765129</v>
      </c>
      <c r="I9" s="12" t="n">
        <f aca="false">4*b/$R9/$D9*SIN(I$4*$B9) + I$4*SIN(I$4*$B9)/SIN($B9)</f>
        <v>6.84060388958377</v>
      </c>
      <c r="J9" s="12" t="n">
        <f aca="false">4*b/$R9/$D9*SIN(J$4*$B9) + J$4*SIN(J$4*$B9)/SIN($B9)</f>
        <v>7.60412500801737</v>
      </c>
      <c r="K9" s="12" t="n">
        <f aca="false">4*b/$R9/$D9*SIN(K$4*$B9) + K$4*SIN(K$4*$B9)/SIN($B9)</f>
        <v>-5.98596571602259</v>
      </c>
      <c r="L9" s="12" t="n">
        <f aca="false">4*b/$R9/$D9*SIN(L$4*$B9) + L$4*SIN(L$4*$B9)/SIN($B9)</f>
        <v>-10.9904155592502</v>
      </c>
      <c r="M9" s="12" t="n">
        <f aca="false">4*b/$R9/$D9*SIN(M$4*$B9) + M$4*SIN(M$4*$B9)/SIN($B9)</f>
        <v>3.68859731628449</v>
      </c>
      <c r="N9" s="12" t="n">
        <f aca="false">4*b/$R9/$D9*SIN(N$4*$B9) + N$4*SIN(N$4*$B9)/SIN($B9)</f>
        <v>13.9592857675238</v>
      </c>
      <c r="O9" s="7"/>
      <c r="P9" s="12" t="n">
        <f aca="false">RADIANS(AoA) + 2*ABS(C9)*RADIANS(twist)/b</f>
        <v>0.174532925199433</v>
      </c>
      <c r="Q9" s="12" t="n">
        <v>0</v>
      </c>
      <c r="R9" s="14" t="n">
        <v>4</v>
      </c>
      <c r="T9" s="14" t="n">
        <f aca="false">SIN(E$4*$B9)</f>
        <v>0.989821441880932</v>
      </c>
      <c r="U9" s="14" t="n">
        <f aca="false">SIN(F$4*$B9)</f>
        <v>0.281732556841436</v>
      </c>
      <c r="V9" s="14" t="n">
        <f aca="false">SIN(G$4*$B9)</f>
        <v>-0.909631995354514</v>
      </c>
      <c r="W9" s="14" t="n">
        <f aca="false">SIN(H$4*$B9)</f>
        <v>-0.540640817455609</v>
      </c>
      <c r="X9" s="14" t="n">
        <f aca="false">SIN(I$4*$B9)</f>
        <v>0.755749574354247</v>
      </c>
      <c r="Y9" s="14" t="n">
        <f aca="false">SIN(J$4*$B9)</f>
        <v>0.755749574354271</v>
      </c>
      <c r="Z9" s="14" t="n">
        <f aca="false">SIN(K$4*$B9)</f>
        <v>-0.540640817455578</v>
      </c>
      <c r="AA9" s="14" t="n">
        <f aca="false">SIN(L$4*$B9)</f>
        <v>-0.909631995354529</v>
      </c>
      <c r="AB9" s="14" t="n">
        <f aca="false">SIN(M$4*$B9)</f>
        <v>0.281732556841402</v>
      </c>
      <c r="AC9" s="14" t="n">
        <f aca="false">SIN(N$4*$B9)</f>
        <v>0.989821441880938</v>
      </c>
    </row>
    <row r="10" customFormat="false" ht="12.8" hidden="false" customHeight="false" outlineLevel="0" collapsed="false">
      <c r="A10" s="12" t="n">
        <v>6</v>
      </c>
      <c r="B10" s="12" t="n">
        <f aca="false">A10*PI()/11</f>
        <v>1.71359599286716</v>
      </c>
      <c r="C10" s="12" t="n">
        <f aca="false">-b/2*COS(B10)</f>
        <v>0.355787095683213</v>
      </c>
      <c r="D10" s="12" t="n">
        <f aca="false">cr-2*ABS(C10)/b*(cr-ct)</f>
        <v>1.25</v>
      </c>
      <c r="E10" s="12" t="n">
        <f aca="false">4*b/$R10/$D10*SIN(E$4*$B10) + E$4*SIN(E$4*$B10)/SIN($B10)</f>
        <v>4.95928576752373</v>
      </c>
      <c r="F10" s="12" t="n">
        <f aca="false">4*b/$R10/$D10*SIN(F$4*$B10) + F$4*SIN(F$4*$B10)/SIN($B10)</f>
        <v>-1.69618958045886</v>
      </c>
      <c r="G10" s="12" t="n">
        <f aca="false">4*b/$R10/$D10*SIN(G$4*$B10) + G$4*SIN(G$4*$B10)/SIN($B10)</f>
        <v>-6.39548582310506</v>
      </c>
      <c r="H10" s="12" t="n">
        <f aca="false">4*b/$R10/$D10*SIN(H$4*$B10) + H$4*SIN(H$4*$B10)/SIN($B10)</f>
        <v>4.3473646676512</v>
      </c>
      <c r="I10" s="12" t="n">
        <f aca="false">4*b/$R10/$D10*SIN(I$4*$B10) + I$4*SIN(I$4*$B10)/SIN($B10)</f>
        <v>6.84060388958387</v>
      </c>
      <c r="J10" s="12" t="n">
        <f aca="false">4*b/$R10/$D10*SIN(J$4*$B10) + J$4*SIN(J$4*$B10)/SIN($B10)</f>
        <v>-7.60412500801724</v>
      </c>
      <c r="K10" s="12" t="n">
        <f aca="false">4*b/$R10/$D10*SIN(K$4*$B10) + K$4*SIN(K$4*$B10)/SIN($B10)</f>
        <v>-5.98596571602281</v>
      </c>
      <c r="L10" s="12" t="n">
        <f aca="false">4*b/$R10/$D10*SIN(L$4*$B10) + L$4*SIN(L$4*$B10)/SIN($B10)</f>
        <v>10.99041555925</v>
      </c>
      <c r="M10" s="12" t="n">
        <f aca="false">4*b/$R10/$D10*SIN(M$4*$B10) + M$4*SIN(M$4*$B10)/SIN($B10)</f>
        <v>3.68859731628483</v>
      </c>
      <c r="N10" s="12" t="n">
        <f aca="false">4*b/$R10/$D10*SIN(N$4*$B10) + N$4*SIN(N$4*$B10)/SIN($B10)</f>
        <v>-13.9592857675237</v>
      </c>
      <c r="O10" s="7"/>
      <c r="P10" s="12" t="n">
        <f aca="false">RADIANS(AoA) + 2*ABS(C10)*RADIANS(twist)/b</f>
        <v>0.174532925199433</v>
      </c>
      <c r="Q10" s="12" t="n">
        <v>0</v>
      </c>
      <c r="R10" s="14" t="n">
        <v>4</v>
      </c>
      <c r="T10" s="14" t="n">
        <f aca="false">SIN(E$4*$B10)</f>
        <v>0.989821441880933</v>
      </c>
      <c r="U10" s="14" t="n">
        <f aca="false">SIN(F$4*$B10)</f>
        <v>-0.28173255684143</v>
      </c>
      <c r="V10" s="14" t="n">
        <f aca="false">SIN(G$4*$B10)</f>
        <v>-0.909631995354518</v>
      </c>
      <c r="W10" s="14" t="n">
        <f aca="false">SIN(H$4*$B10)</f>
        <v>0.540640817455598</v>
      </c>
      <c r="X10" s="14" t="n">
        <f aca="false">SIN(I$4*$B10)</f>
        <v>0.755749574354258</v>
      </c>
      <c r="Y10" s="14" t="n">
        <f aca="false">SIN(J$4*$B10)</f>
        <v>-0.755749574354259</v>
      </c>
      <c r="Z10" s="14" t="n">
        <f aca="false">SIN(K$4*$B10)</f>
        <v>-0.540640817455598</v>
      </c>
      <c r="AA10" s="14" t="n">
        <f aca="false">SIN(L$4*$B10)</f>
        <v>0.909631995354519</v>
      </c>
      <c r="AB10" s="14" t="n">
        <f aca="false">SIN(M$4*$B10)</f>
        <v>0.281732556841428</v>
      </c>
      <c r="AC10" s="14" t="n">
        <f aca="false">SIN(N$4*$B10)</f>
        <v>-0.989821441880933</v>
      </c>
    </row>
    <row r="11" customFormat="false" ht="12.8" hidden="false" customHeight="false" outlineLevel="0" collapsed="false">
      <c r="A11" s="12" t="n">
        <v>7</v>
      </c>
      <c r="B11" s="12" t="n">
        <f aca="false">A11*PI()/11</f>
        <v>1.99919532501169</v>
      </c>
      <c r="C11" s="12" t="n">
        <f aca="false">-b/2*COS(B11)</f>
        <v>1.03853753250472</v>
      </c>
      <c r="D11" s="12" t="n">
        <f aca="false">cr-2*ABS(C11)/b*(cr-ct)</f>
        <v>1.25</v>
      </c>
      <c r="E11" s="12" t="n">
        <f aca="false">4*b/$R11/$D11*SIN(E$4*$B11) + E$4*SIN(E$4*$B11)/SIN($B11)</f>
        <v>4.63852798141807</v>
      </c>
      <c r="F11" s="12" t="n">
        <f aca="false">4*b/$R11/$D11*SIN(F$4*$B11) + F$4*SIN(F$4*$B11)/SIN($B11)</f>
        <v>-4.68465834942461</v>
      </c>
      <c r="G11" s="12" t="n">
        <f aca="false">4*b/$R11/$D11*SIN(G$4*$B11) + G$4*SIN(G$4*$B11)/SIN($B11)</f>
        <v>-2.05609463103736</v>
      </c>
      <c r="H11" s="12" t="n">
        <f aca="false">4*b/$R11/$D11*SIN(H$4*$B11) + H$4*SIN(H$4*$B11)/SIN($B11)</f>
        <v>8.31190945242461</v>
      </c>
      <c r="I11" s="12" t="n">
        <f aca="false">4*b/$R11/$D11*SIN(I$4*$B11) + I$4*SIN(I$4*$B11)/SIN($B11)</f>
        <v>-5.13431899200823</v>
      </c>
      <c r="J11" s="12" t="n">
        <f aca="false">4*b/$R11/$D11*SIN(J$4*$B11) + J$4*SIN(J$4*$B11)/SIN($B11)</f>
        <v>-5.72867013644505</v>
      </c>
      <c r="K11" s="12" t="n">
        <f aca="false">4*b/$R11/$D11*SIN(K$4*$B11) + K$4*SIN(K$4*$B11)/SIN($B11)</f>
        <v>11.5763772161003</v>
      </c>
      <c r="L11" s="12" t="n">
        <f aca="false">4*b/$R11/$D11*SIN(L$4*$B11) + L$4*SIN(L$4*$B11)/SIN($B11)</f>
        <v>-3.60470197049062</v>
      </c>
      <c r="M11" s="12" t="n">
        <f aca="false">4*b/$R11/$D11*SIN(M$4*$B11) + M$4*SIN(M$4*$B11)/SIN($B11)</f>
        <v>-10.5004685314507</v>
      </c>
      <c r="N11" s="12" t="n">
        <f aca="false">4*b/$R11/$D11*SIN(N$4*$B11) + N$4*SIN(N$4*$B11)/SIN($B11)</f>
        <v>13.6385279814183</v>
      </c>
      <c r="O11" s="7"/>
      <c r="P11" s="12" t="n">
        <f aca="false">RADIANS(AoA) + 2*ABS(C11)*RADIANS(twist)/b</f>
        <v>0.174532925199433</v>
      </c>
      <c r="Q11" s="12" t="n">
        <v>0</v>
      </c>
      <c r="R11" s="14" t="n">
        <v>4</v>
      </c>
      <c r="T11" s="14" t="n">
        <f aca="false">SIN(E$4*$B11)</f>
        <v>0.909631995354517</v>
      </c>
      <c r="U11" s="14" t="n">
        <f aca="false">SIN(F$4*$B11)</f>
        <v>-0.755749574354263</v>
      </c>
      <c r="V11" s="14" t="n">
        <f aca="false">SIN(G$4*$B11)</f>
        <v>-0.28173255684142</v>
      </c>
      <c r="W11" s="14" t="n">
        <f aca="false">SIN(H$4*$B11)</f>
        <v>0.989821441880931</v>
      </c>
      <c r="X11" s="14" t="n">
        <f aca="false">SIN(I$4*$B11)</f>
        <v>-0.540640817455612</v>
      </c>
      <c r="Y11" s="14" t="n">
        <f aca="false">SIN(J$4*$B11)</f>
        <v>-0.54064081745558</v>
      </c>
      <c r="Z11" s="14" t="n">
        <f aca="false">SIN(K$4*$B11)</f>
        <v>0.989821441880936</v>
      </c>
      <c r="AA11" s="14" t="n">
        <f aca="false">SIN(L$4*$B11)</f>
        <v>-0.281732556841456</v>
      </c>
      <c r="AB11" s="14" t="n">
        <f aca="false">SIN(M$4*$B11)</f>
        <v>-0.755749574354239</v>
      </c>
      <c r="AC11" s="14" t="n">
        <f aca="false">SIN(N$4*$B11)</f>
        <v>0.909631995354533</v>
      </c>
    </row>
    <row r="12" customFormat="false" ht="12.8" hidden="false" customHeight="false" outlineLevel="0" collapsed="false">
      <c r="A12" s="12" t="n">
        <v>8</v>
      </c>
      <c r="B12" s="12" t="n">
        <f aca="false">A12*PI()/11</f>
        <v>2.28479465715621</v>
      </c>
      <c r="C12" s="12" t="n">
        <f aca="false">-b/2*COS(B12)</f>
        <v>1.63715183486321</v>
      </c>
      <c r="D12" s="12" t="n">
        <f aca="false">cr-2*ABS(C12)/b*(cr-ct)</f>
        <v>1.25</v>
      </c>
      <c r="E12" s="12" t="n">
        <f aca="false">4*b/$R12/$D12*SIN(E$4*$B12) + E$4*SIN(E$4*$B12)/SIN($B12)</f>
        <v>4.02299829741704</v>
      </c>
      <c r="F12" s="12" t="n">
        <f aca="false">4*b/$R12/$D12*SIN(F$4*$B12) + F$4*SIN(F$4*$B12)/SIN($B12)</f>
        <v>-6.57872870330486</v>
      </c>
      <c r="G12" s="12" t="n">
        <f aca="false">4*b/$R12/$D12*SIN(G$4*$B12) + G$4*SIN(G$4*$B12)/SIN($B12)</f>
        <v>4.30867424018261</v>
      </c>
      <c r="H12" s="12" t="n">
        <f aca="false">4*b/$R12/$D12*SIN(H$4*$B12) + H$4*SIN(H$4*$B12)/SIN($B12)</f>
        <v>2.618072618453</v>
      </c>
      <c r="I12" s="12" t="n">
        <f aca="false">4*b/$R12/$D12*SIN(I$4*$B12) + I$4*SIN(I$4*$B12)/SIN($B12)</f>
        <v>-9.65660610029595</v>
      </c>
      <c r="J12" s="12" t="n">
        <f aca="false">4*b/$R12/$D12*SIN(J$4*$B12) + J$4*SIN(J$4*$B12)/SIN($B12)</f>
        <v>10.8602217240714</v>
      </c>
      <c r="K12" s="12" t="n">
        <f aca="false">4*b/$R12/$D12*SIN(K$4*$B12) + K$4*SIN(K$4*$B12)/SIN($B12)</f>
        <v>-3.73642941176798</v>
      </c>
      <c r="L12" s="12" t="n">
        <f aca="false">4*b/$R12/$D12*SIN(L$4*$B12) + L$4*SIN(L$4*$B12)/SIN($B12)</f>
        <v>-7.88552585745012</v>
      </c>
      <c r="M12" s="12" t="n">
        <f aca="false">4*b/$R12/$D12*SIN(M$4*$B12) + M$4*SIN(M$4*$B12)/SIN($B12)</f>
        <v>15.7467789785389</v>
      </c>
      <c r="N12" s="12" t="n">
        <f aca="false">4*b/$R12/$D12*SIN(N$4*$B12) + N$4*SIN(N$4*$B12)/SIN($B12)</f>
        <v>-13.0229982974167</v>
      </c>
      <c r="O12" s="7"/>
      <c r="P12" s="12" t="n">
        <f aca="false">RADIANS(AoA) + 2*ABS(C12)*RADIANS(twist)/b</f>
        <v>0.174532925199433</v>
      </c>
      <c r="Q12" s="12" t="n">
        <v>0</v>
      </c>
      <c r="R12" s="14" t="n">
        <v>4</v>
      </c>
      <c r="T12" s="14" t="n">
        <f aca="false">SIN(E$4*$B12)</f>
        <v>0.75574957435426</v>
      </c>
      <c r="U12" s="14" t="n">
        <f aca="false">SIN(F$4*$B12)</f>
        <v>-0.989821441880932</v>
      </c>
      <c r="V12" s="14" t="n">
        <f aca="false">SIN(G$4*$B12)</f>
        <v>0.54064081745559</v>
      </c>
      <c r="W12" s="14" t="n">
        <f aca="false">SIN(H$4*$B12)</f>
        <v>0.281732556841442</v>
      </c>
      <c r="X12" s="14" t="n">
        <f aca="false">SIN(I$4*$B12)</f>
        <v>-0.909631995354525</v>
      </c>
      <c r="Y12" s="14" t="n">
        <f aca="false">SIN(J$4*$B12)</f>
        <v>0.90963199535451</v>
      </c>
      <c r="Z12" s="14" t="n">
        <f aca="false">SIN(K$4*$B12)</f>
        <v>-0.281732556841408</v>
      </c>
      <c r="AA12" s="14" t="n">
        <f aca="false">SIN(L$4*$B12)</f>
        <v>-0.540640817455619</v>
      </c>
      <c r="AB12" s="14" t="n">
        <f aca="false">SIN(M$4*$B12)</f>
        <v>0.989821441880937</v>
      </c>
      <c r="AC12" s="14" t="n">
        <f aca="false">SIN(N$4*$B12)</f>
        <v>-0.755749574354238</v>
      </c>
    </row>
    <row r="13" customFormat="false" ht="12.8" hidden="false" customHeight="false" outlineLevel="0" collapsed="false">
      <c r="A13" s="12" t="n">
        <v>9</v>
      </c>
      <c r="B13" s="12" t="n">
        <f aca="false">A13*PI()/11</f>
        <v>2.57039398930074</v>
      </c>
      <c r="C13" s="12" t="n">
        <f aca="false">-b/2*COS(B13)</f>
        <v>2.10313383207795</v>
      </c>
      <c r="D13" s="12" t="n">
        <f aca="false">cr-2*ABS(C13)/b*(cr-ct)</f>
        <v>1.25</v>
      </c>
      <c r="E13" s="12" t="n">
        <f aca="false">4*b/$R13/$D13*SIN(E$4*$B13) + E$4*SIN(E$4*$B13)/SIN($B13)</f>
        <v>3.16256326982239</v>
      </c>
      <c r="F13" s="12" t="n">
        <f aca="false">4*b/$R13/$D13*SIN(F$4*$B13) + F$4*SIN(F$4*$B13)/SIN($B13)</f>
        <v>-7.0035421127428</v>
      </c>
      <c r="G13" s="12" t="n">
        <f aca="false">4*b/$R13/$D13*SIN(G$4*$B13) + G$4*SIN(G$4*$B13)/SIN($B13)</f>
        <v>9.45177584553505</v>
      </c>
      <c r="H13" s="12" t="n">
        <f aca="false">4*b/$R13/$D13*SIN(H$4*$B13) + H$4*SIN(H$4*$B13)/SIN($B13)</f>
        <v>-8.61450785388021</v>
      </c>
      <c r="I13" s="12" t="n">
        <f aca="false">4*b/$R13/$D13*SIN(I$4*$B13) + I$4*SIN(I$4*$B13)/SIN($B13)</f>
        <v>3.73247301793175</v>
      </c>
      <c r="J13" s="12" t="n">
        <f aca="false">4*b/$R13/$D13*SIN(J$4*$B13) + J$4*SIN(J$4*$B13)/SIN($B13)</f>
        <v>4.25358157604492</v>
      </c>
      <c r="K13" s="12" t="n">
        <f aca="false">4*b/$R13/$D13*SIN(K$4*$B13) + K$4*SIN(K$4*$B13)/SIN($B13)</f>
        <v>-12.8081400212276</v>
      </c>
      <c r="L13" s="12" t="n">
        <f aca="false">4*b/$R13/$D13*SIN(L$4*$B13) + L$4*SIN(L$4*$B13)/SIN($B13)</f>
        <v>18.6059259755539</v>
      </c>
      <c r="M13" s="12" t="n">
        <f aca="false">4*b/$R13/$D13*SIN(M$4*$B13) + M$4*SIN(M$4*$B13)/SIN($B13)</f>
        <v>-18.7810915723794</v>
      </c>
      <c r="N13" s="12" t="n">
        <f aca="false">4*b/$R13/$D13*SIN(N$4*$B13) + N$4*SIN(N$4*$B13)/SIN($B13)</f>
        <v>12.1625632698224</v>
      </c>
      <c r="O13" s="7"/>
      <c r="P13" s="12" t="n">
        <f aca="false">RADIANS(AoA) + 2*ABS(C13)*RADIANS(twist)/b</f>
        <v>0.174532925199433</v>
      </c>
      <c r="Q13" s="12" t="n">
        <v>0</v>
      </c>
      <c r="R13" s="14" t="n">
        <v>4</v>
      </c>
      <c r="T13" s="14" t="n">
        <f aca="false">SIN(E$4*$B13)</f>
        <v>0.540640817455597</v>
      </c>
      <c r="U13" s="14" t="n">
        <f aca="false">SIN(F$4*$B13)</f>
        <v>-0.909631995354518</v>
      </c>
      <c r="V13" s="14" t="n">
        <f aca="false">SIN(G$4*$B13)</f>
        <v>0.989821441880933</v>
      </c>
      <c r="W13" s="14" t="n">
        <f aca="false">SIN(H$4*$B13)</f>
        <v>-0.755749574354259</v>
      </c>
      <c r="X13" s="14" t="n">
        <f aca="false">SIN(I$4*$B13)</f>
        <v>0.281732556841431</v>
      </c>
      <c r="Y13" s="14" t="n">
        <f aca="false">SIN(J$4*$B13)</f>
        <v>0.281732556841428</v>
      </c>
      <c r="Z13" s="14" t="n">
        <f aca="false">SIN(K$4*$B13)</f>
        <v>-0.755749574354257</v>
      </c>
      <c r="AA13" s="14" t="n">
        <f aca="false">SIN(L$4*$B13)</f>
        <v>0.989821441880933</v>
      </c>
      <c r="AB13" s="14" t="n">
        <f aca="false">SIN(M$4*$B13)</f>
        <v>-0.909631995354519</v>
      </c>
      <c r="AC13" s="14" t="n">
        <f aca="false">SIN(N$4*$B13)</f>
        <v>0.540640817455599</v>
      </c>
    </row>
    <row r="14" customFormat="false" ht="12.8" hidden="false" customHeight="false" outlineLevel="0" collapsed="false">
      <c r="A14" s="12" t="n">
        <v>10</v>
      </c>
      <c r="B14" s="12" t="n">
        <f aca="false">A14*PI()/11</f>
        <v>2.85599332144527</v>
      </c>
      <c r="C14" s="12" t="n">
        <f aca="false">-b/2*COS(B14)</f>
        <v>2.39873243403625</v>
      </c>
      <c r="D14" s="12" t="n">
        <f aca="false">cr-2*ABS(C14)/b*(cr-ct)</f>
        <v>1.25</v>
      </c>
      <c r="E14" s="12" t="n">
        <f aca="false">4*b/$R14/$D14*SIN(E$4*$B14) + E$4*SIN(E$4*$B14)/SIN($B14)</f>
        <v>2.1269302273657</v>
      </c>
      <c r="F14" s="12" t="n">
        <f aca="false">4*b/$R14/$D14*SIN(F$4*$B14) + F$4*SIN(F$4*$B14)/SIN($B14)</f>
        <v>-6.00053516428036</v>
      </c>
      <c r="G14" s="12" t="n">
        <f aca="false">4*b/$R14/$D14*SIN(G$4*$B14) + G$4*SIN(G$4*$B14)/SIN($B14)</f>
        <v>11.0705194944041</v>
      </c>
      <c r="H14" s="12" t="n">
        <f aca="false">4*b/$R14/$D14*SIN(H$4*$B14) + H$4*SIN(H$4*$B14)/SIN($B14)</f>
        <v>-16.5533576418964</v>
      </c>
      <c r="I14" s="12" t="n">
        <f aca="false">4*b/$R14/$D14*SIN(I$4*$B14) + I$4*SIN(I$4*$B14)/SIN($B14)</f>
        <v>21.5259712258546</v>
      </c>
      <c r="J14" s="12" t="n">
        <f aca="false">4*b/$R14/$D14*SIN(J$4*$B14) + J$4*SIN(J$4*$B14)/SIN($B14)</f>
        <v>-25.0393083175209</v>
      </c>
      <c r="K14" s="12" t="n">
        <f aca="false">4*b/$R14/$D14*SIN(K$4*$B14) + K$4*SIN(K$4*$B14)/SIN($B14)</f>
        <v>26.2394798872556</v>
      </c>
      <c r="L14" s="12" t="n">
        <f aca="false">4*b/$R14/$D14*SIN(L$4*$B14) + L$4*SIN(L$4*$B14)/SIN($B14)</f>
        <v>-24.4830548227168</v>
      </c>
      <c r="M14" s="12" t="n">
        <f aca="false">4*b/$R14/$D14*SIN(M$4*$B14) + M$4*SIN(M$4*$B14)/SIN($B14)</f>
        <v>19.4334367948845</v>
      </c>
      <c r="N14" s="12" t="n">
        <f aca="false">4*b/$R14/$D14*SIN(N$4*$B14) + N$4*SIN(N$4*$B14)/SIN($B14)</f>
        <v>-11.1269302273672</v>
      </c>
      <c r="O14" s="7"/>
      <c r="P14" s="12" t="n">
        <f aca="false">RADIANS(AoA) + 2*ABS(C14)*RADIANS(twist)/b</f>
        <v>0.174532925199433</v>
      </c>
      <c r="Q14" s="12" t="n">
        <v>0</v>
      </c>
      <c r="R14" s="14" t="n">
        <v>4</v>
      </c>
      <c r="T14" s="14" t="n">
        <f aca="false">SIN(E$4*$B14)</f>
        <v>0.281732556841426</v>
      </c>
      <c r="U14" s="14" t="n">
        <f aca="false">SIN(F$4*$B14)</f>
        <v>-0.540640817455592</v>
      </c>
      <c r="V14" s="14" t="n">
        <f aca="false">SIN(G$4*$B14)</f>
        <v>0.755749574354251</v>
      </c>
      <c r="W14" s="14" t="n">
        <f aca="false">SIN(H$4*$B14)</f>
        <v>-0.909631995354512</v>
      </c>
      <c r="X14" s="14" t="n">
        <f aca="false">SIN(I$4*$B14)</f>
        <v>0.98982144188093</v>
      </c>
      <c r="Y14" s="14" t="n">
        <f aca="false">SIN(J$4*$B14)</f>
        <v>-0.989821441880936</v>
      </c>
      <c r="Z14" s="14" t="n">
        <f aca="false">SIN(K$4*$B14)</f>
        <v>0.90963199535453</v>
      </c>
      <c r="AA14" s="14" t="n">
        <f aca="false">SIN(L$4*$B14)</f>
        <v>-0.755749574354277</v>
      </c>
      <c r="AB14" s="14" t="n">
        <f aca="false">SIN(M$4*$B14)</f>
        <v>0.540640817455623</v>
      </c>
      <c r="AC14" s="14" t="n">
        <f aca="false">SIN(N$4*$B14)</f>
        <v>-0.281732556841464</v>
      </c>
    </row>
    <row r="15" customFormat="false" ht="12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customFormat="false" ht="19.7" hidden="false" customHeight="false" outlineLevel="0" collapsed="false">
      <c r="D16" s="7"/>
      <c r="E16" s="11" t="s">
        <v>19</v>
      </c>
      <c r="F16" s="11"/>
      <c r="G16" s="11"/>
      <c r="H16" s="11"/>
      <c r="I16" s="11"/>
      <c r="J16" s="11"/>
      <c r="K16" s="11"/>
      <c r="L16" s="11"/>
      <c r="M16" s="11"/>
      <c r="N16" s="11"/>
      <c r="O16" s="7"/>
      <c r="P16" s="15" t="s">
        <v>20</v>
      </c>
      <c r="Q16" s="7"/>
      <c r="R16" s="15" t="s">
        <v>21</v>
      </c>
    </row>
    <row r="17" customFormat="false" ht="12.8" hidden="false" customHeight="false" outlineLevel="0" collapsed="false">
      <c r="A17" s="16" t="s">
        <v>22</v>
      </c>
      <c r="B17" s="16"/>
      <c r="C17" s="16"/>
      <c r="D17" s="16"/>
      <c r="E17" s="7" t="n">
        <f aca="false" t="array" ref="E17:N26">MINVERSE(E5:N14)</f>
        <v>0.00487360409120552</v>
      </c>
      <c r="F17" s="7" t="n">
        <v>0.0151527488865778</v>
      </c>
      <c r="G17" s="7" t="n">
        <v>0.0254806673841796</v>
      </c>
      <c r="H17" s="7" t="n">
        <v>0.0332358051427453</v>
      </c>
      <c r="I17" s="7" t="n">
        <v>0.0373115751153562</v>
      </c>
      <c r="J17" s="7" t="n">
        <v>0.0373115751153581</v>
      </c>
      <c r="K17" s="7" t="n">
        <v>0.0332358051427449</v>
      </c>
      <c r="L17" s="7" t="n">
        <v>0.025480667384179</v>
      </c>
      <c r="M17" s="7" t="n">
        <v>0.0151527488865783</v>
      </c>
      <c r="N17" s="7" t="n">
        <v>0.00487360409120536</v>
      </c>
      <c r="O17" s="17" t="s">
        <v>23</v>
      </c>
      <c r="P17" s="7" t="n">
        <f aca="false">P5-Q5</f>
        <v>0.174532925199433</v>
      </c>
      <c r="Q17" s="17" t="s">
        <v>24</v>
      </c>
      <c r="R17" s="7" t="n">
        <f aca="false" t="array" ref="R17:R26">MMULT(E17:N26,alpha)</f>
        <v>0.0405106280449737</v>
      </c>
    </row>
    <row r="18" customFormat="false" ht="12.8" hidden="false" customHeight="false" outlineLevel="0" collapsed="false">
      <c r="A18" s="16"/>
      <c r="B18" s="16"/>
      <c r="C18" s="16"/>
      <c r="D18" s="16"/>
      <c r="E18" s="7" t="n">
        <v>0.00757151416133611</v>
      </c>
      <c r="F18" s="7" t="n">
        <v>0.0209605696736579</v>
      </c>
      <c r="G18" s="7" t="n">
        <v>0.0278571495556188</v>
      </c>
      <c r="H18" s="7" t="n">
        <v>0.0233126203656549</v>
      </c>
      <c r="I18" s="7" t="n">
        <v>0.00901570188318206</v>
      </c>
      <c r="J18" s="7" t="n">
        <v>-0.00901570188318233</v>
      </c>
      <c r="K18" s="7" t="n">
        <v>-0.0233126203656549</v>
      </c>
      <c r="L18" s="7" t="n">
        <v>-0.0278571495556182</v>
      </c>
      <c r="M18" s="7" t="n">
        <v>-0.0209605696736585</v>
      </c>
      <c r="N18" s="7" t="n">
        <v>-0.00757151416133588</v>
      </c>
      <c r="O18" s="17"/>
      <c r="P18" s="7" t="n">
        <f aca="false">P6-Q6</f>
        <v>0.174532925199433</v>
      </c>
      <c r="Q18" s="17"/>
      <c r="R18" s="7" t="n">
        <v>0</v>
      </c>
    </row>
    <row r="19" customFormat="false" ht="12.8" hidden="false" customHeight="false" outlineLevel="0" collapsed="false">
      <c r="A19" s="16"/>
      <c r="B19" s="16"/>
      <c r="C19" s="16"/>
      <c r="D19" s="16"/>
      <c r="E19" s="7" t="n">
        <v>0.0088314582077183</v>
      </c>
      <c r="F19" s="7" t="n">
        <v>0.0196035528252673</v>
      </c>
      <c r="G19" s="7" t="n">
        <v>0.0141362051272097</v>
      </c>
      <c r="H19" s="7" t="n">
        <v>-0.00547167439555675</v>
      </c>
      <c r="I19" s="7" t="n">
        <v>-0.022638499003595</v>
      </c>
      <c r="J19" s="7" t="n">
        <v>-0.0226384990035956</v>
      </c>
      <c r="K19" s="7" t="n">
        <v>-0.00547167439555682</v>
      </c>
      <c r="L19" s="7" t="n">
        <v>0.0141362051272096</v>
      </c>
      <c r="M19" s="7" t="n">
        <v>0.0196035528252677</v>
      </c>
      <c r="N19" s="7" t="n">
        <v>0.00883145820771813</v>
      </c>
      <c r="O19" s="17"/>
      <c r="P19" s="7" t="n">
        <f aca="false">P7-Q7</f>
        <v>0.174532925199433</v>
      </c>
      <c r="Q19" s="17"/>
      <c r="R19" s="7" t="n">
        <v>0.00504785618903794</v>
      </c>
    </row>
    <row r="20" customFormat="false" ht="12.8" hidden="false" customHeight="false" outlineLevel="0" collapsed="false">
      <c r="A20" s="16"/>
      <c r="B20" s="16"/>
      <c r="C20" s="16"/>
      <c r="D20" s="16"/>
      <c r="E20" s="7" t="n">
        <v>0.00895256191505085</v>
      </c>
      <c r="F20" s="7" t="n">
        <v>0.0131950730002955</v>
      </c>
      <c r="G20" s="7" t="n">
        <v>-0.00414334298365195</v>
      </c>
      <c r="H20" s="7" t="n">
        <v>-0.0209445175731624</v>
      </c>
      <c r="I20" s="7" t="n">
        <v>-0.0122371778019985</v>
      </c>
      <c r="J20" s="7" t="n">
        <v>0.0122371778019986</v>
      </c>
      <c r="K20" s="7" t="n">
        <v>0.0209445175731625</v>
      </c>
      <c r="L20" s="7" t="n">
        <v>0.00414334298365157</v>
      </c>
      <c r="M20" s="7" t="n">
        <v>-0.0131950730002955</v>
      </c>
      <c r="N20" s="7" t="n">
        <v>-0.00895256191505075</v>
      </c>
      <c r="O20" s="17"/>
      <c r="P20" s="7" t="n">
        <f aca="false">P8-Q8</f>
        <v>0.174532925199433</v>
      </c>
      <c r="Q20" s="17"/>
      <c r="R20" s="7" t="n">
        <v>0</v>
      </c>
    </row>
    <row r="21" customFormat="false" ht="12.8" hidden="false" customHeight="false" outlineLevel="0" collapsed="false">
      <c r="A21" s="16" t="s">
        <v>25</v>
      </c>
      <c r="B21" s="16"/>
      <c r="C21" s="16" t="s">
        <v>26</v>
      </c>
      <c r="D21" s="16"/>
      <c r="E21" s="7" t="n">
        <v>0.00836739097176988</v>
      </c>
      <c r="F21" s="7" t="n">
        <v>0.00496712774090915</v>
      </c>
      <c r="G21" s="7" t="n">
        <v>-0.0149230811928056</v>
      </c>
      <c r="H21" s="7" t="n">
        <v>-0.0104612166303715</v>
      </c>
      <c r="I21" s="7" t="n">
        <v>0.015134127629843</v>
      </c>
      <c r="J21" s="7" t="n">
        <v>0.0151341276298424</v>
      </c>
      <c r="K21" s="7" t="n">
        <v>-0.0104612166303709</v>
      </c>
      <c r="L21" s="7" t="n">
        <v>-0.0149230811928057</v>
      </c>
      <c r="M21" s="7" t="n">
        <v>0.0049671277409093</v>
      </c>
      <c r="N21" s="7" t="n">
        <v>0.00836739097176975</v>
      </c>
      <c r="O21" s="17"/>
      <c r="P21" s="7" t="n">
        <f aca="false">P9-Q9</f>
        <v>0.174532925199433</v>
      </c>
      <c r="Q21" s="17"/>
      <c r="R21" s="7" t="n">
        <v>0.00107664073883161</v>
      </c>
    </row>
    <row r="22" customFormat="false" ht="12.8" hidden="false" customHeight="false" outlineLevel="0" collapsed="false">
      <c r="A22" s="16"/>
      <c r="B22" s="16"/>
      <c r="C22" s="16"/>
      <c r="D22" s="16"/>
      <c r="E22" s="7" t="n">
        <v>0.0072953158275656</v>
      </c>
      <c r="F22" s="7" t="n">
        <v>-0.00259969368500831</v>
      </c>
      <c r="G22" s="7" t="n">
        <v>-0.0138531133961235</v>
      </c>
      <c r="H22" s="7" t="n">
        <v>0.00904325562813358</v>
      </c>
      <c r="I22" s="7" t="n">
        <v>0.0136792355392078</v>
      </c>
      <c r="J22" s="7" t="n">
        <v>-0.0136792355392077</v>
      </c>
      <c r="K22" s="7" t="n">
        <v>-0.00904325562813403</v>
      </c>
      <c r="L22" s="7" t="n">
        <v>0.013853113396124</v>
      </c>
      <c r="M22" s="7" t="n">
        <v>0.00259969368500812</v>
      </c>
      <c r="N22" s="7" t="n">
        <v>-0.00729531582756547</v>
      </c>
      <c r="O22" s="17"/>
      <c r="P22" s="7" t="n">
        <f aca="false">P10-Q10</f>
        <v>0.174532925199433</v>
      </c>
      <c r="Q22" s="17"/>
      <c r="R22" s="7" t="n">
        <v>0</v>
      </c>
    </row>
    <row r="23" customFormat="false" ht="12.8" hidden="false" customHeight="false" outlineLevel="0" collapsed="false">
      <c r="D23" s="7"/>
      <c r="E23" s="7" t="n">
        <v>0.005937917174247</v>
      </c>
      <c r="F23" s="7" t="n">
        <v>-0.00764638089047835</v>
      </c>
      <c r="G23" s="7" t="n">
        <v>-0.0041164895188792</v>
      </c>
      <c r="H23" s="7" t="n">
        <v>0.0154180943398837</v>
      </c>
      <c r="I23" s="7" t="n">
        <v>-0.0087520675151136</v>
      </c>
      <c r="J23" s="7" t="n">
        <v>-0.00875206751511328</v>
      </c>
      <c r="K23" s="7" t="n">
        <v>0.0154180943398837</v>
      </c>
      <c r="L23" s="7" t="n">
        <v>-0.00411648951887958</v>
      </c>
      <c r="M23" s="7" t="n">
        <v>-0.00764638089047813</v>
      </c>
      <c r="N23" s="7" t="n">
        <v>0.00593791717424688</v>
      </c>
      <c r="O23" s="17"/>
      <c r="P23" s="7" t="n">
        <f aca="false">P11-Q11</f>
        <v>0.174532925199433</v>
      </c>
      <c r="Q23" s="17"/>
      <c r="R23" s="7" t="n">
        <v>0.000293590067822548</v>
      </c>
    </row>
    <row r="24" customFormat="false" ht="12.8" hidden="false" customHeight="false" outlineLevel="0" collapsed="false">
      <c r="D24" s="7"/>
      <c r="E24" s="7" t="n">
        <v>0.00442596833277322</v>
      </c>
      <c r="F24" s="7" t="n">
        <v>-0.00939267796752505</v>
      </c>
      <c r="G24" s="7" t="n">
        <v>0.00650819939366949</v>
      </c>
      <c r="H24" s="7" t="n">
        <v>0.00418994186566284</v>
      </c>
      <c r="I24" s="7" t="n">
        <v>-0.0136896768438276</v>
      </c>
      <c r="J24" s="7" t="n">
        <v>0.0136896768438274</v>
      </c>
      <c r="K24" s="7" t="n">
        <v>-0.00418994186566261</v>
      </c>
      <c r="L24" s="7" t="n">
        <v>-0.00650819939366942</v>
      </c>
      <c r="M24" s="7" t="n">
        <v>0.00939267796752488</v>
      </c>
      <c r="N24" s="7" t="n">
        <v>-0.00442596833277313</v>
      </c>
      <c r="O24" s="17"/>
      <c r="P24" s="7" t="n">
        <f aca="false">P12-Q12</f>
        <v>0.174532925199433</v>
      </c>
      <c r="Q24" s="17"/>
      <c r="R24" s="7" t="n">
        <v>0</v>
      </c>
    </row>
    <row r="25" customFormat="false" ht="12.8" hidden="false" customHeight="false" outlineLevel="0" collapsed="false">
      <c r="D25" s="7"/>
      <c r="E25" s="7" t="n">
        <v>0.00287860963145429</v>
      </c>
      <c r="F25" s="7" t="n">
        <v>-0.00800350170831112</v>
      </c>
      <c r="G25" s="7" t="n">
        <v>0.0112464731015135</v>
      </c>
      <c r="H25" s="7" t="n">
        <v>-0.00975076568721837</v>
      </c>
      <c r="I25" s="7" t="n">
        <v>0.00386620915482992</v>
      </c>
      <c r="J25" s="7" t="n">
        <v>0.00386620915482965</v>
      </c>
      <c r="K25" s="7" t="n">
        <v>-0.00975076568721836</v>
      </c>
      <c r="L25" s="7" t="n">
        <v>0.0112464731015136</v>
      </c>
      <c r="M25" s="7" t="n">
        <v>-0.00800350170831099</v>
      </c>
      <c r="N25" s="7" t="n">
        <v>0.00287860963145423</v>
      </c>
      <c r="O25" s="17"/>
      <c r="P25" s="7" t="n">
        <f aca="false">P13-Q13</f>
        <v>0.174532925199433</v>
      </c>
      <c r="Q25" s="17"/>
      <c r="R25" s="7" t="n">
        <v>8.27371559589455E-005</v>
      </c>
    </row>
    <row r="26" customFormat="false" ht="12.8" hidden="false" customHeight="false" outlineLevel="0" collapsed="false">
      <c r="D26" s="7"/>
      <c r="E26" s="7" t="n">
        <v>0.00137872853595104</v>
      </c>
      <c r="F26" s="7" t="n">
        <v>-0.00441643971425557</v>
      </c>
      <c r="G26" s="7" t="n">
        <v>0.00799503599548664</v>
      </c>
      <c r="H26" s="7" t="n">
        <v>-0.0109828630198058</v>
      </c>
      <c r="I26" s="7" t="n">
        <v>0.0126821912313855</v>
      </c>
      <c r="J26" s="7" t="n">
        <v>-0.0126821912313852</v>
      </c>
      <c r="K26" s="7" t="n">
        <v>0.0109828630198057</v>
      </c>
      <c r="L26" s="7" t="n">
        <v>-0.0079950359954868</v>
      </c>
      <c r="M26" s="7" t="n">
        <v>0.00441643971425552</v>
      </c>
      <c r="N26" s="7" t="n">
        <v>-0.00137872853595102</v>
      </c>
      <c r="O26" s="17"/>
      <c r="P26" s="7" t="n">
        <f aca="false">P14-Q14</f>
        <v>0.174532925199433</v>
      </c>
      <c r="Q26" s="17"/>
      <c r="R26" s="7" t="n">
        <v>0</v>
      </c>
    </row>
    <row r="27" customFormat="false" ht="12.8" hidden="false" customHeight="false" outlineLevel="0" collapsed="false">
      <c r="A27" s="7"/>
      <c r="B27" s="7"/>
      <c r="C27" s="7"/>
      <c r="D27" s="7"/>
      <c r="E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customFormat="false" ht="12.8" hidden="false" customHeight="false" outlineLevel="0" collapsed="false">
      <c r="A28" s="7"/>
      <c r="B28" s="7"/>
      <c r="C28" s="7"/>
      <c r="D28" s="7"/>
      <c r="E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customFormat="false" ht="19.7" hidden="false" customHeight="false" outlineLevel="0" collapsed="false">
      <c r="A29" s="11" t="s">
        <v>27</v>
      </c>
      <c r="B29" s="11"/>
      <c r="C29" s="18" t="s">
        <v>28</v>
      </c>
      <c r="D29" s="18" t="s">
        <v>29</v>
      </c>
      <c r="E29" s="18" t="s">
        <v>30</v>
      </c>
      <c r="F29" s="19" t="s">
        <v>31</v>
      </c>
      <c r="G29" s="18" t="s">
        <v>32</v>
      </c>
      <c r="H29" s="18" t="s">
        <v>33</v>
      </c>
      <c r="I29" s="18" t="s">
        <v>34</v>
      </c>
      <c r="J29" s="20" t="s">
        <v>35</v>
      </c>
      <c r="K29" s="20" t="s">
        <v>36</v>
      </c>
      <c r="L29" s="7"/>
      <c r="M29" s="7"/>
      <c r="N29" s="7"/>
      <c r="O29" s="7"/>
      <c r="P29" s="7"/>
      <c r="Q29" s="7"/>
      <c r="R29" s="7"/>
    </row>
    <row r="30" customFormat="false" ht="12.8" hidden="false" customHeight="false" outlineLevel="0" collapsed="false">
      <c r="C30" s="7" t="n">
        <f aca="false">R17*PI()*AR</f>
        <v>0.509071565833592</v>
      </c>
      <c r="D30" s="1" t="n">
        <f aca="false">SUMPRODUCT(TRANSPOSE(F4:N4), (R18:R26)^2)/($R$17)^2</f>
        <v>0.0505165758589669</v>
      </c>
      <c r="E30" s="1" t="n">
        <f aca="false">C30^2/PI()/AR*(1+delta)</f>
        <v>0.0216646025395417</v>
      </c>
      <c r="F30" s="1" t="n">
        <f aca="false">AVERAGE(P17:P26)/R17 - PI()*AR/AVERAGE(A0) - 1</f>
        <v>0.166731695409976</v>
      </c>
      <c r="G30" s="1" t="n">
        <f aca="false">1/(1+delta)</f>
        <v>0.951912633251254</v>
      </c>
      <c r="H30" s="1" t="n">
        <f aca="false">IF(AR&lt;4, AVERAGE(A0)*COS(RADIANS(sweep))/(SQRT(1+(AVERAGE(A0)*COS(RADIANS(sweep))/PI()/AR)^2) + AVERAGE(A0)*COS(RADIANS(sweep))/PI()/AR), AVERAGE(A0)*COS(RADIANS(sweep))/(1+AVERAGE(A0)*COS(RADIANS(sweep))/PI()/AR*(1+tau)))</f>
        <v>2.9167652192381</v>
      </c>
      <c r="I30" s="7" t="n">
        <f aca="false">v*SUMPRODUCT(TRANSPOSE(n), An, TRANSPOSE(T5:AC5))/SIN(B5)</f>
        <v>10.270518865078</v>
      </c>
      <c r="J30" s="1" t="n">
        <f aca="false">2*b*v*SUMPRODUCT(An,TRANSPOSE(T5:AC5))</f>
        <v>15.7752725721704</v>
      </c>
      <c r="K30" s="7" t="n">
        <f aca="false">I30/$F$1</f>
        <v>0.108110724895558</v>
      </c>
      <c r="L30" s="7"/>
      <c r="M30" s="7"/>
      <c r="N30" s="7"/>
      <c r="O30" s="7"/>
      <c r="P30" s="7"/>
      <c r="Q30" s="7"/>
      <c r="R30" s="7"/>
    </row>
    <row r="31" customFormat="false" ht="12.8" hidden="false" customHeight="false" outlineLevel="0" collapsed="false">
      <c r="E31" s="1"/>
      <c r="I31" s="7" t="n">
        <f aca="false">v*SUMPRODUCT(TRANSPOSE(n), An, TRANSPOSE(T6:AC6))/SIN(B6)</f>
        <v>6.35697140995048</v>
      </c>
      <c r="J31" s="1" t="n">
        <f aca="false">2*b*v*SUMPRODUCT(An,TRANSPOSE(T6:AC6))</f>
        <v>25.5591412099891</v>
      </c>
      <c r="K31" s="7" t="n">
        <f aca="false">I31/$F$1</f>
        <v>0.0669154885257946</v>
      </c>
    </row>
    <row r="32" customFormat="false" ht="12.8" hidden="false" customHeight="false" outlineLevel="0" collapsed="false">
      <c r="I32" s="7" t="n">
        <f aca="false">v*SUMPRODUCT(TRANSPOSE(n), An, TRANSPOSE(T7:AC7))/SIN(B7)</f>
        <v>4.28200341315248</v>
      </c>
      <c r="J32" s="1" t="n">
        <f aca="false">2*b*v*SUMPRODUCT(An,TRANSPOSE(T7:AC7))</f>
        <v>30.7465612019841</v>
      </c>
      <c r="K32" s="7" t="n">
        <f aca="false">I32/$F$1</f>
        <v>0.0450737201384472</v>
      </c>
    </row>
    <row r="33" customFormat="false" ht="12.8" hidden="false" customHeight="false" outlineLevel="0" collapsed="false">
      <c r="I33" s="7" t="n">
        <f aca="false">v*SUMPRODUCT(TRANSPOSE(n), An, TRANSPOSE(T8:AC8))/SIN(B8)</f>
        <v>3.25265410441225</v>
      </c>
      <c r="J33" s="1" t="n">
        <f aca="false">2*b*v*SUMPRODUCT(An,TRANSPOSE(T8:AC8))</f>
        <v>33.3199344738347</v>
      </c>
      <c r="K33" s="7" t="n">
        <f aca="false">I33/$F$1</f>
        <v>0.034238464256971</v>
      </c>
    </row>
    <row r="34" customFormat="false" ht="12.8" hidden="false" customHeight="false" outlineLevel="0" collapsed="false">
      <c r="I34" s="7" t="n">
        <f aca="false">v*SUMPRODUCT(TRANSPOSE(n), An, TRANSPOSE(T9:AC9))/SIN(B9)</f>
        <v>2.83038469565648</v>
      </c>
      <c r="J34" s="1" t="n">
        <f aca="false">2*b*v*SUMPRODUCT(An,TRANSPOSE(T9:AC9))</f>
        <v>34.3756079957241</v>
      </c>
      <c r="K34" s="7" t="n">
        <f aca="false">I34/$F$1</f>
        <v>0.0297935231121735</v>
      </c>
    </row>
    <row r="35" customFormat="false" ht="12.8" hidden="false" customHeight="false" outlineLevel="0" collapsed="false">
      <c r="C35" s="1"/>
      <c r="D35" s="1"/>
      <c r="E35" s="1"/>
      <c r="F35" s="1"/>
      <c r="G35" s="1"/>
      <c r="H35" s="1"/>
      <c r="I35" s="7" t="n">
        <f aca="false">v*SUMPRODUCT(TRANSPOSE(n), An, TRANSPOSE(T10:AC10))/SIN(B10)</f>
        <v>2.83038469565648</v>
      </c>
      <c r="J35" s="1" t="n">
        <f aca="false">2*b*v*SUMPRODUCT(An,TRANSPOSE(T10:AC10))</f>
        <v>34.3756079957241</v>
      </c>
      <c r="K35" s="7" t="n">
        <f aca="false">I35/$F$1</f>
        <v>0.0297935231121735</v>
      </c>
    </row>
    <row r="36" customFormat="false" ht="12.8" hidden="false" customHeight="false" outlineLevel="0" collapsed="false">
      <c r="C36" s="7"/>
      <c r="I36" s="7" t="n">
        <f aca="false">v*SUMPRODUCT(TRANSPOSE(n), An, TRANSPOSE(T11:AC11))/SIN(B11)</f>
        <v>3.25265410441226</v>
      </c>
      <c r="J36" s="1" t="n">
        <f aca="false">2*b*v*SUMPRODUCT(An,TRANSPOSE(T11:AC11))</f>
        <v>33.3199344738347</v>
      </c>
      <c r="K36" s="7" t="n">
        <f aca="false">I36/$F$1</f>
        <v>0.0342384642569712</v>
      </c>
    </row>
    <row r="37" customFormat="false" ht="12.8" hidden="false" customHeight="false" outlineLevel="0" collapsed="false">
      <c r="A37" s="7"/>
      <c r="C37" s="7"/>
      <c r="I37" s="7" t="n">
        <f aca="false">v*SUMPRODUCT(TRANSPOSE(n), An, TRANSPOSE(T12:AC12))/SIN(B12)</f>
        <v>4.28200341315247</v>
      </c>
      <c r="J37" s="1" t="n">
        <f aca="false">2*b*v*SUMPRODUCT(An,TRANSPOSE(T12:AC12))</f>
        <v>30.7465612019842</v>
      </c>
      <c r="K37" s="7" t="n">
        <f aca="false">I37/$F$1</f>
        <v>0.0450737201384471</v>
      </c>
    </row>
    <row r="38" customFormat="false" ht="12.8" hidden="false" customHeight="false" outlineLevel="0" collapsed="false">
      <c r="C38" s="7"/>
      <c r="I38" s="7" t="n">
        <f aca="false">v*SUMPRODUCT(TRANSPOSE(n), An, TRANSPOSE(T13:AC13))/SIN(B13)</f>
        <v>6.35697140995048</v>
      </c>
      <c r="J38" s="1" t="n">
        <f aca="false">2*b*v*SUMPRODUCT(An,TRANSPOSE(T13:AC13))</f>
        <v>25.5591412099891</v>
      </c>
      <c r="K38" s="7" t="n">
        <f aca="false">I38/$F$1</f>
        <v>0.0669154885257946</v>
      </c>
    </row>
    <row r="39" customFormat="false" ht="12.8" hidden="false" customHeight="false" outlineLevel="0" collapsed="false">
      <c r="C39" s="7"/>
      <c r="D39" s="1"/>
      <c r="I39" s="7" t="n">
        <f aca="false">v*SUMPRODUCT(TRANSPOSE(n), An, TRANSPOSE(T14:AC14))/SIN(B14)</f>
        <v>10.270518865078</v>
      </c>
      <c r="J39" s="1" t="n">
        <f aca="false">2*b*v*SUMPRODUCT(An,TRANSPOSE(T14:AC14))</f>
        <v>15.7752725721702</v>
      </c>
      <c r="K39" s="7" t="n">
        <f aca="false">I39/$F$1</f>
        <v>0.108110724895558</v>
      </c>
    </row>
    <row r="40" customFormat="false" ht="12.8" hidden="false" customHeight="false" outlineLevel="0" collapsed="false">
      <c r="C40" s="7"/>
      <c r="I40" s="7"/>
    </row>
  </sheetData>
  <mergeCells count="14">
    <mergeCell ref="A1:D1"/>
    <mergeCell ref="P2:P3"/>
    <mergeCell ref="Q2:Q3"/>
    <mergeCell ref="R2:R3"/>
    <mergeCell ref="T2:U3"/>
    <mergeCell ref="A3:D3"/>
    <mergeCell ref="E3:N3"/>
    <mergeCell ref="E16:N16"/>
    <mergeCell ref="A17:D20"/>
    <mergeCell ref="O17:O26"/>
    <mergeCell ref="Q17:Q26"/>
    <mergeCell ref="A21:B22"/>
    <mergeCell ref="C21:D22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2023-12-11T16:48:28Z</dcterms:created>
  <dc:creator/>
  <dc:description/>
  <dc:language>en-US</dc:language>
  <cp:lastModifiedBy/>
  <dcterms:modified xsi:type="dcterms:W3CDTF">2023-12-25T13:14:32Z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