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xr:revisionPtr revIDLastSave="0" documentId="8_{73A854FD-1FED-4298-AE74-D8F165B35625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3" i="1" l="1"/>
  <c r="F11" i="1"/>
  <c r="F12" i="1"/>
  <c r="F10" i="1"/>
  <c r="F16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8" i="1"/>
  <c r="C28" i="1"/>
  <c r="C23" i="1"/>
  <c r="C12" i="1"/>
  <c r="C10" i="1"/>
  <c r="C16" i="1" s="1"/>
  <c r="C11" i="1"/>
  <c r="C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7" i="1" l="1"/>
  <c r="F14" i="1"/>
  <c r="F13" i="1"/>
  <c r="F24" i="1"/>
  <c r="C27" i="1"/>
  <c r="C24" i="1"/>
  <c r="C13" i="1"/>
</calcChain>
</file>

<file path=xl/sharedStrings.xml><?xml version="1.0" encoding="utf-8"?>
<sst xmlns="http://schemas.openxmlformats.org/spreadsheetml/2006/main" count="79" uniqueCount="47">
  <si>
    <t>#</t>
  </si>
  <si>
    <t>Characteristic</t>
  </si>
  <si>
    <t>Description or Value
S.I. Units</t>
  </si>
  <si>
    <t xml:space="preserve">A/C Name </t>
  </si>
  <si>
    <t>F-16A</t>
  </si>
  <si>
    <t>Embraer 120</t>
  </si>
  <si>
    <t>A/C Type</t>
  </si>
  <si>
    <t>Fighter</t>
  </si>
  <si>
    <t>commuter airliner</t>
  </si>
  <si>
    <t>A/C Length</t>
  </si>
  <si>
    <t>A/C Height</t>
  </si>
  <si>
    <t>Airfoil Section and Wing Data</t>
  </si>
  <si>
    <t>Unknown</t>
  </si>
  <si>
    <t>root: NACA 23018 mod, tip: NACA 23012</t>
  </si>
  <si>
    <t xml:space="preserve">b </t>
  </si>
  <si>
    <t>S</t>
  </si>
  <si>
    <r>
      <rPr>
        <b/>
        <sz val="11"/>
        <color rgb="FF000000"/>
        <rFont val="Calibri"/>
        <family val="2"/>
        <charset val="1"/>
      </rPr>
      <t>AR= b</t>
    </r>
    <r>
      <rPr>
        <b/>
        <vertAlign val="superscript"/>
        <sz val="11"/>
        <color rgb="FF000000"/>
        <rFont val="Calibri"/>
        <family val="2"/>
        <charset val="1"/>
      </rPr>
      <t>2</t>
    </r>
    <r>
      <rPr>
        <b/>
        <sz val="11"/>
        <color rgb="FF000000"/>
        <rFont val="Calibri"/>
        <family val="2"/>
        <charset val="1"/>
      </rPr>
      <t>/S</t>
    </r>
  </si>
  <si>
    <t>W (Max Takeoff)</t>
  </si>
  <si>
    <r>
      <rPr>
        <b/>
        <sz val="11"/>
        <color rgb="FF000000"/>
        <rFont val="Calibri"/>
        <family val="2"/>
        <charset val="1"/>
      </rPr>
      <t>W</t>
    </r>
    <r>
      <rPr>
        <b/>
        <vertAlign val="subscript"/>
        <sz val="11"/>
        <color rgb="FF000000"/>
        <rFont val="Calibri"/>
        <family val="2"/>
        <charset val="1"/>
      </rPr>
      <t xml:space="preserve">E </t>
    </r>
    <r>
      <rPr>
        <b/>
        <sz val="11"/>
        <color rgb="FF000000"/>
        <rFont val="Calibri"/>
        <family val="2"/>
        <charset val="1"/>
      </rPr>
      <t>(Empty)</t>
    </r>
  </si>
  <si>
    <t>W/S</t>
  </si>
  <si>
    <t>W/b</t>
  </si>
  <si>
    <r>
      <rPr>
        <b/>
        <sz val="11"/>
        <color rgb="FF000000"/>
        <rFont val="Calibri"/>
        <family val="2"/>
        <charset val="1"/>
      </rPr>
      <t>C</t>
    </r>
    <r>
      <rPr>
        <b/>
        <vertAlign val="subscript"/>
        <sz val="11"/>
        <color rgb="FF000000"/>
        <rFont val="Calibri"/>
        <family val="2"/>
        <charset val="1"/>
      </rPr>
      <t>D0</t>
    </r>
  </si>
  <si>
    <t>K</t>
  </si>
  <si>
    <t>e=1/(∏KAR)</t>
  </si>
  <si>
    <t>L/D max</t>
  </si>
  <si>
    <t>High Lift Device(s)</t>
  </si>
  <si>
    <t>Don't Know</t>
  </si>
  <si>
    <t>Flaps</t>
  </si>
  <si>
    <r>
      <rPr>
        <b/>
        <sz val="11"/>
        <color rgb="FF000000"/>
        <rFont val="Calibri"/>
        <family val="2"/>
        <charset val="1"/>
      </rPr>
      <t>(C</t>
    </r>
    <r>
      <rPr>
        <b/>
        <vertAlign val="subscript"/>
        <sz val="11"/>
        <color rgb="FF000000"/>
        <rFont val="Calibri"/>
        <family val="2"/>
        <charset val="1"/>
      </rPr>
      <t>L</t>
    </r>
    <r>
      <rPr>
        <b/>
        <sz val="11"/>
        <color rgb="FF000000"/>
        <rFont val="Calibri"/>
        <family val="2"/>
        <charset val="1"/>
      </rPr>
      <t>)</t>
    </r>
    <r>
      <rPr>
        <b/>
        <vertAlign val="subscript"/>
        <sz val="11"/>
        <color rgb="FF000000"/>
        <rFont val="Calibri"/>
        <family val="2"/>
        <charset val="1"/>
      </rPr>
      <t xml:space="preserve">max </t>
    </r>
    <r>
      <rPr>
        <b/>
        <sz val="11"/>
        <color rgb="FF000000"/>
        <rFont val="Calibri"/>
        <family val="2"/>
        <charset val="1"/>
      </rPr>
      <t>[Cruise]</t>
    </r>
  </si>
  <si>
    <t xml:space="preserve">Engine Name </t>
  </si>
  <si>
    <t>PW F100-PW-200</t>
  </si>
  <si>
    <t>Pratt &amp; Whitney Canada PW118 / 
Pratt &amp; Whitney Canada PW118A / 
Pratt &amp; Whitney Canada PW118B turboprop engines</t>
  </si>
  <si>
    <t xml:space="preserve">Engine Type &amp; Number </t>
  </si>
  <si>
    <t>One Jet engine</t>
  </si>
  <si>
    <t>Two prop engines</t>
  </si>
  <si>
    <r>
      <rPr>
        <b/>
        <sz val="11"/>
        <color rgb="FF000000"/>
        <rFont val="Calibri"/>
      </rPr>
      <t>(T</t>
    </r>
    <r>
      <rPr>
        <b/>
        <vertAlign val="subscript"/>
        <sz val="11"/>
        <color rgb="FF000000"/>
        <rFont val="Calibri"/>
      </rPr>
      <t>A</t>
    </r>
    <r>
      <rPr>
        <b/>
        <sz val="11"/>
        <color rgb="FF000000"/>
        <rFont val="Calibri"/>
      </rPr>
      <t>)</t>
    </r>
    <r>
      <rPr>
        <b/>
        <vertAlign val="subscript"/>
        <sz val="11"/>
        <color rgb="FF000000"/>
        <rFont val="Calibri"/>
      </rPr>
      <t xml:space="preserve">max </t>
    </r>
    <r>
      <rPr>
        <b/>
        <sz val="11"/>
        <color rgb="FF000000"/>
        <rFont val="Calibri"/>
      </rPr>
      <t>@Sea-Level</t>
    </r>
  </si>
  <si>
    <r>
      <rPr>
        <b/>
        <sz val="11"/>
        <color rgb="FF000000"/>
        <rFont val="Calibri"/>
      </rPr>
      <t>(P</t>
    </r>
    <r>
      <rPr>
        <b/>
        <vertAlign val="subscript"/>
        <sz val="11"/>
        <color rgb="FF000000"/>
        <rFont val="Calibri"/>
      </rPr>
      <t>A</t>
    </r>
    <r>
      <rPr>
        <b/>
        <sz val="11"/>
        <color rgb="FF000000"/>
        <rFont val="Calibri"/>
      </rPr>
      <t>)</t>
    </r>
    <r>
      <rPr>
        <b/>
        <vertAlign val="subscript"/>
        <sz val="11"/>
        <color rgb="FF000000"/>
        <rFont val="Calibri"/>
      </rPr>
      <t>max</t>
    </r>
    <r>
      <rPr>
        <b/>
        <sz val="11"/>
        <color rgb="FF000000"/>
        <rFont val="Calibri"/>
      </rPr>
      <t>@Sea-Level</t>
    </r>
  </si>
  <si>
    <r>
      <rPr>
        <b/>
        <sz val="11"/>
        <color rgb="FF000000"/>
        <rFont val="Calibri"/>
      </rPr>
      <t xml:space="preserve"> T</t>
    </r>
    <r>
      <rPr>
        <b/>
        <vertAlign val="subscript"/>
        <sz val="11"/>
        <color rgb="FF000000"/>
        <rFont val="Calibri"/>
      </rPr>
      <t>A</t>
    </r>
    <r>
      <rPr>
        <b/>
        <sz val="11"/>
        <color rgb="FF000000"/>
        <rFont val="Calibri"/>
      </rPr>
      <t>/W)</t>
    </r>
    <r>
      <rPr>
        <b/>
        <vertAlign val="subscript"/>
        <sz val="11"/>
        <color rgb="FF000000"/>
        <rFont val="Calibri"/>
      </rPr>
      <t>max</t>
    </r>
  </si>
  <si>
    <r>
      <rPr>
        <b/>
        <sz val="11"/>
        <color rgb="FF000000"/>
        <rFont val="Calibri"/>
      </rPr>
      <t>(P</t>
    </r>
    <r>
      <rPr>
        <b/>
        <vertAlign val="subscript"/>
        <sz val="11"/>
        <color rgb="FF000000"/>
        <rFont val="Calibri"/>
      </rPr>
      <t>A</t>
    </r>
    <r>
      <rPr>
        <b/>
        <sz val="11"/>
        <color rgb="FF000000"/>
        <rFont val="Calibri"/>
      </rPr>
      <t>/W)</t>
    </r>
    <r>
      <rPr>
        <b/>
        <vertAlign val="subscript"/>
        <sz val="11"/>
        <color rgb="FF000000"/>
        <rFont val="Calibri"/>
      </rPr>
      <t>max</t>
    </r>
  </si>
  <si>
    <t xml:space="preserve">Variation of Power /Thrust w Altitude </t>
  </si>
  <si>
    <t xml:space="preserve">Variation of Power /Thrust w Speed </t>
  </si>
  <si>
    <t>Probably no variation</t>
  </si>
  <si>
    <r>
      <rPr>
        <b/>
        <sz val="11"/>
        <color rgb="FF000000"/>
        <rFont val="Calibri"/>
        <family val="2"/>
        <charset val="1"/>
      </rPr>
      <t>Fuel Weight (Capcity) W</t>
    </r>
    <r>
      <rPr>
        <b/>
        <vertAlign val="subscript"/>
        <sz val="11"/>
        <color rgb="FF000000"/>
        <rFont val="Calibri"/>
        <family val="2"/>
        <charset val="1"/>
      </rPr>
      <t>F [=PfVfR0]</t>
    </r>
  </si>
  <si>
    <t>PSFC or  TSFC</t>
  </si>
  <si>
    <t>4.25*10^-5</t>
  </si>
  <si>
    <t>Analysis h</t>
  </si>
  <si>
    <t>vcruise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</si>
</sst>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b/>
      <sz val="11"/>
      <color rgb="FF000000"/>
      <name val="Calibri"/>
    </font>
    <font>
      <b/>
      <vertAlign val="subscript"/>
      <sz val="11"/>
      <color rgb="FF000000"/>
      <name val="Calibri"/>
    </font>
    <font>
      <b/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68760</xdr:colOff>
      <xdr:row>10</xdr:row>
      <xdr:rowOff>15120</xdr:rowOff>
    </xdr:from>
    <xdr:to>
      <xdr:col>3</xdr:col>
      <xdr:colOff>69120</xdr:colOff>
      <xdr:row>11</xdr:row>
      <xdr:rowOff>3960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474240" y="2369520"/>
          <a:ext cx="360" cy="171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68760</xdr:colOff>
      <xdr:row>10</xdr:row>
      <xdr:rowOff>15120</xdr:rowOff>
    </xdr:from>
    <xdr:to>
      <xdr:col>3</xdr:col>
      <xdr:colOff>69120</xdr:colOff>
      <xdr:row>11</xdr:row>
      <xdr:rowOff>3960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SpPr/>
      </xdr:nvSpPr>
      <xdr:spPr>
        <a:xfrm>
          <a:off x="15474240" y="2369520"/>
          <a:ext cx="360" cy="171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68760</xdr:colOff>
      <xdr:row>10</xdr:row>
      <xdr:rowOff>15120</xdr:rowOff>
    </xdr:from>
    <xdr:to>
      <xdr:col>3</xdr:col>
      <xdr:colOff>69120</xdr:colOff>
      <xdr:row>11</xdr:row>
      <xdr:rowOff>3960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SpPr/>
      </xdr:nvSpPr>
      <xdr:spPr>
        <a:xfrm>
          <a:off x="15474240" y="2369520"/>
          <a:ext cx="360" cy="171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9</xdr:col>
      <xdr:colOff>68760</xdr:colOff>
      <xdr:row>10</xdr:row>
      <xdr:rowOff>15120</xdr:rowOff>
    </xdr:from>
    <xdr:to>
      <xdr:col>9</xdr:col>
      <xdr:colOff>69120</xdr:colOff>
      <xdr:row>11</xdr:row>
      <xdr:rowOff>3960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B392E211-8FE6-4ED3-80AB-E599F7423AC2}"/>
            </a:ext>
            <a:ext uri="{147F2762-F138-4A5C-976F-8EAC2B608ADB}">
              <a16:predDERef xmlns:a16="http://schemas.microsoft.com/office/drawing/2014/main" pred="{BC864B57-03C9-4157-96C4-80F16E01F509}"/>
            </a:ext>
          </a:extLst>
        </xdr:cNvPr>
        <xdr:cNvSpPr/>
      </xdr:nvSpPr>
      <xdr:spPr>
        <a:xfrm>
          <a:off x="8860335" y="2158245"/>
          <a:ext cx="360" cy="16981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9</xdr:col>
      <xdr:colOff>68760</xdr:colOff>
      <xdr:row>10</xdr:row>
      <xdr:rowOff>15120</xdr:rowOff>
    </xdr:from>
    <xdr:to>
      <xdr:col>9</xdr:col>
      <xdr:colOff>69120</xdr:colOff>
      <xdr:row>11</xdr:row>
      <xdr:rowOff>3960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93B6D001-7F34-48AE-B0E7-42E58DB70C95}"/>
            </a:ext>
            <a:ext uri="{147F2762-F138-4A5C-976F-8EAC2B608ADB}">
              <a16:predDERef xmlns:a16="http://schemas.microsoft.com/office/drawing/2014/main" pred="{B392E211-8FE6-4ED3-80AB-E599F7423AC2}"/>
            </a:ext>
          </a:extLst>
        </xdr:cNvPr>
        <xdr:cNvSpPr/>
      </xdr:nvSpPr>
      <xdr:spPr>
        <a:xfrm>
          <a:off x="8860335" y="2158245"/>
          <a:ext cx="360" cy="16981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9</xdr:col>
      <xdr:colOff>68760</xdr:colOff>
      <xdr:row>10</xdr:row>
      <xdr:rowOff>15120</xdr:rowOff>
    </xdr:from>
    <xdr:to>
      <xdr:col>9</xdr:col>
      <xdr:colOff>69120</xdr:colOff>
      <xdr:row>11</xdr:row>
      <xdr:rowOff>3960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3BD1476A-83D9-4F34-8FEA-796A8FD23BDB}"/>
            </a:ext>
            <a:ext uri="{147F2762-F138-4A5C-976F-8EAC2B608ADB}">
              <a16:predDERef xmlns:a16="http://schemas.microsoft.com/office/drawing/2014/main" pred="{93B6D001-7F34-48AE-B0E7-42E58DB70C95}"/>
            </a:ext>
          </a:extLst>
        </xdr:cNvPr>
        <xdr:cNvSpPr/>
      </xdr:nvSpPr>
      <xdr:spPr>
        <a:xfrm>
          <a:off x="8860335" y="2158245"/>
          <a:ext cx="360" cy="16981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L31"/>
  <sheetViews>
    <sheetView tabSelected="1" topLeftCell="A4" zoomScaleNormal="100" workbookViewId="0">
      <selection activeCell="M39" sqref="G5:M39"/>
    </sheetView>
  </sheetViews>
  <sheetFormatPr defaultColWidth="8.5703125" defaultRowHeight="15"/>
  <cols>
    <col min="1" max="1" width="3" style="5" customWidth="1"/>
    <col min="2" max="2" width="35.140625" style="5" bestFit="1" customWidth="1"/>
    <col min="3" max="3" width="20.5703125" style="9" bestFit="1" customWidth="1"/>
    <col min="4" max="4" width="3.28515625" style="9" bestFit="1" customWidth="1"/>
    <col min="5" max="5" width="35.140625" style="9" bestFit="1" customWidth="1"/>
    <col min="6" max="6" width="34.7109375" style="9" bestFit="1" customWidth="1"/>
    <col min="7" max="7" width="3.28515625" style="5" bestFit="1" customWidth="1"/>
    <col min="8" max="8" width="35.140625" style="5" bestFit="1" customWidth="1"/>
    <col min="9" max="9" width="38.140625" style="5" bestFit="1" customWidth="1"/>
    <col min="10" max="10" width="3.28515625" style="5" bestFit="1" customWidth="1"/>
    <col min="11" max="11" width="35.140625" style="5" bestFit="1" customWidth="1"/>
    <col min="12" max="12" width="38.140625" style="5" bestFit="1" customWidth="1"/>
    <col min="13" max="16384" width="8.5703125" style="5"/>
  </cols>
  <sheetData>
    <row r="1" spans="1:12" ht="23.45" customHeight="1">
      <c r="A1" s="1" t="s">
        <v>0</v>
      </c>
      <c r="B1" s="6" t="s">
        <v>1</v>
      </c>
      <c r="C1" s="2" t="s">
        <v>2</v>
      </c>
      <c r="D1" s="1" t="s">
        <v>0</v>
      </c>
      <c r="E1" s="6" t="s">
        <v>1</v>
      </c>
      <c r="F1" s="2" t="s">
        <v>2</v>
      </c>
      <c r="J1" s="1"/>
      <c r="K1" s="6"/>
      <c r="L1" s="2"/>
    </row>
    <row r="2" spans="1:12" ht="30.6" customHeight="1">
      <c r="A2" s="1"/>
      <c r="B2" s="6"/>
      <c r="C2" s="1"/>
      <c r="D2" s="1"/>
      <c r="E2" s="6"/>
      <c r="F2" s="1"/>
      <c r="J2" s="1"/>
      <c r="K2" s="6"/>
      <c r="L2" s="1"/>
    </row>
    <row r="3" spans="1:12" ht="14.45" customHeight="1">
      <c r="A3" s="3">
        <v>1</v>
      </c>
      <c r="B3" s="7" t="s">
        <v>3</v>
      </c>
      <c r="C3" s="3" t="s">
        <v>4</v>
      </c>
      <c r="D3" s="3">
        <v>1</v>
      </c>
      <c r="E3" s="7" t="s">
        <v>3</v>
      </c>
      <c r="F3" s="3" t="s">
        <v>5</v>
      </c>
      <c r="J3" s="3"/>
      <c r="K3" s="7"/>
      <c r="L3" s="3"/>
    </row>
    <row r="4" spans="1:12" ht="14.45" customHeight="1">
      <c r="A4" s="3">
        <f>A3+1</f>
        <v>2</v>
      </c>
      <c r="B4" s="7" t="s">
        <v>6</v>
      </c>
      <c r="C4" s="3" t="s">
        <v>7</v>
      </c>
      <c r="D4" s="3">
        <f>D3+1</f>
        <v>2</v>
      </c>
      <c r="E4" s="7" t="s">
        <v>6</v>
      </c>
      <c r="F4" s="3" t="s">
        <v>8</v>
      </c>
      <c r="J4" s="3"/>
      <c r="K4" s="7"/>
      <c r="L4" s="3"/>
    </row>
    <row r="5" spans="1:12" ht="14.45" customHeight="1">
      <c r="A5" s="3">
        <f>A4+1</f>
        <v>3</v>
      </c>
      <c r="B5" s="7" t="s">
        <v>9</v>
      </c>
      <c r="C5" s="3">
        <v>15.1</v>
      </c>
      <c r="D5" s="3">
        <f>D4+1</f>
        <v>3</v>
      </c>
      <c r="E5" s="7" t="s">
        <v>9</v>
      </c>
      <c r="F5" s="3">
        <v>20</v>
      </c>
      <c r="J5" s="3"/>
      <c r="K5" s="7"/>
      <c r="L5" s="3"/>
    </row>
    <row r="6" spans="1:12" ht="14.45" customHeight="1">
      <c r="A6" s="3">
        <f t="shared" ref="A6:A30" si="0">A5+1</f>
        <v>4</v>
      </c>
      <c r="B6" s="7" t="s">
        <v>10</v>
      </c>
      <c r="C6" s="3">
        <v>5.08</v>
      </c>
      <c r="D6" s="3">
        <f t="shared" ref="D6:D30" si="1">D5+1</f>
        <v>4</v>
      </c>
      <c r="E6" s="7" t="s">
        <v>10</v>
      </c>
      <c r="F6" s="3">
        <v>6.35</v>
      </c>
      <c r="J6" s="3"/>
      <c r="K6" s="7"/>
      <c r="L6" s="3"/>
    </row>
    <row r="7" spans="1:12" ht="14.45" customHeight="1">
      <c r="A7" s="3">
        <f t="shared" si="0"/>
        <v>5</v>
      </c>
      <c r="B7" s="7" t="s">
        <v>11</v>
      </c>
      <c r="C7" s="3" t="s">
        <v>12</v>
      </c>
      <c r="D7" s="3">
        <f t="shared" si="1"/>
        <v>5</v>
      </c>
      <c r="E7" s="7" t="s">
        <v>11</v>
      </c>
      <c r="F7" s="3" t="s">
        <v>13</v>
      </c>
      <c r="J7" s="3"/>
      <c r="K7" s="7"/>
      <c r="L7" s="3"/>
    </row>
    <row r="8" spans="1:12" ht="14.45" customHeight="1">
      <c r="A8" s="3">
        <f t="shared" si="0"/>
        <v>6</v>
      </c>
      <c r="B8" s="7" t="s">
        <v>14</v>
      </c>
      <c r="C8" s="3">
        <f>9.9568</f>
        <v>9.9567999999999994</v>
      </c>
      <c r="D8" s="3">
        <f t="shared" si="1"/>
        <v>6</v>
      </c>
      <c r="E8" s="7" t="s">
        <v>14</v>
      </c>
      <c r="F8" s="3">
        <v>19.78</v>
      </c>
      <c r="J8" s="3"/>
      <c r="K8" s="7"/>
      <c r="L8" s="3"/>
    </row>
    <row r="9" spans="1:12" ht="14.45" customHeight="1">
      <c r="A9" s="3">
        <f t="shared" si="0"/>
        <v>7</v>
      </c>
      <c r="B9" s="7" t="s">
        <v>15</v>
      </c>
      <c r="C9" s="3">
        <v>37.176699839999998</v>
      </c>
      <c r="D9" s="3">
        <f t="shared" si="1"/>
        <v>7</v>
      </c>
      <c r="E9" s="7" t="s">
        <v>15</v>
      </c>
      <c r="F9" s="3">
        <v>39.4</v>
      </c>
      <c r="J9" s="3"/>
      <c r="K9" s="7"/>
      <c r="L9" s="3"/>
    </row>
    <row r="10" spans="1:12" ht="16.149999999999999" customHeight="1">
      <c r="A10" s="3">
        <f t="shared" si="0"/>
        <v>8</v>
      </c>
      <c r="B10" s="7" t="s">
        <v>16</v>
      </c>
      <c r="C10" s="3">
        <f>C8^2/C9</f>
        <v>2.6666666666666665</v>
      </c>
      <c r="D10" s="3">
        <f t="shared" si="1"/>
        <v>8</v>
      </c>
      <c r="E10" s="7" t="s">
        <v>16</v>
      </c>
      <c r="F10" s="3">
        <f>F8^2/F9</f>
        <v>9.9301624365482244</v>
      </c>
      <c r="J10" s="3"/>
      <c r="K10" s="7"/>
      <c r="L10" s="3"/>
    </row>
    <row r="11" spans="1:12" ht="14.45" customHeight="1">
      <c r="A11" s="3">
        <f t="shared" si="0"/>
        <v>9</v>
      </c>
      <c r="B11" s="7" t="s">
        <v>17</v>
      </c>
      <c r="C11" s="4">
        <f>17000*9.8</f>
        <v>166600</v>
      </c>
      <c r="D11" s="3">
        <f t="shared" si="1"/>
        <v>9</v>
      </c>
      <c r="E11" s="7" t="s">
        <v>17</v>
      </c>
      <c r="F11" s="4">
        <f>11500*9.8</f>
        <v>112700.00000000001</v>
      </c>
      <c r="J11" s="3"/>
      <c r="K11" s="7"/>
      <c r="L11" s="4"/>
    </row>
    <row r="12" spans="1:12" ht="16.899999999999999" customHeight="1">
      <c r="A12" s="3">
        <f t="shared" si="0"/>
        <v>10</v>
      </c>
      <c r="B12" s="7" t="s">
        <v>18</v>
      </c>
      <c r="C12" s="4">
        <f>7390*9.8</f>
        <v>72422</v>
      </c>
      <c r="D12" s="3">
        <f t="shared" si="1"/>
        <v>10</v>
      </c>
      <c r="E12" s="7" t="s">
        <v>18</v>
      </c>
      <c r="F12" s="4">
        <f>7070*9.8</f>
        <v>69286</v>
      </c>
      <c r="J12" s="3"/>
      <c r="K12" s="7"/>
      <c r="L12" s="4"/>
    </row>
    <row r="13" spans="1:12" ht="14.45" customHeight="1">
      <c r="A13" s="3">
        <f t="shared" si="0"/>
        <v>11</v>
      </c>
      <c r="B13" s="7" t="s">
        <v>19</v>
      </c>
      <c r="C13" s="3">
        <f>C11/C9</f>
        <v>4481.3014796097623</v>
      </c>
      <c r="D13" s="3">
        <f t="shared" si="1"/>
        <v>11</v>
      </c>
      <c r="E13" s="7" t="s">
        <v>19</v>
      </c>
      <c r="F13" s="3">
        <f>F11/F9</f>
        <v>2860.4060913705589</v>
      </c>
      <c r="J13" s="3"/>
      <c r="K13" s="7"/>
      <c r="L13" s="3"/>
    </row>
    <row r="14" spans="1:12" ht="14.45" customHeight="1">
      <c r="A14" s="3">
        <f t="shared" si="0"/>
        <v>12</v>
      </c>
      <c r="B14" s="7" t="s">
        <v>20</v>
      </c>
      <c r="C14" s="3">
        <f>C11/C8</f>
        <v>16732.283464566932</v>
      </c>
      <c r="D14" s="3">
        <f t="shared" si="1"/>
        <v>12</v>
      </c>
      <c r="E14" s="7" t="s">
        <v>20</v>
      </c>
      <c r="F14" s="3">
        <f>F11/F8</f>
        <v>5697.6744186046517</v>
      </c>
      <c r="J14" s="3"/>
      <c r="K14" s="7"/>
      <c r="L14" s="3"/>
    </row>
    <row r="15" spans="1:12" ht="15.6" customHeight="1">
      <c r="A15" s="3">
        <f t="shared" si="0"/>
        <v>13</v>
      </c>
      <c r="B15" s="7" t="s">
        <v>21</v>
      </c>
      <c r="C15" s="3">
        <v>0.01</v>
      </c>
      <c r="D15" s="3">
        <f t="shared" si="1"/>
        <v>13</v>
      </c>
      <c r="E15" s="7" t="s">
        <v>21</v>
      </c>
      <c r="F15" s="3">
        <v>1.0500000000000001E-2</v>
      </c>
      <c r="J15" s="3"/>
      <c r="K15" s="7"/>
      <c r="L15" s="3"/>
    </row>
    <row r="16" spans="1:12" ht="14.45" customHeight="1">
      <c r="A16" s="3">
        <f t="shared" si="0"/>
        <v>14</v>
      </c>
      <c r="B16" s="7" t="s">
        <v>22</v>
      </c>
      <c r="C16" s="3">
        <f>1/(PI()*C17*C10)</f>
        <v>0.14736568804805122</v>
      </c>
      <c r="D16" s="3">
        <f t="shared" si="1"/>
        <v>14</v>
      </c>
      <c r="E16" s="7" t="s">
        <v>22</v>
      </c>
      <c r="F16" s="3">
        <f>1/(PI()*F17*F10)</f>
        <v>3.9573891226771997E-2</v>
      </c>
      <c r="J16" s="3"/>
      <c r="K16" s="7"/>
      <c r="L16" s="3"/>
    </row>
    <row r="17" spans="1:12" ht="14.45" customHeight="1">
      <c r="A17" s="3">
        <f t="shared" si="0"/>
        <v>15</v>
      </c>
      <c r="B17" s="7" t="s">
        <v>23</v>
      </c>
      <c r="C17" s="3">
        <v>0.81</v>
      </c>
      <c r="D17" s="3">
        <f t="shared" si="1"/>
        <v>15</v>
      </c>
      <c r="E17" s="7" t="s">
        <v>23</v>
      </c>
      <c r="F17" s="3">
        <v>0.81</v>
      </c>
      <c r="J17" s="3"/>
      <c r="K17" s="7"/>
      <c r="L17" s="3"/>
    </row>
    <row r="18" spans="1:12">
      <c r="A18" s="3">
        <f t="shared" si="0"/>
        <v>16</v>
      </c>
      <c r="B18" s="12" t="s">
        <v>24</v>
      </c>
      <c r="C18" s="3">
        <v>13.02482258</v>
      </c>
      <c r="D18" s="3">
        <f t="shared" si="1"/>
        <v>16</v>
      </c>
      <c r="E18" s="12" t="s">
        <v>24</v>
      </c>
      <c r="F18" s="3"/>
      <c r="J18" s="3"/>
      <c r="K18" s="7"/>
      <c r="L18" s="3"/>
    </row>
    <row r="19" spans="1:12" ht="14.45" customHeight="1">
      <c r="A19" s="3">
        <f t="shared" si="0"/>
        <v>17</v>
      </c>
      <c r="B19" s="7" t="s">
        <v>25</v>
      </c>
      <c r="C19" s="3" t="s">
        <v>26</v>
      </c>
      <c r="D19" s="3">
        <f t="shared" si="1"/>
        <v>17</v>
      </c>
      <c r="E19" s="7" t="s">
        <v>25</v>
      </c>
      <c r="F19" s="3" t="s">
        <v>27</v>
      </c>
      <c r="J19" s="3"/>
      <c r="K19" s="7"/>
      <c r="L19" s="3"/>
    </row>
    <row r="20" spans="1:12" ht="15.6" customHeight="1">
      <c r="A20" s="3">
        <f t="shared" si="0"/>
        <v>18</v>
      </c>
      <c r="B20" s="7" t="s">
        <v>28</v>
      </c>
      <c r="C20" s="3">
        <v>1.5</v>
      </c>
      <c r="D20" s="3">
        <f t="shared" si="1"/>
        <v>18</v>
      </c>
      <c r="E20" s="7" t="s">
        <v>28</v>
      </c>
      <c r="F20" s="3">
        <v>1.25</v>
      </c>
      <c r="J20" s="3"/>
      <c r="K20" s="7"/>
      <c r="L20" s="3"/>
    </row>
    <row r="21" spans="1:12" ht="60.75">
      <c r="A21" s="3">
        <f t="shared" si="0"/>
        <v>19</v>
      </c>
      <c r="B21" s="7" t="s">
        <v>29</v>
      </c>
      <c r="C21" s="3" t="s">
        <v>30</v>
      </c>
      <c r="D21" s="3">
        <f t="shared" si="1"/>
        <v>19</v>
      </c>
      <c r="E21" s="7" t="s">
        <v>29</v>
      </c>
      <c r="F21" s="10" t="s">
        <v>31</v>
      </c>
      <c r="J21" s="3"/>
      <c r="K21" s="7"/>
      <c r="L21" s="10"/>
    </row>
    <row r="22" spans="1:12" ht="14.45" customHeight="1">
      <c r="A22" s="3">
        <f t="shared" si="0"/>
        <v>20</v>
      </c>
      <c r="B22" s="7" t="s">
        <v>32</v>
      </c>
      <c r="C22" s="3" t="s">
        <v>33</v>
      </c>
      <c r="D22" s="3">
        <f t="shared" si="1"/>
        <v>20</v>
      </c>
      <c r="E22" s="7" t="s">
        <v>32</v>
      </c>
      <c r="F22" s="3" t="s">
        <v>34</v>
      </c>
      <c r="J22" s="3"/>
      <c r="K22" s="7"/>
      <c r="L22" s="3"/>
    </row>
    <row r="23" spans="1:12" ht="15.6" customHeight="1">
      <c r="A23" s="3">
        <f t="shared" si="0"/>
        <v>21</v>
      </c>
      <c r="B23" s="11" t="s">
        <v>35</v>
      </c>
      <c r="C23" s="3">
        <f>106*1000</f>
        <v>106000</v>
      </c>
      <c r="D23" s="3">
        <f t="shared" si="1"/>
        <v>21</v>
      </c>
      <c r="E23" s="11" t="s">
        <v>36</v>
      </c>
      <c r="F23" s="3">
        <f>2*1340*1000</f>
        <v>2680000</v>
      </c>
      <c r="J23" s="3"/>
      <c r="K23" s="11"/>
      <c r="L23" s="3"/>
    </row>
    <row r="24" spans="1:12" ht="15.6" customHeight="1">
      <c r="A24" s="3">
        <f t="shared" si="0"/>
        <v>22</v>
      </c>
      <c r="B24" s="11" t="s">
        <v>37</v>
      </c>
      <c r="C24" s="3">
        <f>C23/C11</f>
        <v>0.6362545018007203</v>
      </c>
      <c r="D24" s="3">
        <f t="shared" si="1"/>
        <v>22</v>
      </c>
      <c r="E24" s="11" t="s">
        <v>38</v>
      </c>
      <c r="F24" s="3">
        <f>F23/F11</f>
        <v>23.779946761313219</v>
      </c>
      <c r="J24" s="3"/>
      <c r="K24" s="11"/>
      <c r="L24" s="3"/>
    </row>
    <row r="25" spans="1:12" ht="14.45" customHeight="1">
      <c r="A25" s="3">
        <f t="shared" si="0"/>
        <v>23</v>
      </c>
      <c r="B25" s="7" t="s">
        <v>39</v>
      </c>
      <c r="C25" s="3" t="s">
        <v>26</v>
      </c>
      <c r="D25" s="3">
        <f t="shared" si="1"/>
        <v>23</v>
      </c>
      <c r="E25" s="7" t="s">
        <v>39</v>
      </c>
      <c r="F25" s="3" t="s">
        <v>26</v>
      </c>
      <c r="J25" s="3"/>
      <c r="K25" s="7"/>
      <c r="L25" s="3"/>
    </row>
    <row r="26" spans="1:12" ht="14.45" customHeight="1">
      <c r="A26" s="3">
        <f t="shared" si="0"/>
        <v>24</v>
      </c>
      <c r="B26" s="7" t="s">
        <v>40</v>
      </c>
      <c r="C26" s="3" t="s">
        <v>41</v>
      </c>
      <c r="D26" s="3">
        <f t="shared" si="1"/>
        <v>24</v>
      </c>
      <c r="E26" s="7" t="s">
        <v>40</v>
      </c>
      <c r="F26" s="3" t="s">
        <v>41</v>
      </c>
      <c r="J26" s="3"/>
      <c r="K26" s="7"/>
      <c r="L26" s="3"/>
    </row>
    <row r="27" spans="1:12" ht="15.6" customHeight="1">
      <c r="A27" s="3">
        <f t="shared" si="0"/>
        <v>25</v>
      </c>
      <c r="B27" s="7" t="s">
        <v>42</v>
      </c>
      <c r="C27" s="4">
        <f>C11-C12</f>
        <v>94178</v>
      </c>
      <c r="D27" s="3">
        <f t="shared" si="1"/>
        <v>25</v>
      </c>
      <c r="E27" s="7" t="s">
        <v>42</v>
      </c>
      <c r="F27" s="4">
        <f>F11-F12</f>
        <v>43414.000000000015</v>
      </c>
      <c r="J27" s="3"/>
      <c r="K27" s="7"/>
      <c r="L27" s="4"/>
    </row>
    <row r="28" spans="1:12" ht="14.45" customHeight="1">
      <c r="A28" s="3">
        <f t="shared" si="0"/>
        <v>26</v>
      </c>
      <c r="B28" s="7" t="s">
        <v>43</v>
      </c>
      <c r="C28" s="3">
        <f>0.001988438</f>
        <v>1.9884379999999999E-3</v>
      </c>
      <c r="D28" s="3">
        <f t="shared" si="1"/>
        <v>26</v>
      </c>
      <c r="E28" s="7" t="s">
        <v>43</v>
      </c>
      <c r="F28" s="3" t="s">
        <v>44</v>
      </c>
      <c r="J28" s="3"/>
      <c r="K28" s="7"/>
      <c r="L28" s="3"/>
    </row>
    <row r="29" spans="1:12" ht="14.45" customHeight="1">
      <c r="A29" s="3">
        <f t="shared" si="0"/>
        <v>27</v>
      </c>
      <c r="B29" s="7" t="s">
        <v>45</v>
      </c>
      <c r="C29" s="3">
        <v>1406.846646</v>
      </c>
      <c r="D29" s="3">
        <f t="shared" si="1"/>
        <v>27</v>
      </c>
      <c r="E29" s="7" t="s">
        <v>45</v>
      </c>
      <c r="F29" s="3"/>
      <c r="J29" s="3"/>
      <c r="K29" s="7"/>
      <c r="L29" s="3"/>
    </row>
    <row r="30" spans="1:12">
      <c r="A30" s="3">
        <f t="shared" si="0"/>
        <v>28</v>
      </c>
      <c r="B30" s="7" t="s">
        <v>46</v>
      </c>
      <c r="C30" s="3">
        <v>257.94200000000001</v>
      </c>
      <c r="D30" s="3">
        <f t="shared" si="1"/>
        <v>28</v>
      </c>
      <c r="E30" s="7" t="s">
        <v>46</v>
      </c>
      <c r="F30" s="3">
        <v>153.333</v>
      </c>
      <c r="J30" s="3"/>
      <c r="K30" s="7"/>
      <c r="L30" s="3"/>
    </row>
    <row r="31" spans="1:12">
      <c r="A31" s="8"/>
    </row>
  </sheetData>
  <mergeCells count="9">
    <mergeCell ref="K1:K2"/>
    <mergeCell ref="L1:L2"/>
    <mergeCell ref="D1:D2"/>
    <mergeCell ref="E1:E2"/>
    <mergeCell ref="F1:F2"/>
    <mergeCell ref="J1:J2"/>
    <mergeCell ref="C1:C2"/>
    <mergeCell ref="A1:A2"/>
    <mergeCell ref="B1:B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>1</cp:revision>
  <dcterms:created xsi:type="dcterms:W3CDTF">2015-06-05T18:17:20Z</dcterms:created>
  <dcterms:modified xsi:type="dcterms:W3CDTF">2022-05-01T21:54:29Z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