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November/15112023/"/>
    </mc:Choice>
  </mc:AlternateContent>
  <xr:revisionPtr revIDLastSave="326" documentId="11_AD4DB114E441178AC67DF4C8EED2F042693EDF13" xr6:coauthVersionLast="47" xr6:coauthVersionMax="47" xr10:uidLastSave="{FCAC44E7-6C05-43BC-A892-DB4EF0C258E8}"/>
  <bookViews>
    <workbookView xWindow="-120" yWindow="-120" windowWidth="38640" windowHeight="21240" activeTab="1" xr2:uid="{00000000-000D-0000-FFFF-FFFF00000000}"/>
  </bookViews>
  <sheets>
    <sheet name="FBA_Reduced_Uptake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W58" i="2" l="1" a="1"/>
  <c r="W58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G32" i="2" a="1"/>
  <c r="AG32" i="2" s="1"/>
  <c r="AG33" i="2" a="1"/>
  <c r="AG33" i="2" s="1"/>
  <c r="AG34" i="2" a="1"/>
  <c r="AG34" i="2" s="1"/>
  <c r="AG35" i="2" a="1"/>
  <c r="AG35" i="2" s="1"/>
  <c r="AG36" i="2" a="1"/>
  <c r="AG36" i="2" s="1"/>
  <c r="AG37" i="2" a="1"/>
  <c r="AG37" i="2" s="1"/>
  <c r="AG38" i="2" a="1"/>
  <c r="AG38" i="2" s="1"/>
  <c r="AG39" i="2" a="1"/>
  <c r="AG39" i="2" s="1"/>
  <c r="AG40" i="2" a="1"/>
  <c r="AG40" i="2" s="1"/>
  <c r="AG41" i="2" a="1"/>
  <c r="AG41" i="2" s="1"/>
  <c r="AG42" i="2" a="1"/>
  <c r="AG42" i="2" s="1"/>
  <c r="AG43" i="2" a="1"/>
  <c r="AG43" i="2" s="1"/>
  <c r="AG44" i="2" a="1"/>
  <c r="AG44" i="2" s="1"/>
  <c r="AG45" i="2" a="1"/>
  <c r="AG45" i="2" s="1"/>
  <c r="AG46" i="2" a="1"/>
  <c r="AG46" i="2" s="1"/>
  <c r="AG47" i="2" a="1"/>
  <c r="AG47" i="2" s="1"/>
  <c r="AG48" i="2" a="1"/>
  <c r="AG48" i="2" s="1"/>
  <c r="AG49" i="2" a="1"/>
  <c r="AG49" i="2" s="1"/>
  <c r="AG50" i="2" a="1"/>
  <c r="AG50" i="2" s="1"/>
  <c r="AG51" i="2" a="1"/>
  <c r="AG51" i="2" s="1"/>
  <c r="AG52" i="2" a="1"/>
  <c r="AG52" i="2" s="1"/>
  <c r="AG53" i="2" a="1"/>
  <c r="AG53" i="2" s="1"/>
  <c r="AG54" i="2" a="1"/>
  <c r="AG54" i="2" s="1"/>
  <c r="AG55" i="2" a="1"/>
  <c r="AG55" i="2" s="1"/>
  <c r="AG56" i="2" a="1"/>
  <c r="AG56" i="2" s="1"/>
  <c r="AG57" i="2" a="1"/>
  <c r="AG57" i="2" s="1"/>
  <c r="AG58" i="2" a="1"/>
  <c r="AG58" i="2" s="1"/>
  <c r="AG2" i="2" a="1"/>
  <c r="AG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F32" i="2" a="1"/>
  <c r="AF32" i="2" s="1"/>
  <c r="AF33" i="2" a="1"/>
  <c r="AF33" i="2" s="1"/>
  <c r="AF34" i="2" a="1"/>
  <c r="AF34" i="2" s="1"/>
  <c r="AF35" i="2" a="1"/>
  <c r="AF35" i="2" s="1"/>
  <c r="AF36" i="2" a="1"/>
  <c r="AF36" i="2" s="1"/>
  <c r="AF37" i="2" a="1"/>
  <c r="AF37" i="2" s="1"/>
  <c r="AF38" i="2" a="1"/>
  <c r="AF38" i="2" s="1"/>
  <c r="AF39" i="2" a="1"/>
  <c r="AF39" i="2" s="1"/>
  <c r="AF40" i="2" a="1"/>
  <c r="AF40" i="2" s="1"/>
  <c r="AF41" i="2" a="1"/>
  <c r="AF41" i="2" s="1"/>
  <c r="AF42" i="2" a="1"/>
  <c r="AF42" i="2" s="1"/>
  <c r="AF43" i="2" a="1"/>
  <c r="AF43" i="2" s="1"/>
  <c r="AF44" i="2" a="1"/>
  <c r="AF44" i="2" s="1"/>
  <c r="AF45" i="2" a="1"/>
  <c r="AF45" i="2" s="1"/>
  <c r="AF46" i="2" a="1"/>
  <c r="AF46" i="2" s="1"/>
  <c r="AF47" i="2" a="1"/>
  <c r="AF47" i="2" s="1"/>
  <c r="AF48" i="2" a="1"/>
  <c r="AF48" i="2" s="1"/>
  <c r="AF49" i="2" a="1"/>
  <c r="AF49" i="2" s="1"/>
  <c r="AF50" i="2" a="1"/>
  <c r="AF50" i="2" s="1"/>
  <c r="AF51" i="2" a="1"/>
  <c r="AF51" i="2" s="1"/>
  <c r="AF52" i="2" a="1"/>
  <c r="AF52" i="2" s="1"/>
  <c r="AF53" i="2" a="1"/>
  <c r="AF53" i="2" s="1"/>
  <c r="AF54" i="2" a="1"/>
  <c r="AF54" i="2" s="1"/>
  <c r="AF55" i="2" a="1"/>
  <c r="AF55" i="2" s="1"/>
  <c r="AF56" i="2" a="1"/>
  <c r="AF56" i="2" s="1"/>
  <c r="AF57" i="2" a="1"/>
  <c r="AF57" i="2" s="1"/>
  <c r="AF58" i="2" a="1"/>
  <c r="AF58" i="2" s="1"/>
  <c r="AF2" i="2" a="1"/>
  <c r="AF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E36" i="2" a="1"/>
  <c r="AE36" i="2" s="1"/>
  <c r="AE37" i="2" a="1"/>
  <c r="AE37" i="2" s="1"/>
  <c r="AE38" i="2" a="1"/>
  <c r="AE38" i="2" s="1"/>
  <c r="AE39" i="2" a="1"/>
  <c r="AE39" i="2" s="1"/>
  <c r="AE40" i="2" a="1"/>
  <c r="AE40" i="2" s="1"/>
  <c r="AE41" i="2" a="1"/>
  <c r="AE41" i="2" s="1"/>
  <c r="AE42" i="2" a="1"/>
  <c r="AE42" i="2" s="1"/>
  <c r="AE43" i="2" a="1"/>
  <c r="AE43" i="2" s="1"/>
  <c r="AE44" i="2" a="1"/>
  <c r="AE44" i="2" s="1"/>
  <c r="AE45" i="2" a="1"/>
  <c r="AE45" i="2" s="1"/>
  <c r="AE46" i="2" a="1"/>
  <c r="AE46" i="2" s="1"/>
  <c r="AE47" i="2" a="1"/>
  <c r="AE47" i="2" s="1"/>
  <c r="AE48" i="2" a="1"/>
  <c r="AE48" i="2" s="1"/>
  <c r="AE49" i="2" a="1"/>
  <c r="AE49" i="2" s="1"/>
  <c r="AE50" i="2" a="1"/>
  <c r="AE50" i="2" s="1"/>
  <c r="AE51" i="2" a="1"/>
  <c r="AE51" i="2" s="1"/>
  <c r="AE52" i="2" a="1"/>
  <c r="AE52" i="2" s="1"/>
  <c r="AE53" i="2" a="1"/>
  <c r="AE53" i="2" s="1"/>
  <c r="AE54" i="2" a="1"/>
  <c r="AE54" i="2" s="1"/>
  <c r="AE55" i="2" a="1"/>
  <c r="AE55" i="2" s="1"/>
  <c r="AE56" i="2" a="1"/>
  <c r="AE56" i="2" s="1"/>
  <c r="AE57" i="2" a="1"/>
  <c r="AE57" i="2" s="1"/>
  <c r="AE58" i="2" a="1"/>
  <c r="AE58" i="2" s="1"/>
  <c r="AE2" i="2" a="1"/>
  <c r="AE2" i="2" s="1"/>
  <c r="AD3" i="2" a="1"/>
  <c r="AD3" i="2" s="1"/>
  <c r="AD4" i="2" a="1"/>
  <c r="AD4" i="2" s="1"/>
  <c r="AD5" i="2" a="1"/>
  <c r="AD5" i="2" s="1"/>
  <c r="AD6" i="2" a="1"/>
  <c r="AD6" i="2" s="1"/>
  <c r="AD7" i="2" a="1"/>
  <c r="AD7" i="2" s="1"/>
  <c r="AD8" i="2" a="1"/>
  <c r="AD8" i="2" s="1"/>
  <c r="AD9" i="2" a="1"/>
  <c r="AD9" i="2" s="1"/>
  <c r="AD10" i="2" a="1"/>
  <c r="AD10" i="2" s="1"/>
  <c r="AD11" i="2" a="1"/>
  <c r="AD11" i="2" s="1"/>
  <c r="AD12" i="2" a="1"/>
  <c r="AD12" i="2" s="1"/>
  <c r="AD13" i="2" a="1"/>
  <c r="AD13" i="2" s="1"/>
  <c r="AD14" i="2" a="1"/>
  <c r="AD14" i="2" s="1"/>
  <c r="AD15" i="2" a="1"/>
  <c r="AD15" i="2" s="1"/>
  <c r="AD16" i="2" a="1"/>
  <c r="AD16" i="2" s="1"/>
  <c r="AD17" i="2" a="1"/>
  <c r="AD17" i="2" s="1"/>
  <c r="AD18" i="2" a="1"/>
  <c r="AD18" i="2" s="1"/>
  <c r="AD19" i="2" a="1"/>
  <c r="AD19" i="2" s="1"/>
  <c r="AD20" i="2" a="1"/>
  <c r="AD20" i="2" s="1"/>
  <c r="AD21" i="2" a="1"/>
  <c r="AD21" i="2" s="1"/>
  <c r="AD22" i="2" a="1"/>
  <c r="AD22" i="2" s="1"/>
  <c r="AD23" i="2" a="1"/>
  <c r="AD23" i="2" s="1"/>
  <c r="AD24" i="2" a="1"/>
  <c r="AD24" i="2" s="1"/>
  <c r="AD25" i="2" a="1"/>
  <c r="AD25" i="2" s="1"/>
  <c r="AD26" i="2" a="1"/>
  <c r="AD26" i="2" s="1"/>
  <c r="AD27" i="2" a="1"/>
  <c r="AD27" i="2" s="1"/>
  <c r="AD28" i="2" a="1"/>
  <c r="AD28" i="2" s="1"/>
  <c r="AD29" i="2" a="1"/>
  <c r="AD29" i="2" s="1"/>
  <c r="AD30" i="2" a="1"/>
  <c r="AD30" i="2" s="1"/>
  <c r="AD31" i="2" a="1"/>
  <c r="AD31" i="2" s="1"/>
  <c r="AD32" i="2" a="1"/>
  <c r="AD32" i="2" s="1"/>
  <c r="AD33" i="2" a="1"/>
  <c r="AD33" i="2" s="1"/>
  <c r="AD34" i="2" a="1"/>
  <c r="AD34" i="2" s="1"/>
  <c r="AD35" i="2" a="1"/>
  <c r="AD35" i="2" s="1"/>
  <c r="AD36" i="2" a="1"/>
  <c r="AD36" i="2" s="1"/>
  <c r="AD37" i="2" a="1"/>
  <c r="AD37" i="2" s="1"/>
  <c r="AD38" i="2" a="1"/>
  <c r="AD38" i="2" s="1"/>
  <c r="AD39" i="2" a="1"/>
  <c r="AD39" i="2" s="1"/>
  <c r="AD40" i="2" a="1"/>
  <c r="AD40" i="2" s="1"/>
  <c r="AD41" i="2" a="1"/>
  <c r="AD41" i="2" s="1"/>
  <c r="AD42" i="2" a="1"/>
  <c r="AD42" i="2" s="1"/>
  <c r="AD43" i="2" a="1"/>
  <c r="AD43" i="2" s="1"/>
  <c r="AD44" i="2" a="1"/>
  <c r="AD44" i="2" s="1"/>
  <c r="AD45" i="2" a="1"/>
  <c r="AD45" i="2" s="1"/>
  <c r="AD46" i="2" a="1"/>
  <c r="AD46" i="2" s="1"/>
  <c r="AD47" i="2" a="1"/>
  <c r="AD47" i="2" s="1"/>
  <c r="AD48" i="2" a="1"/>
  <c r="AD48" i="2" s="1"/>
  <c r="AD49" i="2" a="1"/>
  <c r="AD49" i="2" s="1"/>
  <c r="AD50" i="2" a="1"/>
  <c r="AD50" i="2" s="1"/>
  <c r="AD51" i="2" a="1"/>
  <c r="AD51" i="2" s="1"/>
  <c r="AD52" i="2" a="1"/>
  <c r="AD52" i="2" s="1"/>
  <c r="AD53" i="2" a="1"/>
  <c r="AD53" i="2" s="1"/>
  <c r="AD54" i="2" a="1"/>
  <c r="AD54" i="2" s="1"/>
  <c r="AD55" i="2" a="1"/>
  <c r="AD55" i="2" s="1"/>
  <c r="AD56" i="2" a="1"/>
  <c r="AD56" i="2" s="1"/>
  <c r="AD57" i="2" a="1"/>
  <c r="AD57" i="2" s="1"/>
  <c r="AD58" i="2" a="1"/>
  <c r="AD58" i="2" s="1"/>
  <c r="AD2" i="2" a="1"/>
  <c r="AD2" i="2" s="1"/>
  <c r="AC3" i="2" a="1"/>
  <c r="AC3" i="2" s="1"/>
  <c r="AC4" i="2" a="1"/>
  <c r="AC4" i="2" s="1"/>
  <c r="AC5" i="2" a="1"/>
  <c r="AC5" i="2" s="1"/>
  <c r="AC6" i="2" a="1"/>
  <c r="AC6" i="2" s="1"/>
  <c r="AC7" i="2" a="1"/>
  <c r="AC7" i="2" s="1"/>
  <c r="AC8" i="2" a="1"/>
  <c r="AC8" i="2" s="1"/>
  <c r="AC9" i="2" a="1"/>
  <c r="AC9" i="2" s="1"/>
  <c r="AC10" i="2" a="1"/>
  <c r="AC10" i="2" s="1"/>
  <c r="AC11" i="2" a="1"/>
  <c r="AC11" i="2" s="1"/>
  <c r="AC12" i="2" a="1"/>
  <c r="AC12" i="2" s="1"/>
  <c r="AC13" i="2" a="1"/>
  <c r="AC13" i="2" s="1"/>
  <c r="AC14" i="2" a="1"/>
  <c r="AC14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C31" i="2" a="1"/>
  <c r="AC31" i="2" s="1"/>
  <c r="AC32" i="2" a="1"/>
  <c r="AC32" i="2" s="1"/>
  <c r="AC33" i="2" a="1"/>
  <c r="AC33" i="2" s="1"/>
  <c r="AC34" i="2" a="1"/>
  <c r="AC34" i="2" s="1"/>
  <c r="AC35" i="2" a="1"/>
  <c r="AC35" i="2" s="1"/>
  <c r="AC36" i="2" a="1"/>
  <c r="AC36" i="2" s="1"/>
  <c r="AC37" i="2" a="1"/>
  <c r="AC37" i="2" s="1"/>
  <c r="AC38" i="2" a="1"/>
  <c r="AC38" i="2" s="1"/>
  <c r="AC39" i="2" a="1"/>
  <c r="AC39" i="2" s="1"/>
  <c r="AC40" i="2" a="1"/>
  <c r="AC40" i="2" s="1"/>
  <c r="AC41" i="2" a="1"/>
  <c r="AC41" i="2" s="1"/>
  <c r="AC42" i="2" a="1"/>
  <c r="AC42" i="2" s="1"/>
  <c r="AC43" i="2" a="1"/>
  <c r="AC43" i="2" s="1"/>
  <c r="AC44" i="2" a="1"/>
  <c r="AC44" i="2" s="1"/>
  <c r="AC45" i="2" a="1"/>
  <c r="AC45" i="2" s="1"/>
  <c r="AC46" i="2" a="1"/>
  <c r="AC46" i="2" s="1"/>
  <c r="AC47" i="2" a="1"/>
  <c r="AC47" i="2" s="1"/>
  <c r="AC48" i="2" a="1"/>
  <c r="AC48" i="2" s="1"/>
  <c r="AC49" i="2" a="1"/>
  <c r="AC49" i="2" s="1"/>
  <c r="AC50" i="2" a="1"/>
  <c r="AC50" i="2" s="1"/>
  <c r="AC51" i="2" a="1"/>
  <c r="AC51" i="2" s="1"/>
  <c r="AC52" i="2" a="1"/>
  <c r="AC52" i="2" s="1"/>
  <c r="AC53" i="2" a="1"/>
  <c r="AC53" i="2" s="1"/>
  <c r="AC54" i="2" a="1"/>
  <c r="AC54" i="2" s="1"/>
  <c r="AC55" i="2" a="1"/>
  <c r="AC55" i="2" s="1"/>
  <c r="AC56" i="2" a="1"/>
  <c r="AC56" i="2" s="1"/>
  <c r="AC57" i="2" a="1"/>
  <c r="AC57" i="2" s="1"/>
  <c r="AC58" i="2" a="1"/>
  <c r="AC58" i="2" s="1"/>
  <c r="AC2" i="2" a="1"/>
  <c r="AC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2" i="2" a="1"/>
  <c r="AB2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2" i="2" a="1"/>
  <c r="AA2" i="2" s="1"/>
  <c r="Z3" i="2" a="1"/>
  <c r="Z3" i="2" s="1"/>
  <c r="Z4" i="2" a="1"/>
  <c r="Z4" i="2" s="1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 s="1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2" i="2" a="1"/>
  <c r="Z2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2" i="2" a="1"/>
  <c r="Y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2" i="2" a="1"/>
  <c r="X2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" i="2" a="1"/>
  <c r="W5" i="2" s="1"/>
  <c r="W6" i="2" a="1"/>
  <c r="W6" i="2" s="1"/>
  <c r="W3" i="2" a="1"/>
  <c r="W3" i="2" s="1"/>
  <c r="W4" i="2" a="1"/>
  <c r="W4" i="2" s="1"/>
  <c r="W2" i="2" a="1"/>
  <c r="W2" i="2" s="1"/>
  <c r="V58" i="2" a="1"/>
  <c r="V58" i="2" s="1"/>
  <c r="V57" i="2" a="1"/>
  <c r="V57" i="2" s="1"/>
  <c r="V56" i="2" a="1"/>
  <c r="V56" i="2" s="1"/>
  <c r="V55" i="2" a="1"/>
  <c r="V55" i="2" s="1"/>
  <c r="V54" i="2" a="1"/>
  <c r="V54" i="2" s="1"/>
  <c r="V53" i="2" a="1"/>
  <c r="V53" i="2" s="1"/>
  <c r="V52" i="2" a="1"/>
  <c r="V52" i="2" s="1"/>
  <c r="V51" i="2" a="1"/>
  <c r="V51" i="2" s="1"/>
  <c r="V50" i="2" a="1"/>
  <c r="V50" i="2" s="1"/>
  <c r="V49" i="2" a="1"/>
  <c r="V49" i="2" s="1"/>
  <c r="V48" i="2" a="1"/>
  <c r="V48" i="2" s="1"/>
  <c r="V47" i="2" a="1"/>
  <c r="V47" i="2" s="1"/>
  <c r="V46" i="2" a="1"/>
  <c r="V46" i="2" s="1"/>
  <c r="V45" i="2" a="1"/>
  <c r="V45" i="2" s="1"/>
  <c r="V44" i="2" a="1"/>
  <c r="V44" i="2" s="1"/>
  <c r="V43" i="2" a="1"/>
  <c r="V43" i="2" s="1"/>
  <c r="V42" i="2" a="1"/>
  <c r="V42" i="2" s="1"/>
  <c r="V41" i="2" a="1"/>
  <c r="V41" i="2" s="1"/>
  <c r="V40" i="2" a="1"/>
  <c r="V40" i="2" s="1"/>
  <c r="V39" i="2" a="1"/>
  <c r="V39" i="2" s="1"/>
  <c r="V38" i="2" a="1"/>
  <c r="V38" i="2" s="1"/>
  <c r="V37" i="2" a="1"/>
  <c r="V37" i="2" s="1"/>
  <c r="V36" i="2" a="1"/>
  <c r="V36" i="2" s="1"/>
  <c r="V35" i="2" a="1"/>
  <c r="V35" i="2" s="1"/>
  <c r="V34" i="2" a="1"/>
  <c r="V34" i="2" s="1"/>
  <c r="V33" i="2" a="1"/>
  <c r="V33" i="2" s="1"/>
  <c r="V32" i="2" a="1"/>
  <c r="V32" i="2" s="1"/>
  <c r="V31" i="2" a="1"/>
  <c r="V31" i="2" s="1"/>
  <c r="V30" i="2" a="1"/>
  <c r="V30" i="2" s="1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V2" i="2" a="1"/>
  <c r="V2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AF62" i="2" l="1"/>
  <c r="AE60" i="2"/>
  <c r="X62" i="2"/>
  <c r="Y62" i="2"/>
  <c r="AA62" i="2"/>
  <c r="AC61" i="2"/>
  <c r="AA61" i="2"/>
  <c r="AG60" i="2"/>
  <c r="W62" i="2"/>
  <c r="AB60" i="2"/>
  <c r="Z61" i="2"/>
  <c r="AC60" i="2"/>
  <c r="AE61" i="2"/>
  <c r="AF60" i="2"/>
  <c r="AF61" i="2"/>
  <c r="AD60" i="2"/>
  <c r="AA60" i="2"/>
  <c r="Y61" i="2"/>
  <c r="Z60" i="2"/>
  <c r="X61" i="2"/>
  <c r="Y60" i="2"/>
  <c r="AG62" i="2"/>
  <c r="W60" i="2"/>
  <c r="X60" i="2"/>
  <c r="W61" i="2"/>
  <c r="AG61" i="2"/>
  <c r="AE62" i="2"/>
  <c r="AD62" i="2"/>
  <c r="AC62" i="2"/>
  <c r="AD61" i="2"/>
  <c r="AB62" i="2"/>
  <c r="AB61" i="2"/>
  <c r="Z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<sst xmlns="http://schemas.openxmlformats.org/spreadsheetml/2006/main" count="609" uniqueCount="184">
  <si>
    <t>reaction</t>
  </si>
  <si>
    <t>metabolite</t>
  </si>
  <si>
    <t>met. names</t>
  </si>
  <si>
    <t>original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</si>
  <si>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</si>
  <si>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</si>
  <si>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</si>
  <si>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</si>
  <si>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</si>
  <si>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</si>
  <si>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</si>
  <si>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</si>
  <si>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</si>
  <si>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</si>
  <si>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</si>
  <si>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</si>
  <si>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</si>
  <si>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EX_cpd00119_e0</t>
  </si>
  <si>
    <t>EX_cpd00129_e0</t>
  </si>
  <si>
    <t>EX_cpd00149_e0</t>
  </si>
  <si>
    <t>EX_cpd00156_e0</t>
  </si>
  <si>
    <t>EX_cpd00161_e0</t>
  </si>
  <si>
    <t>EX_cpd00305_e0</t>
  </si>
  <si>
    <t>EX_cpd10516_e0</t>
  </si>
  <si>
    <t>EX_cpd00067_e0</t>
  </si>
  <si>
    <t>EX_cpd00092_e0</t>
  </si>
  <si>
    <t>EX_cpd00311_e0</t>
  </si>
  <si>
    <t>EX_cpd00971_e0</t>
  </si>
  <si>
    <t>EX_cpd00035_e0</t>
  </si>
  <si>
    <t>EX_cpd00060_e0</t>
  </si>
  <si>
    <t>EX_cpd00104_e0</t>
  </si>
  <si>
    <t>EX_cpd00084_e0</t>
  </si>
  <si>
    <t>EX_cpd00107_e0</t>
  </si>
  <si>
    <t>EX_cpd00322_e0</t>
  </si>
  <si>
    <t>EX_cpd00069_e0</t>
  </si>
  <si>
    <t>EX_cpd00066_e0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</si>
  <si>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</si>
  <si>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</si>
  <si>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</si>
  <si>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</si>
  <si>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</si>
  <si>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</si>
  <si>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</si>
  <si>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EX_cpd00205_e0</t>
  </si>
  <si>
    <t>EX_cpd00588_e0</t>
  </si>
  <si>
    <t>EX_cpd00065_e0</t>
  </si>
  <si>
    <t>EX_cpd01217_e0</t>
  </si>
  <si>
    <t>EX_cpd00254_e0</t>
  </si>
  <si>
    <t>EX_cpd11606_e0</t>
  </si>
  <si>
    <t>EX_cpd00393_e0</t>
  </si>
  <si>
    <t>EX_cpd00011_e0</t>
  </si>
  <si>
    <t>EX_cpd00220_e0</t>
  </si>
  <si>
    <t>EX_cpd00218_e0</t>
  </si>
  <si>
    <t>EX_cpd00644_e0</t>
  </si>
  <si>
    <t>EX_cpd00099_e0</t>
  </si>
  <si>
    <t>EX_cpd00182_e0</t>
  </si>
  <si>
    <t>EX_cpd00184_e0</t>
  </si>
  <si>
    <t>cpd00001_e0</t>
  </si>
  <si>
    <t>H2O-e0</t>
  </si>
  <si>
    <t>cpd00009_e0</t>
  </si>
  <si>
    <t>Phosphate-e0</t>
  </si>
  <si>
    <t>cpd00011_e0</t>
  </si>
  <si>
    <t>CO2-e0</t>
  </si>
  <si>
    <t>cpd00013_e0</t>
  </si>
  <si>
    <t>NH3-e0</t>
  </si>
  <si>
    <t>cpd00023_e0</t>
  </si>
  <si>
    <t>L-Glutamate-e0</t>
  </si>
  <si>
    <t>cpd00027_e0</t>
  </si>
  <si>
    <t>D-Glucose-e0</t>
  </si>
  <si>
    <t>cpd00028_e0</t>
  </si>
  <si>
    <t>Heme-e0</t>
  </si>
  <si>
    <t>cpd00029_e0</t>
  </si>
  <si>
    <t>Acetate-e0</t>
  </si>
  <si>
    <t>cpd00030_e0</t>
  </si>
  <si>
    <t>Mn2+-e0</t>
  </si>
  <si>
    <t>cpd00033_e0</t>
  </si>
  <si>
    <t>Glycine-e0</t>
  </si>
  <si>
    <t>cpd00034_e0</t>
  </si>
  <si>
    <t>Zn2+-e0</t>
  </si>
  <si>
    <t>cpd00035_e0</t>
  </si>
  <si>
    <t>L-Alanine-e0</t>
  </si>
  <si>
    <t>cpd00039_e0</t>
  </si>
  <si>
    <t>L-Lysine-e0</t>
  </si>
  <si>
    <t>cpd00041_e0</t>
  </si>
  <si>
    <t>L-Aspartate-e0</t>
  </si>
  <si>
    <t>EX_cpd00047_e0</t>
  </si>
  <si>
    <t>cpd00047_e0</t>
  </si>
  <si>
    <t>Formic Acid</t>
  </si>
  <si>
    <t>cpd00048_e0</t>
  </si>
  <si>
    <t>Sulfate-e0</t>
  </si>
  <si>
    <t>cpd00051_e0</t>
  </si>
  <si>
    <t>L-Arginine-e0</t>
  </si>
  <si>
    <t>cpd00053_e0</t>
  </si>
  <si>
    <t>L-Glutamine-e0</t>
  </si>
  <si>
    <t>cpd00054_e0</t>
  </si>
  <si>
    <t>L-Serine-e0</t>
  </si>
  <si>
    <t>cpd00058_e0</t>
  </si>
  <si>
    <t>Cu2+-e0</t>
  </si>
  <si>
    <t>cpd00060_e0</t>
  </si>
  <si>
    <t>L-Methionine-e0</t>
  </si>
  <si>
    <t>cpd00063_e0</t>
  </si>
  <si>
    <t>Ca2+-e0</t>
  </si>
  <si>
    <t>cpd00065_e0</t>
  </si>
  <si>
    <t>L-Tryptophan-e0</t>
  </si>
  <si>
    <t>cpd00066_e0</t>
  </si>
  <si>
    <t>L-Phenylalanine-e0</t>
  </si>
  <si>
    <t>cpd00069_e0</t>
  </si>
  <si>
    <t>L-Tyrosine-e0</t>
  </si>
  <si>
    <t>EX_cpd00073_e0</t>
  </si>
  <si>
    <t>cpd00073_e0</t>
  </si>
  <si>
    <t>Urea-e0</t>
  </si>
  <si>
    <t>cpd00084_e0</t>
  </si>
  <si>
    <t>L-Cysteine-e0</t>
  </si>
  <si>
    <t>cpd00092_e0</t>
  </si>
  <si>
    <t>Uracil-e0</t>
  </si>
  <si>
    <t>cpd00099_e0</t>
  </si>
  <si>
    <t>Cl</t>
  </si>
  <si>
    <t>cpd00107_e0</t>
  </si>
  <si>
    <t>L-Leucine-e0</t>
  </si>
  <si>
    <t>cpd00119_e0</t>
  </si>
  <si>
    <t>L-Histidine-e0</t>
  </si>
  <si>
    <t>cpd00129_e0</t>
  </si>
  <si>
    <t>L-Proline-e0</t>
  </si>
  <si>
    <t>cpd00132_e0</t>
  </si>
  <si>
    <t>L-Asparagine-e0</t>
  </si>
  <si>
    <t>EX_cpd00141_e0</t>
  </si>
  <si>
    <t>cpd00141_e0</t>
  </si>
  <si>
    <t>Propionate-e0</t>
  </si>
  <si>
    <t>cpd00149_e0</t>
  </si>
  <si>
    <t>Co2+-e0</t>
  </si>
  <si>
    <t>cpd00156_e0</t>
  </si>
  <si>
    <t>L-Valine-e0</t>
  </si>
  <si>
    <t>cpd00161_e0</t>
  </si>
  <si>
    <t>L-Threonine-e0</t>
  </si>
  <si>
    <t>cpd00182_e0</t>
  </si>
  <si>
    <t>Adenosine-e0</t>
  </si>
  <si>
    <t>cpd00184_e0</t>
  </si>
  <si>
    <t>Thymidine-e0</t>
  </si>
  <si>
    <t>cpd00205_e0</t>
  </si>
  <si>
    <t>K+-e0</t>
  </si>
  <si>
    <t>cpd00218_e0</t>
  </si>
  <si>
    <t>Niacin</t>
  </si>
  <si>
    <t>cpd00220_e0</t>
  </si>
  <si>
    <t>Riboflavin</t>
  </si>
  <si>
    <t>EX_cpd00229_e0</t>
  </si>
  <si>
    <t>cpd00229_e0</t>
  </si>
  <si>
    <t>Glycolaldehyde-e0</t>
  </si>
  <si>
    <t>EX_cpd00239_e0</t>
  </si>
  <si>
    <t>cpd00239_e0</t>
  </si>
  <si>
    <t>H2S-e0</t>
  </si>
  <si>
    <t>cpd00254_e0</t>
  </si>
  <si>
    <t>Mg-e0</t>
  </si>
  <si>
    <t>cpd00305_e0</t>
  </si>
  <si>
    <t>Thiamin-e0</t>
  </si>
  <si>
    <t>EX_cpd00309_e0</t>
  </si>
  <si>
    <t>cpd00309_e0</t>
  </si>
  <si>
    <t>XAN-e0</t>
  </si>
  <si>
    <t>cpd00311_e0</t>
  </si>
  <si>
    <t>Guanosine-e0</t>
  </si>
  <si>
    <t>cpd00322_e0</t>
  </si>
  <si>
    <t>L-Isoleucine-e0</t>
  </si>
  <si>
    <t>cpd00393_e0</t>
  </si>
  <si>
    <t>Folate-e0</t>
  </si>
  <si>
    <t>cpd00644_e0</t>
  </si>
  <si>
    <t>PAN</t>
  </si>
  <si>
    <t>cpd01217_e0</t>
  </si>
  <si>
    <t>Xanthosine-e0</t>
  </si>
  <si>
    <t>EX_cpd01981_e0</t>
  </si>
  <si>
    <t>cpd01981_e0</t>
  </si>
  <si>
    <t>5-Methylthio-D-ribose-e0</t>
  </si>
  <si>
    <t>cpd10515_e0</t>
  </si>
  <si>
    <t>Fe2+-e0</t>
  </si>
  <si>
    <t>cpd10516_e0</t>
  </si>
  <si>
    <t>fe3-e0</t>
  </si>
  <si>
    <t>EX_cpd11416_c0</t>
  </si>
  <si>
    <t>cpd11416_c0</t>
  </si>
  <si>
    <t>Biomass</t>
  </si>
  <si>
    <t>EX_cpd00106_e0</t>
  </si>
  <si>
    <t>cpd00106_e0</t>
  </si>
  <si>
    <t>Fumarate-e0</t>
  </si>
  <si>
    <t>Reduced</t>
  </si>
  <si>
    <t>Type</t>
  </si>
  <si>
    <t>Same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</si>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</sst>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114"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4" tint="0.39994506668294322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8FDD"/>
      <color rgb="FFF5B88F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 sz="1800"/>
              <a:t>Reduced</a:t>
            </a:r>
            <a:r>
              <a:rPr lang="en-DE" sz="1800" baseline="0"/>
              <a:t> Uptake FBA Analysis 50%</a:t>
            </a:r>
            <a:endParaRPr lang="es-MX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Analysis!$V$60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Analysis!$W$60:$AG$60</c:f>
              <c:numCache>
                <c:formatCode>General</c:formatCode>
                <c:ptCount val="11"/>
                <c:pt idx="0">
                  <c:v>55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55</c:v>
                </c:pt>
                <c:pt idx="5">
                  <c:v>4</c:v>
                </c:pt>
                <c:pt idx="6">
                  <c:v>4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C13-ADAF-7EBDB61747BA}"/>
            </c:ext>
          </c:extLst>
        </c:ser>
        <c:ser>
          <c:idx val="1"/>
          <c:order val="1"/>
          <c:tx>
            <c:strRef>
              <c:f>Analysis!$V$61</c:f>
              <c:strCache>
                <c:ptCount val="1"/>
                <c:pt idx="0">
                  <c:v>Same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Analysis!$W$61:$AG$61</c:f>
              <c:numCache>
                <c:formatCode>General</c:formatCode>
                <c:ptCount val="11"/>
                <c:pt idx="0">
                  <c:v>2</c:v>
                </c:pt>
                <c:pt idx="1">
                  <c:v>49</c:v>
                </c:pt>
                <c:pt idx="2">
                  <c:v>46</c:v>
                </c:pt>
                <c:pt idx="3">
                  <c:v>50</c:v>
                </c:pt>
                <c:pt idx="4">
                  <c:v>2</c:v>
                </c:pt>
                <c:pt idx="5">
                  <c:v>50</c:v>
                </c:pt>
                <c:pt idx="6">
                  <c:v>45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A-4C13-ADAF-7EBDB61747BA}"/>
            </c:ext>
          </c:extLst>
        </c:ser>
        <c:ser>
          <c:idx val="2"/>
          <c:order val="2"/>
          <c:tx>
            <c:strRef>
              <c:f>Analysis!$V$62</c:f>
              <c:strCache>
                <c:ptCount val="1"/>
                <c:pt idx="0">
                  <c:v>Increased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Analysis!$W$62:$AG$62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1A-4C13-ADAF-7EBDB6174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957264"/>
        <c:axId val="533156032"/>
      </c:barChart>
      <c:catAx>
        <c:axId val="36295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3156032"/>
        <c:crosses val="autoZero"/>
        <c:auto val="1"/>
        <c:lblAlgn val="ctr"/>
        <c:lblOffset val="100"/>
        <c:noMultiLvlLbl val="0"/>
      </c:catAx>
      <c:valAx>
        <c:axId val="533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295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25494</xdr:colOff>
      <xdr:row>8</xdr:row>
      <xdr:rowOff>4761</xdr:rowOff>
    </xdr:from>
    <xdr:to>
      <xdr:col>48</xdr:col>
      <xdr:colOff>358589</xdr:colOff>
      <xdr:row>37</xdr:row>
      <xdr:rowOff>120161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5F91B8-2505-825E-5F37-BBD3585E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178BF-BBE8-4C97-9614-C0401F86FEC1}" name="Table1" displayName="Table1" ref="A1:BF58" totalsRowShown="0" headerRowDxfId="113" dataDxfId="112">
  <autoFilter ref="A1:BF58" xr:uid="{E45178BF-BBE8-4C97-9614-C0401F86FEC1}"/>
  <tableColumns count="58">
    <tableColumn id="2" xr3:uid="{34367E57-B040-4F73-ADAF-E66F28AFD2C4}" name="reaction" dataDxfId="111"/>
    <tableColumn id="3" xr3:uid="{B2A825D6-C886-4248-A167-DDD9CCDF0086}" name="metabolite" dataDxfId="110"/>
    <tableColumn id="4" xr3:uid="{E2305941-C6FE-48A4-9F78-2FE388AB30D1}" name="met. names" dataDxfId="109"/>
    <tableColumn id="5" xr3:uid="{AD665930-6800-4968-8414-9C9C47859A69}" name="original" dataDxfId="108"/>
    <tableColumn id="59" xr3:uid="{8AB122D1-BD08-42A0-9522-16413E0998F7}" name="Type" dataDxfId="107">
      <calculatedColumnFormula array="1">_xlfn.IFS(Table1[[#This Row],[original]]&gt;0,"Uptake",Table1[[#This Row],[original]]=0,"No Flux",Table1[[#This Row],[original]]&lt;0,"Secretion")</calculatedColumnFormula>
    </tableColumn>
    <tableColumn id="6" xr3:uid="{F742B8AD-82A4-40EE-86D7-D1FC704BB410}" name="EX_cpd00001_e0" dataDxfId="106"/>
    <tableColumn id="7" xr3:uid="{03E301B6-2DF3-4D52-A626-DD868422295D}" name="EX_cpd00033_e0" dataDxfId="105"/>
    <tableColumn id="8" xr3:uid="{0D124F61-FFF2-45F8-A807-4506A2EDA3AB}" name="EX_cpd00009_e0" dataDxfId="104"/>
    <tableColumn id="9" xr3:uid="{D7F4E9CF-0D9F-4CDF-87DF-F274C6B50028}" name="EX_cpd00023_e0" dataDxfId="103"/>
    <tableColumn id="10" xr3:uid="{9D9C8EE7-D1E6-4EC1-8176-DE4DE824FABC}" name="EX_cpd00027_e0" dataDxfId="102"/>
    <tableColumn id="11" xr3:uid="{C9760423-D1EF-4B5F-B88C-1EE43B30128F}" name="EX_cpd00028_e0" dataDxfId="101"/>
    <tableColumn id="12" xr3:uid="{AA7B7E19-8815-451A-862E-42AFE2352FF5}" name="EX_cpd00030_e0" dataDxfId="100"/>
    <tableColumn id="13" xr3:uid="{C7889032-A4D9-4AD3-ADE9-07C596B297CC}" name="EX_cpd00034_e0" dataDxfId="99"/>
    <tableColumn id="14" xr3:uid="{7B3273C3-10F4-455B-A3AD-B3BA503240C5}" name="EX_cpd00039_e0" dataDxfId="98"/>
    <tableColumn id="15" xr3:uid="{9D0CB2FE-03E9-4A13-83F8-FA396C59F50F}" name="EX_cpd00041_e0" dataDxfId="97"/>
    <tableColumn id="16" xr3:uid="{89B62CFB-1421-4039-8931-60E8DBF191F7}" name="EX_cpd00048_e0" dataDxfId="96"/>
    <tableColumn id="17" xr3:uid="{168891C7-AC8C-45F9-8B00-F0AF1F77952C}" name="EX_cpd00051_e0" dataDxfId="95"/>
    <tableColumn id="18" xr3:uid="{38A37FE0-C230-4737-8A15-37A159CA91BA}" name="EX_cpd00053_e0" dataDxfId="94"/>
    <tableColumn id="19" xr3:uid="{C19D5C03-20A0-4BC1-AE22-BD25D63E9AE2}" name="EX_cpd00119_e0" dataDxfId="93"/>
    <tableColumn id="20" xr3:uid="{D5BC30E2-FC50-4D79-8E42-421081C43ABE}" name="EX_cpd00129_e0" dataDxfId="92"/>
    <tableColumn id="21" xr3:uid="{DC57755A-F1C1-4B3E-B4E5-A63B2CAEA63C}" name="EX_cpd00149_e0" dataDxfId="91"/>
    <tableColumn id="22" xr3:uid="{4AEF9A01-E9A3-4EC6-ABC0-4ED396BF025A}" name="EX_cpd00156_e0" dataDxfId="90"/>
    <tableColumn id="23" xr3:uid="{C4258796-1614-4F1F-94D4-683B155B2410}" name="EX_cpd00161_e0" dataDxfId="89"/>
    <tableColumn id="24" xr3:uid="{8690D327-52FD-45CA-A4E5-BADD4CCB2699}" name="EX_cpd00305_e0" dataDxfId="88"/>
    <tableColumn id="25" xr3:uid="{00F80805-1795-4C19-A421-99C89BF90B32}" name="EX_cpd10516_e0" dataDxfId="87"/>
    <tableColumn id="26" xr3:uid="{3C36D285-5132-4D00-9C07-DE9A71B108E8}" name="EX_cpd00067_e0" dataDxfId="86"/>
    <tableColumn id="27" xr3:uid="{88F65B0C-31AF-4AE2-BDFC-25896D83BADC}" name="EX_cpd00092_e0" dataDxfId="85"/>
    <tableColumn id="28" xr3:uid="{02B21EBA-F06D-4F8D-88D5-AEF801BD2D99}" name="EX_cpd00311_e0" dataDxfId="84"/>
    <tableColumn id="29" xr3:uid="{440F752C-1EAC-49E3-8786-D9F8D311D6AC}" name="EX_cpd00971_e0" dataDxfId="83"/>
    <tableColumn id="30" xr3:uid="{06B6878A-4757-4948-8A94-25412E6F6CC2}" name="EX_cpd00035_e0" dataDxfId="82"/>
    <tableColumn id="31" xr3:uid="{686A46BE-F6E6-4D27-8C2A-02CF4AC5E40C}" name="EX_cpd00060_e0" dataDxfId="81"/>
    <tableColumn id="32" xr3:uid="{6D03AAF6-9F1E-492A-86FD-FF2D4F70F863}" name="EX_cpd00104_e0" dataDxfId="80"/>
    <tableColumn id="33" xr3:uid="{72180685-8AFF-4B74-854B-1D03EE1EE3C6}" name="EX_cpd00084_e0" dataDxfId="79"/>
    <tableColumn id="34" xr3:uid="{D0A9A9CC-AA07-428C-9744-5C7B61786B56}" name="EX_cpd00107_e0" dataDxfId="78"/>
    <tableColumn id="35" xr3:uid="{D53DAA30-D197-490F-93F4-31B48CDDD287}" name="EX_cpd00322_e0" dataDxfId="77"/>
    <tableColumn id="36" xr3:uid="{F569E51A-18E8-4406-B114-6F9938440349}" name="EX_cpd00069_e0" dataDxfId="76"/>
    <tableColumn id="37" xr3:uid="{72734910-21CB-4379-BF12-C36A73D810DB}" name="EX_cpd00066_e0" dataDxfId="75"/>
    <tableColumn id="38" xr3:uid="{21E774EF-E7B1-4A51-9C2F-2346039DCE3F}" name="EX_cpd00054_e0" dataDxfId="74"/>
    <tableColumn id="39" xr3:uid="{7FA8DAA9-2CF1-4CEA-BE84-CA8192342A03}" name="EX_cpd00013_e0" dataDxfId="73"/>
    <tableColumn id="40" xr3:uid="{70EE340B-4D96-4FD9-AB92-002D8F3DD743}" name="EX_cpd00029_e0" dataDxfId="72"/>
    <tableColumn id="41" xr3:uid="{4651E562-7921-4C8E-9126-1928313DFD0E}" name="EX_cpd00132_e0" dataDxfId="71"/>
    <tableColumn id="42" xr3:uid="{955D01DA-090E-49E4-96FE-EC561A3208C4}" name="EX_cpd00063_e0" dataDxfId="70"/>
    <tableColumn id="43" xr3:uid="{559CEBEE-9727-4839-AF78-B70CD3641CB3}" name="EX_cpd00058_e0" dataDxfId="69"/>
    <tableColumn id="44" xr3:uid="{998F83FE-BBE5-477B-AF92-23355BCC6C77}" name="EX_cpd10515_e0" dataDxfId="68"/>
    <tableColumn id="45" xr3:uid="{4C8D99B0-A61C-446F-B7D4-43B5F6CAE8CD}" name="EX_cpd00205_e0" dataDxfId="67"/>
    <tableColumn id="46" xr3:uid="{91431E5A-8FF4-424D-8AA3-382DB3735D63}" name="EX_cpd00588_e0" dataDxfId="66"/>
    <tableColumn id="47" xr3:uid="{F0457B1E-AF86-482A-B440-1E8DB2DA013A}" name="EX_cpd00065_e0" dataDxfId="65"/>
    <tableColumn id="48" xr3:uid="{72FA584B-FC3A-4CEB-B5ED-FF6016C206B7}" name="EX_cpd01217_e0" dataDxfId="64"/>
    <tableColumn id="49" xr3:uid="{712CA56B-17B5-494B-A4AD-9FEB2D0837DA}" name="EX_cpd00254_e0" dataDxfId="63"/>
    <tableColumn id="50" xr3:uid="{847034D0-1A3A-4320-9FB9-B2035B789338}" name="EX_cpd11606_e0" dataDxfId="62"/>
    <tableColumn id="51" xr3:uid="{07124526-FE20-4F54-9C67-775E4120C940}" name="EX_cpd00393_e0" dataDxfId="61"/>
    <tableColumn id="52" xr3:uid="{ABEB311D-C460-4A09-9EDC-AAFC0308352D}" name="EX_cpd00011_e0" dataDxfId="60"/>
    <tableColumn id="53" xr3:uid="{6D7BAD49-8622-437E-AF7E-3130DA7CBBAB}" name="EX_cpd00220_e0" dataDxfId="59"/>
    <tableColumn id="54" xr3:uid="{1E3595B9-32F0-44E3-81EE-BA24DFA41C96}" name="EX_cpd00218_e0" dataDxfId="58"/>
    <tableColumn id="55" xr3:uid="{1579EBE1-29DB-485F-BF67-7A97582731E2}" name="EX_cpd00644_e0" dataDxfId="57"/>
    <tableColumn id="56" xr3:uid="{69EFC8ED-A924-4A84-849A-8CB3CFB79C2B}" name="EX_cpd00099_e0" dataDxfId="56"/>
    <tableColumn id="57" xr3:uid="{7EDBE29F-B27E-45EF-810F-0A55E62BEB7B}" name="EX_cpd00182_e0" dataDxfId="55"/>
    <tableColumn id="58" xr3:uid="{2C0393FF-B58E-4A8B-9D5E-9EFD2FC94D5A}" name="EX_cpd00184_e0" dataDxfId="5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0E3A3-2071-4929-9FA6-8978CEF95562}" name="Table3" displayName="Table3" ref="A1:P58" totalsRowShown="0" headerRowDxfId="53" dataDxfId="52" tableBorderDxfId="51">
  <autoFilter ref="A1:P58" xr:uid="{4A20E3A3-2071-4929-9FA6-8978CEF95562}"/>
  <tableColumns count="16">
    <tableColumn id="1" xr3:uid="{B9ECE3D1-5972-4FFF-812D-4C2865C63D41}" name="reaction" dataDxfId="50"/>
    <tableColumn id="2" xr3:uid="{01A0559A-B0BC-4307-9EB2-7ECE9AFBA213}" name="metabolite" dataDxfId="49"/>
    <tableColumn id="3" xr3:uid="{CC8128A4-E76A-4AE1-9987-70F6A1B51AA2}" name="met. names" dataDxfId="48"/>
    <tableColumn id="4" xr3:uid="{2EE32B8C-DB80-4FED-8C85-249BF4836C5E}" name="original" dataDxfId="47"/>
    <tableColumn id="5" xr3:uid="{0AC6875A-163F-4470-80E4-4D96364C9423}" name="Type" dataDxfId="46">
      <calculatedColumnFormula array="1">_xlfn.IFS(Table1[[#This Row],[original]]&gt;0,"Uptake",Table1[[#This Row],[original]]=0,"No Flux",Table1[[#This Row],[original]]&lt;0,"Secretion")</calculatedColumnFormula>
    </tableColumn>
    <tableColumn id="6" xr3:uid="{F734988C-A791-43F7-B5CA-69DCF6211E3A}" name="EX_cpd00149_e0" dataDxfId="45"/>
    <tableColumn id="7" xr3:uid="{38707FE1-0DF2-473D-877A-FE40973CB40F}" name="EX_cpd00092_e0" dataDxfId="44"/>
    <tableColumn id="8" xr3:uid="{6866F728-8B98-41AD-A409-9A9B43B82709}" name="EX_cpd00311_e0" dataDxfId="43"/>
    <tableColumn id="9" xr3:uid="{7AFE318B-79DB-4E05-A8AF-58E8AFF26675}" name="EX_cpd00035_e0" dataDxfId="42"/>
    <tableColumn id="10" xr3:uid="{BE0775FE-5F2A-418A-8CCB-BE0259884597}" name="EX_cpd00058_e0" dataDxfId="41"/>
    <tableColumn id="11" xr3:uid="{02125F57-7D55-4C66-B4FE-EAE5EE98AF00}" name="EX_cpd01217_e0" dataDxfId="40"/>
    <tableColumn id="12" xr3:uid="{73A462CF-8FD1-4499-8FDC-D7B2FAF453F2}" name="EX_cpd00393_e0" dataDxfId="39"/>
    <tableColumn id="13" xr3:uid="{3CCC64EF-11EF-4BA5-B483-BD5757DB8312}" name="EX_cpd00220_e0" dataDxfId="38"/>
    <tableColumn id="14" xr3:uid="{FDB6BBB4-BD58-48B7-A17D-1817CD116C97}" name="EX_cpd00218_e0" dataDxfId="37"/>
    <tableColumn id="15" xr3:uid="{88055131-EF25-4FC6-8A23-D99959BCA962}" name="EX_cpd00644_e0" dataDxfId="36"/>
    <tableColumn id="16" xr3:uid="{9E1CC753-207E-41C2-B494-E95A7E1391D5}" name="EX_cpd00182_e0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E45EA-554C-4DD9-9A8A-47B4007674BC}" name="Table35" displayName="Table35" ref="R1:AG58" totalsRowShown="0" headerRowDxfId="34" dataDxfId="33" tableBorderDxfId="32">
  <autoFilter ref="R1:AG58" xr:uid="{2FEE45EA-554C-4DD9-9A8A-47B4007674BC}"/>
  <tableColumns count="16">
    <tableColumn id="1" xr3:uid="{E32742B8-5566-44DB-B4B5-1F42BDDF8580}" name="reaction" dataDxfId="31"/>
    <tableColumn id="2" xr3:uid="{9AA251FD-98CA-44E7-8D09-C18EE786A82E}" name="metabolite" dataDxfId="30"/>
    <tableColumn id="3" xr3:uid="{C43C45E7-5A1A-4EFD-A6AC-D8D379F8248F}" name="met. names" dataDxfId="29"/>
    <tableColumn id="4" xr3:uid="{F2A44C00-F93F-461B-BACC-2C0DA970A9D6}" name="original" dataDxfId="28"/>
    <tableColumn id="5" xr3:uid="{4D3288C2-BDD3-40C9-8191-3D9D8EC68152}" name="Type" dataDxfId="27">
      <calculatedColumnFormula array="1">_xlfn.IFS(Table1[[#This Row],[original]]&gt;0,"Uptake",Table1[[#This Row],[original]]=0,"No Flux",Table1[[#This Row],[original]]&lt;0,"Secretion")</calculatedColumnFormula>
    </tableColumn>
    <tableColumn id="6" xr3:uid="{DB43F12A-C1C8-48ED-86FA-564BACBC6678}" name="EX_cpd00149_e0" dataDxfId="26"/>
    <tableColumn id="7" xr3:uid="{16B4DCC9-9381-4F3C-B61C-419FEF4060D5}" name="EX_cpd00092_e0" dataDxfId="25">
      <calculatedColumnFormula array="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calculatedColumnFormula>
    </tableColumn>
    <tableColumn id="8" xr3:uid="{6CE3A005-BF71-48EF-AB0A-E875052C6EE3}" name="EX_cpd00311_e0" dataDxfId="24">
      <calculatedColumnFormula array="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calculatedColumnFormula>
    </tableColumn>
    <tableColumn id="9" xr3:uid="{DAE6524C-4007-4682-982F-72EEB705CBFD}" name="EX_cpd00035_e0" dataDxfId="23">
      <calculatedColumnFormula array="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calculatedColumnFormula>
    </tableColumn>
    <tableColumn id="10" xr3:uid="{E6E5F124-8931-4BD1-8820-C1A544E1FD21}" name="EX_cpd00058_e0" dataDxfId="22">
      <calculatedColumnFormula array="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calculatedColumnFormula>
    </tableColumn>
    <tableColumn id="11" xr3:uid="{365B43E2-45AB-44AC-BFFA-B6D017C6BCB7}" name="EX_cpd01217_e0" dataDxfId="21">
      <calculatedColumnFormula array="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calculatedColumnFormula>
    </tableColumn>
    <tableColumn id="12" xr3:uid="{F544B335-07D8-40F0-B80B-3074925A9FB8}" name="EX_cpd00393_e0" dataDxfId="20">
      <calculatedColumnFormula array="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calculatedColumnFormula>
    </tableColumn>
    <tableColumn id="13" xr3:uid="{49469AFE-9923-4753-9E09-75720E2E4637}" name="EX_cpd00220_e0" dataDxfId="19">
      <calculatedColumnFormula array="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calculatedColumnFormula>
    </tableColumn>
    <tableColumn id="14" xr3:uid="{6F48AF3F-901B-465C-A4A2-7B1432FFA360}" name="EX_cpd00218_e0" dataDxfId="18">
      <calculatedColumnFormula array="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calculatedColumnFormula>
    </tableColumn>
    <tableColumn id="15" xr3:uid="{812EB453-BCFC-47AC-9057-E2C24B1C18CC}" name="EX_cpd00644_e0" dataDxfId="17">
      <calculatedColumnFormula array="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calculatedColumnFormula>
    </tableColumn>
    <tableColumn id="16" xr3:uid="{A29054B2-31DE-489C-B4A4-BF4A9B87EE22}" name="EX_cpd00182_e0" dataDxfId="16">
      <calculatedColumnFormula array="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zoomScale="85" zoomScaleNormal="85" workbookViewId="0">
      <selection activeCell="H63" sqref="H63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24.7109375" bestFit="1" customWidth="1"/>
    <col min="4" max="4" width="12.7109375" bestFit="1" customWidth="1"/>
    <col min="5" max="5" width="12.7109375" customWidth="1"/>
    <col min="6" max="58" width="20.855468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1">
        <v>-9.0390859999999993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-6.3555089999999996</v>
      </c>
      <c r="V2" s="1">
        <v>-9.0390859999999993</v>
      </c>
      <c r="W2" s="1">
        <v>-9.0390859999999993</v>
      </c>
      <c r="X2" s="1">
        <v>-9.0390859999999993</v>
      </c>
      <c r="Y2" s="1">
        <v>-9.0390859999999993</v>
      </c>
      <c r="Z2" s="1">
        <v>-9.0390859999999993</v>
      </c>
      <c r="AA2" s="1">
        <v>-9.1557519999999997</v>
      </c>
      <c r="AB2" s="1">
        <v>-9.0709020000000002</v>
      </c>
      <c r="AC2" s="1">
        <v>-9.0390859999999993</v>
      </c>
      <c r="AD2" s="1">
        <v>-9.0662120000000002</v>
      </c>
      <c r="AE2" s="1">
        <v>-9.0390859999999993</v>
      </c>
      <c r="AF2" s="1">
        <v>-9.0390859999999993</v>
      </c>
      <c r="AG2" s="1">
        <v>-9.0390859999999993</v>
      </c>
      <c r="AH2" s="1">
        <v>-9.0390859999999993</v>
      </c>
      <c r="AI2" s="1">
        <v>-9.0390859999999993</v>
      </c>
      <c r="AJ2" s="1">
        <v>-9.0390859999999993</v>
      </c>
      <c r="AK2" s="1">
        <v>-9.0390859999999993</v>
      </c>
      <c r="AL2" s="1">
        <v>-9.0390859999999993</v>
      </c>
      <c r="AM2" s="1">
        <v>-9.0390859999999993</v>
      </c>
      <c r="AN2" s="1">
        <v>-9.0390859999999993</v>
      </c>
      <c r="AO2" s="1">
        <v>-9.0390859999999993</v>
      </c>
      <c r="AP2" s="1">
        <v>-9.0390859999999993</v>
      </c>
      <c r="AQ2" s="1">
        <v>-6.3555089999999996</v>
      </c>
      <c r="AR2" s="1">
        <v>-9.0390859999999993</v>
      </c>
      <c r="AS2" s="1">
        <v>-9.0390859999999993</v>
      </c>
      <c r="AT2" s="1">
        <v>-9.0390859999999993</v>
      </c>
      <c r="AU2" s="1">
        <v>-9.0390859999999993</v>
      </c>
      <c r="AV2" s="1">
        <v>-9.072419</v>
      </c>
      <c r="AW2" s="1">
        <v>-9.0390859999999993</v>
      </c>
      <c r="AX2" s="1">
        <v>-9.0390859999999993</v>
      </c>
      <c r="AY2" s="1">
        <v>-9.0723450000000003</v>
      </c>
      <c r="AZ2" s="1">
        <v>-9.0390859999999993</v>
      </c>
      <c r="BA2" s="1">
        <v>-4.4844580000000001</v>
      </c>
      <c r="BB2" s="1">
        <v>-4.4844580000000001</v>
      </c>
      <c r="BC2" s="1">
        <v>-4.4844580000000001</v>
      </c>
      <c r="BD2" s="1">
        <v>-9.0390859999999993</v>
      </c>
      <c r="BE2" s="1">
        <v>-9.1591909999999999</v>
      </c>
      <c r="BF2" s="1">
        <v>-9.0390859999999993</v>
      </c>
    </row>
    <row r="3" spans="1:58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0.91963700000000004</v>
      </c>
      <c r="V3" s="1">
        <v>1.2986420000000001</v>
      </c>
      <c r="W3" s="1">
        <v>1.2986420000000001</v>
      </c>
      <c r="X3" s="1">
        <v>1.2986420000000001</v>
      </c>
      <c r="Y3" s="1">
        <v>1.2986420000000001</v>
      </c>
      <c r="Z3" s="1">
        <v>1.2986420000000001</v>
      </c>
      <c r="AA3" s="1">
        <v>1.2986420000000001</v>
      </c>
      <c r="AB3" s="1">
        <v>1.2986420000000001</v>
      </c>
      <c r="AC3" s="1">
        <v>1.2986420000000001</v>
      </c>
      <c r="AD3" s="1">
        <v>1.2986420000000001</v>
      </c>
      <c r="AE3" s="1">
        <v>1.2986420000000001</v>
      </c>
      <c r="AF3" s="1">
        <v>1.2986420000000001</v>
      </c>
      <c r="AG3" s="1">
        <v>1.2986420000000001</v>
      </c>
      <c r="AH3" s="1">
        <v>1.2986420000000001</v>
      </c>
      <c r="AI3" s="1">
        <v>1.2986420000000001</v>
      </c>
      <c r="AJ3" s="1">
        <v>1.2986420000000001</v>
      </c>
      <c r="AK3" s="1">
        <v>1.2986420000000001</v>
      </c>
      <c r="AL3" s="1">
        <v>1.2986420000000001</v>
      </c>
      <c r="AM3" s="1">
        <v>1.2986420000000001</v>
      </c>
      <c r="AN3" s="1">
        <v>1.2986420000000001</v>
      </c>
      <c r="AO3" s="1">
        <v>1.2986420000000001</v>
      </c>
      <c r="AP3" s="1">
        <v>1.2986420000000001</v>
      </c>
      <c r="AQ3" s="1">
        <v>0.91963700000000004</v>
      </c>
      <c r="AR3" s="1">
        <v>1.2986420000000001</v>
      </c>
      <c r="AS3" s="1">
        <v>1.2986420000000001</v>
      </c>
      <c r="AT3" s="1">
        <v>1.2986420000000001</v>
      </c>
      <c r="AU3" s="1">
        <v>1.2986420000000001</v>
      </c>
      <c r="AV3" s="1">
        <v>1.2986420000000001</v>
      </c>
      <c r="AW3" s="1">
        <v>1.2986420000000001</v>
      </c>
      <c r="AX3" s="1">
        <v>1.2986420000000001</v>
      </c>
      <c r="AY3" s="1">
        <v>1.2986420000000001</v>
      </c>
      <c r="AZ3" s="1">
        <v>1.2986420000000001</v>
      </c>
      <c r="BA3" s="1">
        <v>0.64932100000000004</v>
      </c>
      <c r="BB3" s="1">
        <v>0.64932100000000004</v>
      </c>
      <c r="BC3" s="1">
        <v>0.64932100000000004</v>
      </c>
      <c r="BD3" s="1">
        <v>1.2986420000000001</v>
      </c>
      <c r="BE3" s="1">
        <v>1.2986420000000001</v>
      </c>
      <c r="BF3" s="1">
        <v>1.2986420000000001</v>
      </c>
    </row>
    <row r="4" spans="1:58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-1.2564660000000001</v>
      </c>
      <c r="V4" s="1">
        <v>-1.7625329999999999</v>
      </c>
      <c r="W4" s="1">
        <v>-1.7625329999999999</v>
      </c>
      <c r="X4" s="1">
        <v>-1.7625329999999999</v>
      </c>
      <c r="Y4" s="1">
        <v>-1.7625329999999999</v>
      </c>
      <c r="Z4" s="1">
        <v>-1.7625329999999999</v>
      </c>
      <c r="AA4" s="1">
        <v>-1.7291989999999999</v>
      </c>
      <c r="AB4" s="1">
        <v>-1.759226</v>
      </c>
      <c r="AC4" s="1">
        <v>-1.7625329999999999</v>
      </c>
      <c r="AD4" s="1">
        <v>-1.7693140000000001</v>
      </c>
      <c r="AE4" s="1">
        <v>-1.7625329999999999</v>
      </c>
      <c r="AF4" s="1">
        <v>-1.7625329999999999</v>
      </c>
      <c r="AG4" s="1">
        <v>-1.7625329999999999</v>
      </c>
      <c r="AH4" s="1">
        <v>-1.7625329999999999</v>
      </c>
      <c r="AI4" s="1">
        <v>-1.7625329999999999</v>
      </c>
      <c r="AJ4" s="1">
        <v>-1.7625329999999999</v>
      </c>
      <c r="AK4" s="1">
        <v>-1.7625329999999999</v>
      </c>
      <c r="AL4" s="1">
        <v>-1.7625329999999999</v>
      </c>
      <c r="AM4" s="1">
        <v>-1.7625329999999999</v>
      </c>
      <c r="AN4" s="1">
        <v>-1.7625329999999999</v>
      </c>
      <c r="AO4" s="1">
        <v>-1.7625329999999999</v>
      </c>
      <c r="AP4" s="1">
        <v>-1.7625329999999999</v>
      </c>
      <c r="AQ4" s="1">
        <v>-1.2564660000000001</v>
      </c>
      <c r="AR4" s="1">
        <v>-1.7625329999999999</v>
      </c>
      <c r="AS4" s="1">
        <v>-1.7625329999999999</v>
      </c>
      <c r="AT4" s="1">
        <v>-1.7625329999999999</v>
      </c>
      <c r="AU4" s="1">
        <v>-1.7625329999999999</v>
      </c>
      <c r="AV4" s="1">
        <v>-1.7458659999999999</v>
      </c>
      <c r="AW4" s="1">
        <v>-1.7625329999999999</v>
      </c>
      <c r="AX4" s="1">
        <v>-1.7625329999999999</v>
      </c>
      <c r="AY4" s="1">
        <v>-1.765836</v>
      </c>
      <c r="AZ4" s="1">
        <v>-1.7625329999999999</v>
      </c>
      <c r="BA4" s="1">
        <v>-0.88685000000000003</v>
      </c>
      <c r="BB4" s="1">
        <v>-0.88685000000000003</v>
      </c>
      <c r="BC4" s="1">
        <v>-0.88685000000000003</v>
      </c>
      <c r="BD4" s="1">
        <v>-1.7625329999999999</v>
      </c>
      <c r="BE4" s="1">
        <v>-1.792559</v>
      </c>
      <c r="BF4" s="1">
        <v>-1.7625329999999999</v>
      </c>
    </row>
    <row r="5" spans="1:58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-0.110648</v>
      </c>
      <c r="V5" s="1">
        <v>-0.14841399999999999</v>
      </c>
      <c r="W5" s="1">
        <v>-0.14841399999999999</v>
      </c>
      <c r="X5" s="1">
        <v>-0.14841399999999999</v>
      </c>
      <c r="Y5" s="1">
        <v>-0.14841399999999999</v>
      </c>
      <c r="Z5" s="1">
        <v>-0.14841399999999999</v>
      </c>
      <c r="AA5" s="1">
        <v>-9.8414000000000001E-2</v>
      </c>
      <c r="AB5" s="1">
        <v>-0.15337500000000001</v>
      </c>
      <c r="AC5" s="1">
        <v>-0.14841399999999999</v>
      </c>
      <c r="AD5" s="1">
        <v>-0.12806999999999999</v>
      </c>
      <c r="AE5" s="1">
        <v>-0.14841399999999999</v>
      </c>
      <c r="AF5" s="1">
        <v>-0.14841399999999999</v>
      </c>
      <c r="AG5" s="1">
        <v>-0.14841399999999999</v>
      </c>
      <c r="AH5" s="1">
        <v>-0.14841399999999999</v>
      </c>
      <c r="AI5" s="1">
        <v>-0.14841399999999999</v>
      </c>
      <c r="AJ5" s="1">
        <v>-0.14841399999999999</v>
      </c>
      <c r="AK5" s="1">
        <v>-0.14841399999999999</v>
      </c>
      <c r="AL5" s="1">
        <v>-0.14841399999999999</v>
      </c>
      <c r="AM5" s="1">
        <v>-0.14841399999999999</v>
      </c>
      <c r="AN5" s="1">
        <v>-0.14841399999999999</v>
      </c>
      <c r="AO5" s="1">
        <v>-0.14841399999999999</v>
      </c>
      <c r="AP5" s="1">
        <v>-0.14841399999999999</v>
      </c>
      <c r="AQ5" s="1">
        <v>-0.110648</v>
      </c>
      <c r="AR5" s="1">
        <v>-0.14841399999999999</v>
      </c>
      <c r="AS5" s="1">
        <v>-0.14841399999999999</v>
      </c>
      <c r="AT5" s="1">
        <v>-0.14841399999999999</v>
      </c>
      <c r="AU5" s="1">
        <v>-0.14841399999999999</v>
      </c>
      <c r="AV5" s="1">
        <v>-0.14841399999999999</v>
      </c>
      <c r="AW5" s="1">
        <v>-0.14841399999999999</v>
      </c>
      <c r="AX5" s="1">
        <v>-0.14841399999999999</v>
      </c>
      <c r="AY5" s="1">
        <v>-0.14845900000000001</v>
      </c>
      <c r="AZ5" s="1">
        <v>-0.14841399999999999</v>
      </c>
      <c r="BA5" s="1">
        <v>-7.8123999999999999E-2</v>
      </c>
      <c r="BB5" s="1">
        <v>-7.8123999999999999E-2</v>
      </c>
      <c r="BC5" s="1">
        <v>-7.8123999999999999E-2</v>
      </c>
      <c r="BD5" s="1">
        <v>-0.14841399999999999</v>
      </c>
      <c r="BE5" s="1">
        <v>-0.14841399999999999</v>
      </c>
      <c r="BF5" s="1">
        <v>-0.14841399999999999</v>
      </c>
    </row>
    <row r="6" spans="1:58" x14ac:dyDescent="0.25">
      <c r="A6" s="1" t="s">
        <v>7</v>
      </c>
      <c r="B6" s="1" t="s">
        <v>65</v>
      </c>
      <c r="C6" s="1" t="s">
        <v>66</v>
      </c>
      <c r="D6" s="1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9.4556000000000001E-2</v>
      </c>
      <c r="V6" s="1">
        <v>0.133525</v>
      </c>
      <c r="W6" s="1">
        <v>0.133525</v>
      </c>
      <c r="X6" s="1">
        <v>0.133525</v>
      </c>
      <c r="Y6" s="1">
        <v>0.133525</v>
      </c>
      <c r="Z6" s="1">
        <v>0.133525</v>
      </c>
      <c r="AA6" s="1">
        <v>0.133525</v>
      </c>
      <c r="AB6" s="1">
        <v>8.8481000000000004E-2</v>
      </c>
      <c r="AC6" s="1">
        <v>0.133525</v>
      </c>
      <c r="AD6" s="1">
        <v>0.133525</v>
      </c>
      <c r="AE6" s="1">
        <v>0.133525</v>
      </c>
      <c r="AF6" s="1">
        <v>0.133525</v>
      </c>
      <c r="AG6" s="1">
        <v>0.133525</v>
      </c>
      <c r="AH6" s="1">
        <v>0.133525</v>
      </c>
      <c r="AI6" s="1">
        <v>0.133525</v>
      </c>
      <c r="AJ6" s="1">
        <v>0.133525</v>
      </c>
      <c r="AK6" s="1">
        <v>0.133525</v>
      </c>
      <c r="AL6" s="1">
        <v>0.133525</v>
      </c>
      <c r="AM6" s="1">
        <v>0.133525</v>
      </c>
      <c r="AN6" s="1">
        <v>0.133525</v>
      </c>
      <c r="AO6" s="1">
        <v>0.133525</v>
      </c>
      <c r="AP6" s="1">
        <v>0.133525</v>
      </c>
      <c r="AQ6" s="1">
        <v>9.4556000000000001E-2</v>
      </c>
      <c r="AR6" s="1">
        <v>0.133525</v>
      </c>
      <c r="AS6" s="1">
        <v>0.133525</v>
      </c>
      <c r="AT6" s="1">
        <v>0.133525</v>
      </c>
      <c r="AU6" s="1">
        <v>0.133525</v>
      </c>
      <c r="AV6" s="1">
        <v>0.133525</v>
      </c>
      <c r="AW6" s="1">
        <v>0.133525</v>
      </c>
      <c r="AX6" s="1">
        <v>0.133525</v>
      </c>
      <c r="AY6" s="1">
        <v>0.13348099999999999</v>
      </c>
      <c r="AZ6" s="1">
        <v>0.133525</v>
      </c>
      <c r="BA6" s="1">
        <v>6.6763000000000003E-2</v>
      </c>
      <c r="BB6" s="1">
        <v>6.6763000000000003E-2</v>
      </c>
      <c r="BC6" s="1">
        <v>6.6763000000000003E-2</v>
      </c>
      <c r="BD6" s="1">
        <v>0.133525</v>
      </c>
      <c r="BE6" s="1">
        <v>0.133525</v>
      </c>
      <c r="BF6" s="1">
        <v>0.133525</v>
      </c>
    </row>
    <row r="7" spans="1:58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1.5889709999999999</v>
      </c>
      <c r="V7" s="1">
        <v>2.2638240000000001</v>
      </c>
      <c r="W7" s="1">
        <v>2.2638240000000001</v>
      </c>
      <c r="X7" s="1">
        <v>2.2638240000000001</v>
      </c>
      <c r="Y7" s="1">
        <v>2.2638240000000001</v>
      </c>
      <c r="Z7" s="1">
        <v>2.2638240000000001</v>
      </c>
      <c r="AA7" s="1">
        <v>2.25549</v>
      </c>
      <c r="AB7" s="1">
        <v>2.283039</v>
      </c>
      <c r="AC7" s="1">
        <v>2.2638240000000001</v>
      </c>
      <c r="AD7" s="1">
        <v>2.2706050000000002</v>
      </c>
      <c r="AE7" s="1">
        <v>2.2638240000000001</v>
      </c>
      <c r="AF7" s="1">
        <v>2.2638240000000001</v>
      </c>
      <c r="AG7" s="1">
        <v>2.2638240000000001</v>
      </c>
      <c r="AH7" s="1">
        <v>2.2638240000000001</v>
      </c>
      <c r="AI7" s="1">
        <v>2.2638240000000001</v>
      </c>
      <c r="AJ7" s="1">
        <v>2.2638240000000001</v>
      </c>
      <c r="AK7" s="1">
        <v>2.2638240000000001</v>
      </c>
      <c r="AL7" s="1">
        <v>2.2638240000000001</v>
      </c>
      <c r="AM7" s="1">
        <v>2.2638240000000001</v>
      </c>
      <c r="AN7" s="1">
        <v>2.2638240000000001</v>
      </c>
      <c r="AO7" s="1">
        <v>2.2638240000000001</v>
      </c>
      <c r="AP7" s="1">
        <v>2.2638240000000001</v>
      </c>
      <c r="AQ7" s="1">
        <v>1.5889709999999999</v>
      </c>
      <c r="AR7" s="1">
        <v>2.2638240000000001</v>
      </c>
      <c r="AS7" s="1">
        <v>2.2638240000000001</v>
      </c>
      <c r="AT7" s="1">
        <v>2.2638240000000001</v>
      </c>
      <c r="AU7" s="1">
        <v>2.2638240000000001</v>
      </c>
      <c r="AV7" s="1">
        <v>2.2971569999999999</v>
      </c>
      <c r="AW7" s="1">
        <v>2.2638240000000001</v>
      </c>
      <c r="AX7" s="1">
        <v>2.2638240000000001</v>
      </c>
      <c r="AY7" s="1">
        <v>2.26715</v>
      </c>
      <c r="AZ7" s="1">
        <v>2.2638240000000001</v>
      </c>
      <c r="BA7" s="1">
        <v>1.1216200000000001</v>
      </c>
      <c r="BB7" s="1">
        <v>1.1216200000000001</v>
      </c>
      <c r="BC7" s="1">
        <v>1.1216200000000001</v>
      </c>
      <c r="BD7" s="1">
        <v>2.2638240000000001</v>
      </c>
      <c r="BE7" s="1">
        <v>2.2938499999999999</v>
      </c>
      <c r="BF7" s="1">
        <v>2.2638240000000001</v>
      </c>
    </row>
    <row r="8" spans="1:58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3.5409999999999999E-3</v>
      </c>
      <c r="V8" s="1">
        <v>5.0000000000000001E-3</v>
      </c>
      <c r="W8" s="1">
        <v>5.0000000000000001E-3</v>
      </c>
      <c r="X8" s="1">
        <v>5.0000000000000001E-3</v>
      </c>
      <c r="Y8" s="1">
        <v>5.0000000000000001E-3</v>
      </c>
      <c r="Z8" s="1">
        <v>5.0000000000000001E-3</v>
      </c>
      <c r="AA8" s="1">
        <v>5.0000000000000001E-3</v>
      </c>
      <c r="AB8" s="1">
        <v>5.0000000000000001E-3</v>
      </c>
      <c r="AC8" s="1">
        <v>5.0000000000000001E-3</v>
      </c>
      <c r="AD8" s="1">
        <v>5.0000000000000001E-3</v>
      </c>
      <c r="AE8" s="1">
        <v>5.0000000000000001E-3</v>
      </c>
      <c r="AF8" s="1">
        <v>5.0000000000000001E-3</v>
      </c>
      <c r="AG8" s="1">
        <v>5.0000000000000001E-3</v>
      </c>
      <c r="AH8" s="1">
        <v>5.0000000000000001E-3</v>
      </c>
      <c r="AI8" s="1">
        <v>5.0000000000000001E-3</v>
      </c>
      <c r="AJ8" s="1">
        <v>5.0000000000000001E-3</v>
      </c>
      <c r="AK8" s="1">
        <v>5.0000000000000001E-3</v>
      </c>
      <c r="AL8" s="1">
        <v>5.0000000000000001E-3</v>
      </c>
      <c r="AM8" s="1">
        <v>5.0000000000000001E-3</v>
      </c>
      <c r="AN8" s="1">
        <v>5.0000000000000001E-3</v>
      </c>
      <c r="AO8" s="1">
        <v>5.0000000000000001E-3</v>
      </c>
      <c r="AP8" s="1">
        <v>5.0000000000000001E-3</v>
      </c>
      <c r="AQ8" s="1">
        <v>3.5409999999999999E-3</v>
      </c>
      <c r="AR8" s="1">
        <v>5.0000000000000001E-3</v>
      </c>
      <c r="AS8" s="1">
        <v>5.0000000000000001E-3</v>
      </c>
      <c r="AT8" s="1">
        <v>5.0000000000000001E-3</v>
      </c>
      <c r="AU8" s="1">
        <v>5.0000000000000001E-3</v>
      </c>
      <c r="AV8" s="1">
        <v>5.0000000000000001E-3</v>
      </c>
      <c r="AW8" s="1">
        <v>5.0000000000000001E-3</v>
      </c>
      <c r="AX8" s="1">
        <v>5.0000000000000001E-3</v>
      </c>
      <c r="AY8" s="1">
        <v>5.0000000000000001E-3</v>
      </c>
      <c r="AZ8" s="1">
        <v>5.0000000000000001E-3</v>
      </c>
      <c r="BA8" s="1">
        <v>2.5000000000000001E-3</v>
      </c>
      <c r="BB8" s="1">
        <v>2.5000000000000001E-3</v>
      </c>
      <c r="BC8" s="1">
        <v>2.5000000000000001E-3</v>
      </c>
      <c r="BD8" s="1">
        <v>5.0000000000000001E-3</v>
      </c>
      <c r="BE8" s="1">
        <v>5.0000000000000001E-3</v>
      </c>
      <c r="BF8" s="1">
        <v>5.0000000000000001E-3</v>
      </c>
    </row>
    <row r="9" spans="1:58" x14ac:dyDescent="0.25">
      <c r="A9" s="1" t="s">
        <v>38</v>
      </c>
      <c r="B9" s="1" t="s">
        <v>71</v>
      </c>
      <c r="C9" s="1" t="s">
        <v>72</v>
      </c>
      <c r="D9" s="1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-0.35898799999999997</v>
      </c>
      <c r="V9" s="1">
        <v>-0.48302</v>
      </c>
      <c r="W9" s="1">
        <v>-0.48302</v>
      </c>
      <c r="X9" s="1">
        <v>-0.48302</v>
      </c>
      <c r="Y9" s="1">
        <v>-0.48302</v>
      </c>
      <c r="Z9" s="1">
        <v>-0.48302</v>
      </c>
      <c r="AA9" s="1">
        <v>-0.46635399999999999</v>
      </c>
      <c r="AB9" s="1">
        <v>-0.44128299999999998</v>
      </c>
      <c r="AC9" s="1">
        <v>-0.48302</v>
      </c>
      <c r="AD9" s="1">
        <v>-0.47623900000000002</v>
      </c>
      <c r="AE9" s="1">
        <v>-0.48302</v>
      </c>
      <c r="AF9" s="1">
        <v>-0.48302</v>
      </c>
      <c r="AG9" s="1">
        <v>-0.48302</v>
      </c>
      <c r="AH9" s="1">
        <v>-0.48302</v>
      </c>
      <c r="AI9" s="1">
        <v>-0.48302</v>
      </c>
      <c r="AJ9" s="1">
        <v>-0.48302</v>
      </c>
      <c r="AK9" s="1">
        <v>-0.48302</v>
      </c>
      <c r="AL9" s="1">
        <v>-0.48302</v>
      </c>
      <c r="AM9" s="1">
        <v>-0.48302</v>
      </c>
      <c r="AN9" s="1">
        <v>-0.48302</v>
      </c>
      <c r="AO9" s="1">
        <v>-0.48302</v>
      </c>
      <c r="AP9" s="1">
        <v>-0.48302</v>
      </c>
      <c r="AQ9" s="1">
        <v>-0.35898799999999997</v>
      </c>
      <c r="AR9" s="1">
        <v>-0.48302</v>
      </c>
      <c r="AS9" s="1">
        <v>-0.48302</v>
      </c>
      <c r="AT9" s="1">
        <v>-0.48302</v>
      </c>
      <c r="AU9" s="1">
        <v>-0.48302</v>
      </c>
      <c r="AV9" s="1">
        <v>-0.449687</v>
      </c>
      <c r="AW9" s="1">
        <v>-0.48302</v>
      </c>
      <c r="AX9" s="1">
        <v>-0.48302</v>
      </c>
      <c r="AY9" s="1">
        <v>-0.47967199999999999</v>
      </c>
      <c r="AZ9" s="1">
        <v>-0.48302</v>
      </c>
      <c r="BA9" s="1">
        <v>-0.25376100000000001</v>
      </c>
      <c r="BB9" s="1">
        <v>-0.25376100000000001</v>
      </c>
      <c r="BC9" s="1">
        <v>-0.25376100000000001</v>
      </c>
      <c r="BD9" s="1">
        <v>-0.48302</v>
      </c>
      <c r="BE9" s="1">
        <v>-0.45299400000000001</v>
      </c>
      <c r="BF9" s="1">
        <v>-0.48302</v>
      </c>
    </row>
    <row r="10" spans="1:58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5.0000000000000001E-3</v>
      </c>
      <c r="V10" s="1">
        <v>7.0609999999999996E-3</v>
      </c>
      <c r="W10" s="1">
        <v>7.0609999999999996E-3</v>
      </c>
      <c r="X10" s="1">
        <v>7.0609999999999996E-3</v>
      </c>
      <c r="Y10" s="1">
        <v>7.0609999999999996E-3</v>
      </c>
      <c r="Z10" s="1">
        <v>7.0609999999999996E-3</v>
      </c>
      <c r="AA10" s="1">
        <v>7.0609999999999996E-3</v>
      </c>
      <c r="AB10" s="1">
        <v>7.0609999999999996E-3</v>
      </c>
      <c r="AC10" s="1">
        <v>7.0609999999999996E-3</v>
      </c>
      <c r="AD10" s="1">
        <v>7.0609999999999996E-3</v>
      </c>
      <c r="AE10" s="1">
        <v>7.0609999999999996E-3</v>
      </c>
      <c r="AF10" s="1">
        <v>7.0609999999999996E-3</v>
      </c>
      <c r="AG10" s="1">
        <v>7.0609999999999996E-3</v>
      </c>
      <c r="AH10" s="1">
        <v>7.0609999999999996E-3</v>
      </c>
      <c r="AI10" s="1">
        <v>7.0609999999999996E-3</v>
      </c>
      <c r="AJ10" s="1">
        <v>7.0609999999999996E-3</v>
      </c>
      <c r="AK10" s="1">
        <v>7.0609999999999996E-3</v>
      </c>
      <c r="AL10" s="1">
        <v>7.0609999999999996E-3</v>
      </c>
      <c r="AM10" s="1">
        <v>7.0609999999999996E-3</v>
      </c>
      <c r="AN10" s="1">
        <v>7.0609999999999996E-3</v>
      </c>
      <c r="AO10" s="1">
        <v>7.0609999999999996E-3</v>
      </c>
      <c r="AP10" s="1">
        <v>7.0609999999999996E-3</v>
      </c>
      <c r="AQ10" s="1">
        <v>5.0000000000000001E-3</v>
      </c>
      <c r="AR10" s="1">
        <v>7.0609999999999996E-3</v>
      </c>
      <c r="AS10" s="1">
        <v>7.0609999999999996E-3</v>
      </c>
      <c r="AT10" s="1">
        <v>7.0609999999999996E-3</v>
      </c>
      <c r="AU10" s="1">
        <v>7.0609999999999996E-3</v>
      </c>
      <c r="AV10" s="1">
        <v>7.0609999999999996E-3</v>
      </c>
      <c r="AW10" s="1">
        <v>7.0609999999999996E-3</v>
      </c>
      <c r="AX10" s="1">
        <v>7.0609999999999996E-3</v>
      </c>
      <c r="AY10" s="1">
        <v>7.0609999999999996E-3</v>
      </c>
      <c r="AZ10" s="1">
        <v>7.0609999999999996E-3</v>
      </c>
      <c r="BA10" s="1">
        <v>3.5300000000000002E-3</v>
      </c>
      <c r="BB10" s="1">
        <v>3.5300000000000002E-3</v>
      </c>
      <c r="BC10" s="1">
        <v>3.5300000000000002E-3</v>
      </c>
      <c r="BD10" s="1">
        <v>7.0609999999999996E-3</v>
      </c>
      <c r="BE10" s="1">
        <v>7.0609999999999996E-3</v>
      </c>
      <c r="BF10" s="1">
        <v>7.0609999999999996E-3</v>
      </c>
    </row>
    <row r="11" spans="1:58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0.35038599999999998</v>
      </c>
      <c r="V11" s="1">
        <v>0.49478899999999998</v>
      </c>
      <c r="W11" s="1">
        <v>0.49478899999999998</v>
      </c>
      <c r="X11" s="1">
        <v>0.49478899999999998</v>
      </c>
      <c r="Y11" s="1">
        <v>0.49478899999999998</v>
      </c>
      <c r="Z11" s="1">
        <v>0.49478899999999998</v>
      </c>
      <c r="AA11" s="1">
        <v>0.49478899999999998</v>
      </c>
      <c r="AB11" s="1">
        <v>0.49478899999999998</v>
      </c>
      <c r="AC11" s="1">
        <v>0.49478899999999998</v>
      </c>
      <c r="AD11" s="1">
        <v>0.49478899999999998</v>
      </c>
      <c r="AE11" s="1">
        <v>0.49478899999999998</v>
      </c>
      <c r="AF11" s="1">
        <v>0.49478899999999998</v>
      </c>
      <c r="AG11" s="1">
        <v>0.49478899999999998</v>
      </c>
      <c r="AH11" s="1">
        <v>0.49478899999999998</v>
      </c>
      <c r="AI11" s="1">
        <v>0.49478899999999998</v>
      </c>
      <c r="AJ11" s="1">
        <v>0.49478899999999998</v>
      </c>
      <c r="AK11" s="1">
        <v>0.49478899999999998</v>
      </c>
      <c r="AL11" s="1">
        <v>0.49478899999999998</v>
      </c>
      <c r="AM11" s="1">
        <v>0.49478899999999998</v>
      </c>
      <c r="AN11" s="1">
        <v>0.49478899999999998</v>
      </c>
      <c r="AO11" s="1">
        <v>0.49478899999999998</v>
      </c>
      <c r="AP11" s="1">
        <v>0.49478899999999998</v>
      </c>
      <c r="AQ11" s="1">
        <v>0.35038599999999998</v>
      </c>
      <c r="AR11" s="1">
        <v>0.49478899999999998</v>
      </c>
      <c r="AS11" s="1">
        <v>0.49478899999999998</v>
      </c>
      <c r="AT11" s="1">
        <v>0.49478899999999998</v>
      </c>
      <c r="AU11" s="1">
        <v>0.49478899999999998</v>
      </c>
      <c r="AV11" s="1">
        <v>0.49478899999999998</v>
      </c>
      <c r="AW11" s="1">
        <v>0.49478899999999998</v>
      </c>
      <c r="AX11" s="1">
        <v>0.49478899999999998</v>
      </c>
      <c r="AY11" s="1">
        <v>0.49478899999999998</v>
      </c>
      <c r="AZ11" s="1">
        <v>0.49478899999999998</v>
      </c>
      <c r="BA11" s="1">
        <v>0.247394</v>
      </c>
      <c r="BB11" s="1">
        <v>0.247394</v>
      </c>
      <c r="BC11" s="1">
        <v>0.247394</v>
      </c>
      <c r="BD11" s="1">
        <v>0.49478899999999998</v>
      </c>
      <c r="BE11" s="1">
        <v>0.49478899999999998</v>
      </c>
      <c r="BF11" s="1">
        <v>0.49478899999999998</v>
      </c>
    </row>
    <row r="12" spans="1:58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5.0000000000000001E-3</v>
      </c>
      <c r="V12" s="1">
        <v>7.0609999999999996E-3</v>
      </c>
      <c r="W12" s="1">
        <v>7.0609999999999996E-3</v>
      </c>
      <c r="X12" s="1">
        <v>7.0609999999999996E-3</v>
      </c>
      <c r="Y12" s="1">
        <v>7.0609999999999996E-3</v>
      </c>
      <c r="Z12" s="1">
        <v>7.0609999999999996E-3</v>
      </c>
      <c r="AA12" s="1">
        <v>7.0609999999999996E-3</v>
      </c>
      <c r="AB12" s="1">
        <v>7.0609999999999996E-3</v>
      </c>
      <c r="AC12" s="1">
        <v>7.0609999999999996E-3</v>
      </c>
      <c r="AD12" s="1">
        <v>7.0609999999999996E-3</v>
      </c>
      <c r="AE12" s="1">
        <v>7.0609999999999996E-3</v>
      </c>
      <c r="AF12" s="1">
        <v>7.0609999999999996E-3</v>
      </c>
      <c r="AG12" s="1">
        <v>7.0609999999999996E-3</v>
      </c>
      <c r="AH12" s="1">
        <v>7.0609999999999996E-3</v>
      </c>
      <c r="AI12" s="1">
        <v>7.0609999999999996E-3</v>
      </c>
      <c r="AJ12" s="1">
        <v>7.0609999999999996E-3</v>
      </c>
      <c r="AK12" s="1">
        <v>7.0609999999999996E-3</v>
      </c>
      <c r="AL12" s="1">
        <v>7.0609999999999996E-3</v>
      </c>
      <c r="AM12" s="1">
        <v>7.0609999999999996E-3</v>
      </c>
      <c r="AN12" s="1">
        <v>7.0609999999999996E-3</v>
      </c>
      <c r="AO12" s="1">
        <v>7.0609999999999996E-3</v>
      </c>
      <c r="AP12" s="1">
        <v>7.0609999999999996E-3</v>
      </c>
      <c r="AQ12" s="1">
        <v>5.0000000000000001E-3</v>
      </c>
      <c r="AR12" s="1">
        <v>7.0609999999999996E-3</v>
      </c>
      <c r="AS12" s="1">
        <v>7.0609999999999996E-3</v>
      </c>
      <c r="AT12" s="1">
        <v>7.0609999999999996E-3</v>
      </c>
      <c r="AU12" s="1">
        <v>7.0609999999999996E-3</v>
      </c>
      <c r="AV12" s="1">
        <v>7.0609999999999996E-3</v>
      </c>
      <c r="AW12" s="1">
        <v>7.0609999999999996E-3</v>
      </c>
      <c r="AX12" s="1">
        <v>7.0609999999999996E-3</v>
      </c>
      <c r="AY12" s="1">
        <v>7.0609999999999996E-3</v>
      </c>
      <c r="AZ12" s="1">
        <v>7.0609999999999996E-3</v>
      </c>
      <c r="BA12" s="1">
        <v>3.5300000000000002E-3</v>
      </c>
      <c r="BB12" s="1">
        <v>3.5300000000000002E-3</v>
      </c>
      <c r="BC12" s="1">
        <v>3.5300000000000002E-3</v>
      </c>
      <c r="BD12" s="1">
        <v>7.0609999999999996E-3</v>
      </c>
      <c r="BE12" s="1">
        <v>7.0609999999999996E-3</v>
      </c>
      <c r="BF12" s="1">
        <v>7.0609999999999996E-3</v>
      </c>
    </row>
    <row r="13" spans="1:58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0.368483</v>
      </c>
      <c r="V13" s="1">
        <v>0.52034400000000003</v>
      </c>
      <c r="W13" s="1">
        <v>0.52034400000000003</v>
      </c>
      <c r="X13" s="1">
        <v>0.52034400000000003</v>
      </c>
      <c r="Y13" s="1">
        <v>0.52034400000000003</v>
      </c>
      <c r="Z13" s="1">
        <v>0.52034400000000003</v>
      </c>
      <c r="AA13" s="1">
        <v>0.52034400000000003</v>
      </c>
      <c r="AB13" s="1">
        <v>0.52034400000000003</v>
      </c>
      <c r="AC13" s="1">
        <v>0.52034400000000003</v>
      </c>
      <c r="AD13" s="1">
        <v>0.5</v>
      </c>
      <c r="AE13" s="1">
        <v>0.52034400000000003</v>
      </c>
      <c r="AF13" s="1">
        <v>0.52034400000000003</v>
      </c>
      <c r="AG13" s="1">
        <v>0.52034400000000003</v>
      </c>
      <c r="AH13" s="1">
        <v>0.52034400000000003</v>
      </c>
      <c r="AI13" s="1">
        <v>0.52034400000000003</v>
      </c>
      <c r="AJ13" s="1">
        <v>0.52034400000000003</v>
      </c>
      <c r="AK13" s="1">
        <v>0.52034400000000003</v>
      </c>
      <c r="AL13" s="1">
        <v>0.52034400000000003</v>
      </c>
      <c r="AM13" s="1">
        <v>0.52034400000000003</v>
      </c>
      <c r="AN13" s="1">
        <v>0.52034400000000003</v>
      </c>
      <c r="AO13" s="1">
        <v>0.52034400000000003</v>
      </c>
      <c r="AP13" s="1">
        <v>0.52034400000000003</v>
      </c>
      <c r="AQ13" s="1">
        <v>0.368483</v>
      </c>
      <c r="AR13" s="1">
        <v>0.52034400000000003</v>
      </c>
      <c r="AS13" s="1">
        <v>0.52034400000000003</v>
      </c>
      <c r="AT13" s="1">
        <v>0.52034400000000003</v>
      </c>
      <c r="AU13" s="1">
        <v>0.52034400000000003</v>
      </c>
      <c r="AV13" s="1">
        <v>0.52034400000000003</v>
      </c>
      <c r="AW13" s="1">
        <v>0.52034400000000003</v>
      </c>
      <c r="AX13" s="1">
        <v>0.52034400000000003</v>
      </c>
      <c r="AY13" s="1">
        <v>0.52034400000000003</v>
      </c>
      <c r="AZ13" s="1">
        <v>0.52034400000000003</v>
      </c>
      <c r="BA13" s="1">
        <v>0.26017200000000001</v>
      </c>
      <c r="BB13" s="1">
        <v>0.26017200000000001</v>
      </c>
      <c r="BC13" s="1">
        <v>0.26017200000000001</v>
      </c>
      <c r="BD13" s="1">
        <v>0.52034400000000003</v>
      </c>
      <c r="BE13" s="1">
        <v>0.52034400000000003</v>
      </c>
      <c r="BF13" s="1">
        <v>0.52034400000000003</v>
      </c>
    </row>
    <row r="14" spans="1:58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0.25748199999999999</v>
      </c>
      <c r="V14" s="1">
        <v>0.363597</v>
      </c>
      <c r="W14" s="1">
        <v>0.363597</v>
      </c>
      <c r="X14" s="1">
        <v>0.363597</v>
      </c>
      <c r="Y14" s="1">
        <v>0.363597</v>
      </c>
      <c r="Z14" s="1">
        <v>0.363597</v>
      </c>
      <c r="AA14" s="1">
        <v>0.363597</v>
      </c>
      <c r="AB14" s="1">
        <v>0.363597</v>
      </c>
      <c r="AC14" s="1">
        <v>0.363597</v>
      </c>
      <c r="AD14" s="1">
        <v>0.363597</v>
      </c>
      <c r="AE14" s="1">
        <v>0.363597</v>
      </c>
      <c r="AF14" s="1">
        <v>0.363597</v>
      </c>
      <c r="AG14" s="1">
        <v>0.363597</v>
      </c>
      <c r="AH14" s="1">
        <v>0.363597</v>
      </c>
      <c r="AI14" s="1">
        <v>0.363597</v>
      </c>
      <c r="AJ14" s="1">
        <v>0.363597</v>
      </c>
      <c r="AK14" s="1">
        <v>0.363597</v>
      </c>
      <c r="AL14" s="1">
        <v>0.363597</v>
      </c>
      <c r="AM14" s="1">
        <v>0.363597</v>
      </c>
      <c r="AN14" s="1">
        <v>0.363597</v>
      </c>
      <c r="AO14" s="1">
        <v>0.363597</v>
      </c>
      <c r="AP14" s="1">
        <v>0.363597</v>
      </c>
      <c r="AQ14" s="1">
        <v>0.25748199999999999</v>
      </c>
      <c r="AR14" s="1">
        <v>0.363597</v>
      </c>
      <c r="AS14" s="1">
        <v>0.363597</v>
      </c>
      <c r="AT14" s="1">
        <v>0.363597</v>
      </c>
      <c r="AU14" s="1">
        <v>0.363597</v>
      </c>
      <c r="AV14" s="1">
        <v>0.363597</v>
      </c>
      <c r="AW14" s="1">
        <v>0.363597</v>
      </c>
      <c r="AX14" s="1">
        <v>0.363597</v>
      </c>
      <c r="AY14" s="1">
        <v>0.363597</v>
      </c>
      <c r="AZ14" s="1">
        <v>0.363597</v>
      </c>
      <c r="BA14" s="1">
        <v>0.18179799999999999</v>
      </c>
      <c r="BB14" s="1">
        <v>0.18179799999999999</v>
      </c>
      <c r="BC14" s="1">
        <v>0.18179799999999999</v>
      </c>
      <c r="BD14" s="1">
        <v>0.363597</v>
      </c>
      <c r="BE14" s="1">
        <v>0.363597</v>
      </c>
      <c r="BF14" s="1">
        <v>0.363597</v>
      </c>
    </row>
    <row r="15" spans="1:58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0.119282</v>
      </c>
      <c r="V15" s="1">
        <v>0.17627599999999999</v>
      </c>
      <c r="W15" s="1">
        <v>0.17627599999999999</v>
      </c>
      <c r="X15" s="1">
        <v>0.17627599999999999</v>
      </c>
      <c r="Y15" s="1">
        <v>0.17627599999999999</v>
      </c>
      <c r="Z15" s="1">
        <v>0.17627599999999999</v>
      </c>
      <c r="AA15" s="1">
        <v>0.226276</v>
      </c>
      <c r="AB15" s="1">
        <v>0.17627599999999999</v>
      </c>
      <c r="AC15" s="1">
        <v>0.17627599999999999</v>
      </c>
      <c r="AD15" s="1">
        <v>0.17627599999999999</v>
      </c>
      <c r="AE15" s="1">
        <v>0.17627599999999999</v>
      </c>
      <c r="AF15" s="1">
        <v>0.17627599999999999</v>
      </c>
      <c r="AG15" s="1">
        <v>0.17627599999999999</v>
      </c>
      <c r="AH15" s="1">
        <v>0.17627599999999999</v>
      </c>
      <c r="AI15" s="1">
        <v>0.17627599999999999</v>
      </c>
      <c r="AJ15" s="1">
        <v>0.17627599999999999</v>
      </c>
      <c r="AK15" s="1">
        <v>0.17627599999999999</v>
      </c>
      <c r="AL15" s="1">
        <v>0.17627599999999999</v>
      </c>
      <c r="AM15" s="1">
        <v>0.17627599999999999</v>
      </c>
      <c r="AN15" s="1">
        <v>0.17627599999999999</v>
      </c>
      <c r="AO15" s="1">
        <v>0.17627599999999999</v>
      </c>
      <c r="AP15" s="1">
        <v>0.17627599999999999</v>
      </c>
      <c r="AQ15" s="1">
        <v>0.119282</v>
      </c>
      <c r="AR15" s="1">
        <v>0.17627599999999999</v>
      </c>
      <c r="AS15" s="1">
        <v>0.17627599999999999</v>
      </c>
      <c r="AT15" s="1">
        <v>0.17627599999999999</v>
      </c>
      <c r="AU15" s="1">
        <v>0.17627599999999999</v>
      </c>
      <c r="AV15" s="1">
        <v>0.17627599999999999</v>
      </c>
      <c r="AW15" s="1">
        <v>0.17627599999999999</v>
      </c>
      <c r="AX15" s="1">
        <v>0.17627599999999999</v>
      </c>
      <c r="AY15" s="1">
        <v>0.17627599999999999</v>
      </c>
      <c r="AZ15" s="1">
        <v>0.17627599999999999</v>
      </c>
      <c r="BA15" s="1">
        <v>8.4221000000000004E-2</v>
      </c>
      <c r="BB15" s="1">
        <v>8.4221000000000004E-2</v>
      </c>
      <c r="BC15" s="1">
        <v>8.4221000000000004E-2</v>
      </c>
      <c r="BD15" s="1">
        <v>0.17627599999999999</v>
      </c>
      <c r="BE15" s="1">
        <v>0.22131600000000001</v>
      </c>
      <c r="BF15" s="1">
        <v>0.17627599999999999</v>
      </c>
    </row>
    <row r="16" spans="1:58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-0.73975299999999999</v>
      </c>
      <c r="V16" s="1">
        <v>-1.0602959999999999</v>
      </c>
      <c r="W16" s="1">
        <v>-1.0602959999999999</v>
      </c>
      <c r="X16" s="1">
        <v>-1.0602959999999999</v>
      </c>
      <c r="Y16" s="1">
        <v>-1.0602959999999999</v>
      </c>
      <c r="Z16" s="1">
        <v>-1.0602959999999999</v>
      </c>
      <c r="AA16" s="1">
        <v>-1.0769629999999999</v>
      </c>
      <c r="AB16" s="1">
        <v>-1.0619499999999999</v>
      </c>
      <c r="AC16" s="1">
        <v>-1.0602959999999999</v>
      </c>
      <c r="AD16" s="1">
        <v>-1.0467329999999999</v>
      </c>
      <c r="AE16" s="1">
        <v>-1.0602959999999999</v>
      </c>
      <c r="AF16" s="1">
        <v>-1.0602959999999999</v>
      </c>
      <c r="AG16" s="1">
        <v>-1.0602959999999999</v>
      </c>
      <c r="AH16" s="1">
        <v>-1.0602959999999999</v>
      </c>
      <c r="AI16" s="1">
        <v>-1.0602959999999999</v>
      </c>
      <c r="AJ16" s="1">
        <v>-1.0602959999999999</v>
      </c>
      <c r="AK16" s="1">
        <v>-1.0602959999999999</v>
      </c>
      <c r="AL16" s="1">
        <v>-1.0602959999999999</v>
      </c>
      <c r="AM16" s="1">
        <v>-1.0602959999999999</v>
      </c>
      <c r="AN16" s="1">
        <v>-1.0602959999999999</v>
      </c>
      <c r="AO16" s="1">
        <v>-1.0602959999999999</v>
      </c>
      <c r="AP16" s="1">
        <v>-1.0602959999999999</v>
      </c>
      <c r="AQ16" s="1">
        <v>-0.73975299999999999</v>
      </c>
      <c r="AR16" s="1">
        <v>-1.0602959999999999</v>
      </c>
      <c r="AS16" s="1">
        <v>-1.0602959999999999</v>
      </c>
      <c r="AT16" s="1">
        <v>-1.0602959999999999</v>
      </c>
      <c r="AU16" s="1">
        <v>-1.0602959999999999</v>
      </c>
      <c r="AV16" s="1">
        <v>-1.093629</v>
      </c>
      <c r="AW16" s="1">
        <v>-1.0602959999999999</v>
      </c>
      <c r="AX16" s="1">
        <v>-1.0602959999999999</v>
      </c>
      <c r="AY16" s="1">
        <v>-1.053644</v>
      </c>
      <c r="AZ16" s="1">
        <v>-1.0602959999999999</v>
      </c>
      <c r="BA16" s="1">
        <v>-0.52289699999999995</v>
      </c>
      <c r="BB16" s="1">
        <v>-0.52289699999999995</v>
      </c>
      <c r="BC16" s="1">
        <v>-0.52289699999999995</v>
      </c>
      <c r="BD16" s="1">
        <v>-1.0602959999999999</v>
      </c>
      <c r="BE16" s="1">
        <v>-1.045283</v>
      </c>
      <c r="BF16" s="1">
        <v>-1.0602959999999999</v>
      </c>
    </row>
    <row r="17" spans="1:58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5.0000000000000001E-3</v>
      </c>
      <c r="V17" s="1">
        <v>7.0609999999999996E-3</v>
      </c>
      <c r="W17" s="1">
        <v>7.0609999999999996E-3</v>
      </c>
      <c r="X17" s="1">
        <v>7.0609999999999996E-3</v>
      </c>
      <c r="Y17" s="1">
        <v>7.0609999999999996E-3</v>
      </c>
      <c r="Z17" s="1">
        <v>7.0609999999999996E-3</v>
      </c>
      <c r="AA17" s="1">
        <v>7.0609999999999996E-3</v>
      </c>
      <c r="AB17" s="1">
        <v>7.0609999999999996E-3</v>
      </c>
      <c r="AC17" s="1">
        <v>7.0609999999999996E-3</v>
      </c>
      <c r="AD17" s="1">
        <v>7.0609999999999996E-3</v>
      </c>
      <c r="AE17" s="1">
        <v>7.0609999999999996E-3</v>
      </c>
      <c r="AF17" s="1">
        <v>7.0609999999999996E-3</v>
      </c>
      <c r="AG17" s="1">
        <v>7.0609999999999996E-3</v>
      </c>
      <c r="AH17" s="1">
        <v>7.0609999999999996E-3</v>
      </c>
      <c r="AI17" s="1">
        <v>7.0609999999999996E-3</v>
      </c>
      <c r="AJ17" s="1">
        <v>7.0609999999999996E-3</v>
      </c>
      <c r="AK17" s="1">
        <v>7.0609999999999996E-3</v>
      </c>
      <c r="AL17" s="1">
        <v>7.0609999999999996E-3</v>
      </c>
      <c r="AM17" s="1">
        <v>7.0609999999999996E-3</v>
      </c>
      <c r="AN17" s="1">
        <v>7.0609999999999996E-3</v>
      </c>
      <c r="AO17" s="1">
        <v>7.0609999999999996E-3</v>
      </c>
      <c r="AP17" s="1">
        <v>7.0609999999999996E-3</v>
      </c>
      <c r="AQ17" s="1">
        <v>5.0000000000000001E-3</v>
      </c>
      <c r="AR17" s="1">
        <v>7.0609999999999996E-3</v>
      </c>
      <c r="AS17" s="1">
        <v>7.0609999999999996E-3</v>
      </c>
      <c r="AT17" s="1">
        <v>7.0609999999999996E-3</v>
      </c>
      <c r="AU17" s="1">
        <v>7.0609999999999996E-3</v>
      </c>
      <c r="AV17" s="1">
        <v>7.0609999999999996E-3</v>
      </c>
      <c r="AW17" s="1">
        <v>7.0609999999999996E-3</v>
      </c>
      <c r="AX17" s="1">
        <v>7.0609999999999996E-3</v>
      </c>
      <c r="AY17" s="1">
        <v>7.0609999999999996E-3</v>
      </c>
      <c r="AZ17" s="1">
        <v>7.0609999999999996E-3</v>
      </c>
      <c r="BA17" s="1">
        <v>3.5300000000000002E-3</v>
      </c>
      <c r="BB17" s="1">
        <v>3.5300000000000002E-3</v>
      </c>
      <c r="BC17" s="1">
        <v>3.5300000000000002E-3</v>
      </c>
      <c r="BD17" s="1">
        <v>7.0609999999999996E-3</v>
      </c>
      <c r="BE17" s="1">
        <v>7.0609999999999996E-3</v>
      </c>
      <c r="BF17" s="1">
        <v>7.0609999999999996E-3</v>
      </c>
    </row>
    <row r="18" spans="1:58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0.16091900000000001</v>
      </c>
      <c r="V18" s="1">
        <v>0.22723699999999999</v>
      </c>
      <c r="W18" s="1">
        <v>0.22723699999999999</v>
      </c>
      <c r="X18" s="1">
        <v>0.22723699999999999</v>
      </c>
      <c r="Y18" s="1">
        <v>0.22723699999999999</v>
      </c>
      <c r="Z18" s="1">
        <v>0.22723699999999999</v>
      </c>
      <c r="AA18" s="1">
        <v>0.22723699999999999</v>
      </c>
      <c r="AB18" s="1">
        <v>0.22723699999999999</v>
      </c>
      <c r="AC18" s="1">
        <v>0.22723699999999999</v>
      </c>
      <c r="AD18" s="1">
        <v>0.22723699999999999</v>
      </c>
      <c r="AE18" s="1">
        <v>0.22723699999999999</v>
      </c>
      <c r="AF18" s="1">
        <v>0.22723699999999999</v>
      </c>
      <c r="AG18" s="1">
        <v>0.22723699999999999</v>
      </c>
      <c r="AH18" s="1">
        <v>0.22723699999999999</v>
      </c>
      <c r="AI18" s="1">
        <v>0.22723699999999999</v>
      </c>
      <c r="AJ18" s="1">
        <v>0.22723699999999999</v>
      </c>
      <c r="AK18" s="1">
        <v>0.22723699999999999</v>
      </c>
      <c r="AL18" s="1">
        <v>0.22723699999999999</v>
      </c>
      <c r="AM18" s="1">
        <v>0.22723699999999999</v>
      </c>
      <c r="AN18" s="1">
        <v>0.22723699999999999</v>
      </c>
      <c r="AO18" s="1">
        <v>0.22723699999999999</v>
      </c>
      <c r="AP18" s="1">
        <v>0.22723699999999999</v>
      </c>
      <c r="AQ18" s="1">
        <v>0.16091900000000001</v>
      </c>
      <c r="AR18" s="1">
        <v>0.22723699999999999</v>
      </c>
      <c r="AS18" s="1">
        <v>0.22723699999999999</v>
      </c>
      <c r="AT18" s="1">
        <v>0.22723699999999999</v>
      </c>
      <c r="AU18" s="1">
        <v>0.22723699999999999</v>
      </c>
      <c r="AV18" s="1">
        <v>0.22723699999999999</v>
      </c>
      <c r="AW18" s="1">
        <v>0.22723699999999999</v>
      </c>
      <c r="AX18" s="1">
        <v>0.22723699999999999</v>
      </c>
      <c r="AY18" s="1">
        <v>0.22723699999999999</v>
      </c>
      <c r="AZ18" s="1">
        <v>0.22723699999999999</v>
      </c>
      <c r="BA18" s="1">
        <v>0.113619</v>
      </c>
      <c r="BB18" s="1">
        <v>0.113619</v>
      </c>
      <c r="BC18" s="1">
        <v>0.113619</v>
      </c>
      <c r="BD18" s="1">
        <v>0.22723699999999999</v>
      </c>
      <c r="BE18" s="1">
        <v>0.22723699999999999</v>
      </c>
      <c r="BF18" s="1">
        <v>0.22723699999999999</v>
      </c>
    </row>
    <row r="19" spans="1:58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0.35446</v>
      </c>
      <c r="V19" s="1">
        <v>0.504664</v>
      </c>
      <c r="W19" s="1">
        <v>0.504664</v>
      </c>
      <c r="X19" s="1">
        <v>0.504664</v>
      </c>
      <c r="Y19" s="1">
        <v>0.504664</v>
      </c>
      <c r="Z19" s="1">
        <v>0.504664</v>
      </c>
      <c r="AA19" s="1">
        <v>0.504664</v>
      </c>
      <c r="AB19" s="1">
        <v>0.54970799999999997</v>
      </c>
      <c r="AC19" s="1">
        <v>0.504664</v>
      </c>
      <c r="AD19" s="1">
        <v>0.504664</v>
      </c>
      <c r="AE19" s="1">
        <v>0.504664</v>
      </c>
      <c r="AF19" s="1">
        <v>0.504664</v>
      </c>
      <c r="AG19" s="1">
        <v>0.504664</v>
      </c>
      <c r="AH19" s="1">
        <v>0.504664</v>
      </c>
      <c r="AI19" s="1">
        <v>0.504664</v>
      </c>
      <c r="AJ19" s="1">
        <v>0.504664</v>
      </c>
      <c r="AK19" s="1">
        <v>0.504664</v>
      </c>
      <c r="AL19" s="1">
        <v>0.504664</v>
      </c>
      <c r="AM19" s="1">
        <v>0.504664</v>
      </c>
      <c r="AN19" s="1">
        <v>0.504664</v>
      </c>
      <c r="AO19" s="1">
        <v>0.504664</v>
      </c>
      <c r="AP19" s="1">
        <v>0.504664</v>
      </c>
      <c r="AQ19" s="1">
        <v>0.35446</v>
      </c>
      <c r="AR19" s="1">
        <v>0.504664</v>
      </c>
      <c r="AS19" s="1">
        <v>0.504664</v>
      </c>
      <c r="AT19" s="1">
        <v>0.504664</v>
      </c>
      <c r="AU19" s="1">
        <v>0.504664</v>
      </c>
      <c r="AV19" s="1">
        <v>0.504664</v>
      </c>
      <c r="AW19" s="1">
        <v>0.504664</v>
      </c>
      <c r="AX19" s="1">
        <v>0.504664</v>
      </c>
      <c r="AY19" s="1">
        <v>0.50970800000000005</v>
      </c>
      <c r="AZ19" s="1">
        <v>0.504664</v>
      </c>
      <c r="BA19" s="1">
        <v>0.249832</v>
      </c>
      <c r="BB19" s="1">
        <v>0.249832</v>
      </c>
      <c r="BC19" s="1">
        <v>0.249832</v>
      </c>
      <c r="BD19" s="1">
        <v>0.504664</v>
      </c>
      <c r="BE19" s="1">
        <v>0.504664</v>
      </c>
      <c r="BF19" s="1">
        <v>0.504664</v>
      </c>
    </row>
    <row r="20" spans="1:58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0.19736600000000001</v>
      </c>
      <c r="V20" s="1">
        <v>0.27870499999999998</v>
      </c>
      <c r="W20" s="1">
        <v>0.27870499999999998</v>
      </c>
      <c r="X20" s="1">
        <v>0.27870499999999998</v>
      </c>
      <c r="Y20" s="1">
        <v>0.27870499999999998</v>
      </c>
      <c r="Z20" s="1">
        <v>0.27870499999999998</v>
      </c>
      <c r="AA20" s="1">
        <v>0.27870499999999998</v>
      </c>
      <c r="AB20" s="1">
        <v>0.27870499999999998</v>
      </c>
      <c r="AC20" s="1">
        <v>0.27870499999999998</v>
      </c>
      <c r="AD20" s="1">
        <v>0.27870499999999998</v>
      </c>
      <c r="AE20" s="1">
        <v>0.27870499999999998</v>
      </c>
      <c r="AF20" s="1">
        <v>0.27870499999999998</v>
      </c>
      <c r="AG20" s="1">
        <v>0.27870499999999998</v>
      </c>
      <c r="AH20" s="1">
        <v>0.27870499999999998</v>
      </c>
      <c r="AI20" s="1">
        <v>0.27870499999999998</v>
      </c>
      <c r="AJ20" s="1">
        <v>0.27870499999999998</v>
      </c>
      <c r="AK20" s="1">
        <v>0.27870499999999998</v>
      </c>
      <c r="AL20" s="1">
        <v>0.27870499999999998</v>
      </c>
      <c r="AM20" s="1">
        <v>0.27870499999999998</v>
      </c>
      <c r="AN20" s="1">
        <v>0.27870499999999998</v>
      </c>
      <c r="AO20" s="1">
        <v>0.27870499999999998</v>
      </c>
      <c r="AP20" s="1">
        <v>0.27870499999999998</v>
      </c>
      <c r="AQ20" s="1">
        <v>0.19736600000000001</v>
      </c>
      <c r="AR20" s="1">
        <v>0.27870499999999998</v>
      </c>
      <c r="AS20" s="1">
        <v>0.27870499999999998</v>
      </c>
      <c r="AT20" s="1">
        <v>0.27870499999999998</v>
      </c>
      <c r="AU20" s="1">
        <v>0.27870499999999998</v>
      </c>
      <c r="AV20" s="1">
        <v>0.27870499999999998</v>
      </c>
      <c r="AW20" s="1">
        <v>0.27870499999999998</v>
      </c>
      <c r="AX20" s="1">
        <v>0.27870499999999998</v>
      </c>
      <c r="AY20" s="1">
        <v>0.27870499999999998</v>
      </c>
      <c r="AZ20" s="1">
        <v>0.27870499999999998</v>
      </c>
      <c r="BA20" s="1">
        <v>0.139352</v>
      </c>
      <c r="BB20" s="1">
        <v>0.139352</v>
      </c>
      <c r="BC20" s="1">
        <v>0.139352</v>
      </c>
      <c r="BD20" s="1">
        <v>0.27870499999999998</v>
      </c>
      <c r="BE20" s="1">
        <v>0.27870499999999998</v>
      </c>
      <c r="BF20" s="1">
        <v>0.27870499999999998</v>
      </c>
    </row>
    <row r="21" spans="1:58" x14ac:dyDescent="0.25">
      <c r="A21" s="1" t="s">
        <v>41</v>
      </c>
      <c r="B21" s="1" t="s">
        <v>96</v>
      </c>
      <c r="C21" s="9" t="s">
        <v>97</v>
      </c>
      <c r="D21" s="1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5.0000000000000001E-3</v>
      </c>
      <c r="V21" s="1">
        <v>7.0609999999999996E-3</v>
      </c>
      <c r="W21" s="1">
        <v>7.0609999999999996E-3</v>
      </c>
      <c r="X21" s="1">
        <v>7.0609999999999996E-3</v>
      </c>
      <c r="Y21" s="1">
        <v>7.0609999999999996E-3</v>
      </c>
      <c r="Z21" s="1">
        <v>7.0609999999999996E-3</v>
      </c>
      <c r="AA21" s="1">
        <v>7.0609999999999996E-3</v>
      </c>
      <c r="AB21" s="1">
        <v>7.0609999999999996E-3</v>
      </c>
      <c r="AC21" s="1">
        <v>7.0609999999999996E-3</v>
      </c>
      <c r="AD21" s="1">
        <v>7.0609999999999996E-3</v>
      </c>
      <c r="AE21" s="1">
        <v>7.0609999999999996E-3</v>
      </c>
      <c r="AF21" s="1">
        <v>7.0609999999999996E-3</v>
      </c>
      <c r="AG21" s="1">
        <v>7.0609999999999996E-3</v>
      </c>
      <c r="AH21" s="1">
        <v>7.0609999999999996E-3</v>
      </c>
      <c r="AI21" s="1">
        <v>7.0609999999999996E-3</v>
      </c>
      <c r="AJ21" s="1">
        <v>7.0609999999999996E-3</v>
      </c>
      <c r="AK21" s="1">
        <v>7.0609999999999996E-3</v>
      </c>
      <c r="AL21" s="1">
        <v>7.0609999999999996E-3</v>
      </c>
      <c r="AM21" s="1">
        <v>7.0609999999999996E-3</v>
      </c>
      <c r="AN21" s="1">
        <v>7.0609999999999996E-3</v>
      </c>
      <c r="AO21" s="1">
        <v>7.0609999999999996E-3</v>
      </c>
      <c r="AP21" s="1">
        <v>7.0609999999999996E-3</v>
      </c>
      <c r="AQ21" s="1">
        <v>5.0000000000000001E-3</v>
      </c>
      <c r="AR21" s="1">
        <v>7.0609999999999996E-3</v>
      </c>
      <c r="AS21" s="1">
        <v>7.0609999999999996E-3</v>
      </c>
      <c r="AT21" s="1">
        <v>7.0609999999999996E-3</v>
      </c>
      <c r="AU21" s="1">
        <v>7.0609999999999996E-3</v>
      </c>
      <c r="AV21" s="1">
        <v>7.0609999999999996E-3</v>
      </c>
      <c r="AW21" s="1">
        <v>7.0609999999999996E-3</v>
      </c>
      <c r="AX21" s="1">
        <v>7.0609999999999996E-3</v>
      </c>
      <c r="AY21" s="1">
        <v>7.0609999999999996E-3</v>
      </c>
      <c r="AZ21" s="1">
        <v>7.0609999999999996E-3</v>
      </c>
      <c r="BA21" s="1">
        <v>3.5300000000000002E-3</v>
      </c>
      <c r="BB21" s="1">
        <v>3.5300000000000002E-3</v>
      </c>
      <c r="BC21" s="1">
        <v>3.5300000000000002E-3</v>
      </c>
      <c r="BD21" s="1">
        <v>7.0609999999999996E-3</v>
      </c>
      <c r="BE21" s="1">
        <v>7.0609999999999996E-3</v>
      </c>
      <c r="BF21" s="1">
        <v>7.0609999999999996E-3</v>
      </c>
    </row>
    <row r="22" spans="1:58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0.104445</v>
      </c>
      <c r="V22" s="1">
        <v>0.14748900000000001</v>
      </c>
      <c r="W22" s="1">
        <v>0.14748900000000001</v>
      </c>
      <c r="X22" s="1">
        <v>0.14748900000000001</v>
      </c>
      <c r="Y22" s="1">
        <v>0.14748900000000001</v>
      </c>
      <c r="Z22" s="1">
        <v>0.14748900000000001</v>
      </c>
      <c r="AA22" s="1">
        <v>0.14748900000000001</v>
      </c>
      <c r="AB22" s="1">
        <v>0.14748900000000001</v>
      </c>
      <c r="AC22" s="1">
        <v>0.14748900000000001</v>
      </c>
      <c r="AD22" s="1">
        <v>0.14748900000000001</v>
      </c>
      <c r="AE22" s="1">
        <v>0.14748900000000001</v>
      </c>
      <c r="AF22" s="1">
        <v>0.14748900000000001</v>
      </c>
      <c r="AG22" s="1">
        <v>0.14748900000000001</v>
      </c>
      <c r="AH22" s="1">
        <v>0.14748900000000001</v>
      </c>
      <c r="AI22" s="1">
        <v>0.14748900000000001</v>
      </c>
      <c r="AJ22" s="1">
        <v>0.14748900000000001</v>
      </c>
      <c r="AK22" s="1">
        <v>0.14748900000000001</v>
      </c>
      <c r="AL22" s="1">
        <v>0.14748900000000001</v>
      </c>
      <c r="AM22" s="1">
        <v>0.14748900000000001</v>
      </c>
      <c r="AN22" s="1">
        <v>0.14748900000000001</v>
      </c>
      <c r="AO22" s="1">
        <v>0.14748900000000001</v>
      </c>
      <c r="AP22" s="1">
        <v>0.14748900000000001</v>
      </c>
      <c r="AQ22" s="1">
        <v>0.104445</v>
      </c>
      <c r="AR22" s="1">
        <v>0.14748900000000001</v>
      </c>
      <c r="AS22" s="1">
        <v>0.14748900000000001</v>
      </c>
      <c r="AT22" s="1">
        <v>0.14748900000000001</v>
      </c>
      <c r="AU22" s="1">
        <v>0.14748900000000001</v>
      </c>
      <c r="AV22" s="1">
        <v>0.14748900000000001</v>
      </c>
      <c r="AW22" s="1">
        <v>0.14748900000000001</v>
      </c>
      <c r="AX22" s="1">
        <v>0.14748900000000001</v>
      </c>
      <c r="AY22" s="1">
        <v>0.14748900000000001</v>
      </c>
      <c r="AZ22" s="1">
        <v>0.14748900000000001</v>
      </c>
      <c r="BA22" s="1">
        <v>7.3744000000000004E-2</v>
      </c>
      <c r="BB22" s="1">
        <v>7.3744000000000004E-2</v>
      </c>
      <c r="BC22" s="1">
        <v>7.3744000000000004E-2</v>
      </c>
      <c r="BD22" s="1">
        <v>0.14748900000000001</v>
      </c>
      <c r="BE22" s="1">
        <v>0.14748900000000001</v>
      </c>
      <c r="BF22" s="1">
        <v>0.14748900000000001</v>
      </c>
    </row>
    <row r="23" spans="1:58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5.0000000000000001E-3</v>
      </c>
      <c r="V23" s="1">
        <v>7.0609999999999996E-3</v>
      </c>
      <c r="W23" s="1">
        <v>7.0609999999999996E-3</v>
      </c>
      <c r="X23" s="1">
        <v>7.0609999999999996E-3</v>
      </c>
      <c r="Y23" s="1">
        <v>7.0609999999999996E-3</v>
      </c>
      <c r="Z23" s="1">
        <v>7.0609999999999996E-3</v>
      </c>
      <c r="AA23" s="1">
        <v>7.0609999999999996E-3</v>
      </c>
      <c r="AB23" s="1">
        <v>7.0609999999999996E-3</v>
      </c>
      <c r="AC23" s="1">
        <v>7.0609999999999996E-3</v>
      </c>
      <c r="AD23" s="1">
        <v>7.0609999999999996E-3</v>
      </c>
      <c r="AE23" s="1">
        <v>7.0609999999999996E-3</v>
      </c>
      <c r="AF23" s="1">
        <v>7.0609999999999996E-3</v>
      </c>
      <c r="AG23" s="1">
        <v>7.0609999999999996E-3</v>
      </c>
      <c r="AH23" s="1">
        <v>7.0609999999999996E-3</v>
      </c>
      <c r="AI23" s="1">
        <v>7.0609999999999996E-3</v>
      </c>
      <c r="AJ23" s="1">
        <v>7.0609999999999996E-3</v>
      </c>
      <c r="AK23" s="1">
        <v>7.0609999999999996E-3</v>
      </c>
      <c r="AL23" s="1">
        <v>7.0609999999999996E-3</v>
      </c>
      <c r="AM23" s="1">
        <v>7.0609999999999996E-3</v>
      </c>
      <c r="AN23" s="1">
        <v>7.0609999999999996E-3</v>
      </c>
      <c r="AO23" s="1">
        <v>7.0609999999999996E-3</v>
      </c>
      <c r="AP23" s="1">
        <v>7.0609999999999996E-3</v>
      </c>
      <c r="AQ23" s="1">
        <v>5.0000000000000001E-3</v>
      </c>
      <c r="AR23" s="1">
        <v>7.0609999999999996E-3</v>
      </c>
      <c r="AS23" s="1">
        <v>7.0609999999999996E-3</v>
      </c>
      <c r="AT23" s="1">
        <v>7.0609999999999996E-3</v>
      </c>
      <c r="AU23" s="1">
        <v>7.0609999999999996E-3</v>
      </c>
      <c r="AV23" s="1">
        <v>7.0609999999999996E-3</v>
      </c>
      <c r="AW23" s="1">
        <v>7.0609999999999996E-3</v>
      </c>
      <c r="AX23" s="1">
        <v>7.0609999999999996E-3</v>
      </c>
      <c r="AY23" s="1">
        <v>7.0609999999999996E-3</v>
      </c>
      <c r="AZ23" s="1">
        <v>7.0609999999999996E-3</v>
      </c>
      <c r="BA23" s="1">
        <v>3.5300000000000002E-3</v>
      </c>
      <c r="BB23" s="1">
        <v>3.5300000000000002E-3</v>
      </c>
      <c r="BC23" s="1">
        <v>3.5300000000000002E-3</v>
      </c>
      <c r="BD23" s="1">
        <v>7.0609999999999996E-3</v>
      </c>
      <c r="BE23" s="1">
        <v>7.0609999999999996E-3</v>
      </c>
      <c r="BF23" s="1">
        <v>7.0609999999999996E-3</v>
      </c>
    </row>
    <row r="24" spans="1:58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4.3347999999999998E-2</v>
      </c>
      <c r="V24" s="1">
        <v>6.1212999999999997E-2</v>
      </c>
      <c r="W24" s="1">
        <v>6.1212999999999997E-2</v>
      </c>
      <c r="X24" s="1">
        <v>6.1212999999999997E-2</v>
      </c>
      <c r="Y24" s="1">
        <v>6.1212999999999997E-2</v>
      </c>
      <c r="Z24" s="1">
        <v>6.1212999999999997E-2</v>
      </c>
      <c r="AA24" s="1">
        <v>6.1212999999999997E-2</v>
      </c>
      <c r="AB24" s="1">
        <v>6.1212999999999997E-2</v>
      </c>
      <c r="AC24" s="1">
        <v>6.1212999999999997E-2</v>
      </c>
      <c r="AD24" s="1">
        <v>6.1212999999999997E-2</v>
      </c>
      <c r="AE24" s="1">
        <v>6.1212999999999997E-2</v>
      </c>
      <c r="AF24" s="1">
        <v>6.1212999999999997E-2</v>
      </c>
      <c r="AG24" s="1">
        <v>6.1212999999999997E-2</v>
      </c>
      <c r="AH24" s="1">
        <v>6.1212999999999997E-2</v>
      </c>
      <c r="AI24" s="1">
        <v>6.1212999999999997E-2</v>
      </c>
      <c r="AJ24" s="1">
        <v>6.1212999999999997E-2</v>
      </c>
      <c r="AK24" s="1">
        <v>6.1212999999999997E-2</v>
      </c>
      <c r="AL24" s="1">
        <v>6.1212999999999997E-2</v>
      </c>
      <c r="AM24" s="1">
        <v>6.1212999999999997E-2</v>
      </c>
      <c r="AN24" s="1">
        <v>6.1212999999999997E-2</v>
      </c>
      <c r="AO24" s="1">
        <v>6.1212999999999997E-2</v>
      </c>
      <c r="AP24" s="1">
        <v>6.1212999999999997E-2</v>
      </c>
      <c r="AQ24" s="1">
        <v>4.3347999999999998E-2</v>
      </c>
      <c r="AR24" s="1">
        <v>6.1212999999999997E-2</v>
      </c>
      <c r="AS24" s="1">
        <v>6.1212999999999997E-2</v>
      </c>
      <c r="AT24" s="1">
        <v>6.1212999999999997E-2</v>
      </c>
      <c r="AU24" s="1">
        <v>6.1212999999999997E-2</v>
      </c>
      <c r="AV24" s="1">
        <v>6.1212999999999997E-2</v>
      </c>
      <c r="AW24" s="1">
        <v>6.1212999999999997E-2</v>
      </c>
      <c r="AX24" s="1">
        <v>6.1212999999999997E-2</v>
      </c>
      <c r="AY24" s="1">
        <v>6.1212999999999997E-2</v>
      </c>
      <c r="AZ24" s="1">
        <v>6.1212999999999997E-2</v>
      </c>
      <c r="BA24" s="1">
        <v>3.0606999999999999E-2</v>
      </c>
      <c r="BB24" s="1">
        <v>3.0606999999999999E-2</v>
      </c>
      <c r="BC24" s="1">
        <v>3.0606999999999999E-2</v>
      </c>
      <c r="BD24" s="1">
        <v>6.1212999999999997E-2</v>
      </c>
      <c r="BE24" s="1">
        <v>6.1212999999999997E-2</v>
      </c>
      <c r="BF24" s="1">
        <v>6.1212999999999997E-2</v>
      </c>
    </row>
    <row r="25" spans="1:58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0.14014799999999999</v>
      </c>
      <c r="V25" s="1">
        <v>0.197907</v>
      </c>
      <c r="W25" s="1">
        <v>0.197907</v>
      </c>
      <c r="X25" s="1">
        <v>0.197907</v>
      </c>
      <c r="Y25" s="1">
        <v>0.197907</v>
      </c>
      <c r="Z25" s="1">
        <v>0.197907</v>
      </c>
      <c r="AA25" s="1">
        <v>0.197907</v>
      </c>
      <c r="AB25" s="1">
        <v>0.197907</v>
      </c>
      <c r="AC25" s="1">
        <v>0.197907</v>
      </c>
      <c r="AD25" s="1">
        <v>0.197907</v>
      </c>
      <c r="AE25" s="1">
        <v>0.197907</v>
      </c>
      <c r="AF25" s="1">
        <v>0.197907</v>
      </c>
      <c r="AG25" s="1">
        <v>0.197907</v>
      </c>
      <c r="AH25" s="1">
        <v>0.197907</v>
      </c>
      <c r="AI25" s="1">
        <v>0.197907</v>
      </c>
      <c r="AJ25" s="1">
        <v>0.197907</v>
      </c>
      <c r="AK25" s="1">
        <v>0.197907</v>
      </c>
      <c r="AL25" s="1">
        <v>0.197907</v>
      </c>
      <c r="AM25" s="1">
        <v>0.197907</v>
      </c>
      <c r="AN25" s="1">
        <v>0.197907</v>
      </c>
      <c r="AO25" s="1">
        <v>0.197907</v>
      </c>
      <c r="AP25" s="1">
        <v>0.197907</v>
      </c>
      <c r="AQ25" s="1">
        <v>0.14014799999999999</v>
      </c>
      <c r="AR25" s="1">
        <v>0.197907</v>
      </c>
      <c r="AS25" s="1">
        <v>0.197907</v>
      </c>
      <c r="AT25" s="1">
        <v>0.197907</v>
      </c>
      <c r="AU25" s="1">
        <v>0.197907</v>
      </c>
      <c r="AV25" s="1">
        <v>0.197907</v>
      </c>
      <c r="AW25" s="1">
        <v>0.197907</v>
      </c>
      <c r="AX25" s="1">
        <v>0.197907</v>
      </c>
      <c r="AY25" s="1">
        <v>0.197907</v>
      </c>
      <c r="AZ25" s="1">
        <v>0.197907</v>
      </c>
      <c r="BA25" s="1">
        <v>9.8954E-2</v>
      </c>
      <c r="BB25" s="1">
        <v>9.8954E-2</v>
      </c>
      <c r="BC25" s="1">
        <v>9.8954E-2</v>
      </c>
      <c r="BD25" s="1">
        <v>0.197907</v>
      </c>
      <c r="BE25" s="1">
        <v>0.197907</v>
      </c>
      <c r="BF25" s="1">
        <v>0.197907</v>
      </c>
    </row>
    <row r="26" spans="1:58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8.8326000000000002E-2</v>
      </c>
      <c r="V26" s="1">
        <v>0.124727</v>
      </c>
      <c r="W26" s="1">
        <v>0.124727</v>
      </c>
      <c r="X26" s="1">
        <v>0.124727</v>
      </c>
      <c r="Y26" s="1">
        <v>0.124727</v>
      </c>
      <c r="Z26" s="1">
        <v>0.124727</v>
      </c>
      <c r="AA26" s="1">
        <v>0.124727</v>
      </c>
      <c r="AB26" s="1">
        <v>0.124727</v>
      </c>
      <c r="AC26" s="1">
        <v>0.124727</v>
      </c>
      <c r="AD26" s="1">
        <v>0.124727</v>
      </c>
      <c r="AE26" s="1">
        <v>0.124727</v>
      </c>
      <c r="AF26" s="1">
        <v>0.124727</v>
      </c>
      <c r="AG26" s="1">
        <v>0.124727</v>
      </c>
      <c r="AH26" s="1">
        <v>0.124727</v>
      </c>
      <c r="AI26" s="1">
        <v>0.124727</v>
      </c>
      <c r="AJ26" s="1">
        <v>0.124727</v>
      </c>
      <c r="AK26" s="1">
        <v>0.124727</v>
      </c>
      <c r="AL26" s="1">
        <v>0.124727</v>
      </c>
      <c r="AM26" s="1">
        <v>0.124727</v>
      </c>
      <c r="AN26" s="1">
        <v>0.124727</v>
      </c>
      <c r="AO26" s="1">
        <v>0.124727</v>
      </c>
      <c r="AP26" s="1">
        <v>0.124727</v>
      </c>
      <c r="AQ26" s="1">
        <v>8.8326000000000002E-2</v>
      </c>
      <c r="AR26" s="1">
        <v>0.124727</v>
      </c>
      <c r="AS26" s="1">
        <v>0.124727</v>
      </c>
      <c r="AT26" s="1">
        <v>0.124727</v>
      </c>
      <c r="AU26" s="1">
        <v>0.124727</v>
      </c>
      <c r="AV26" s="1">
        <v>0.124727</v>
      </c>
      <c r="AW26" s="1">
        <v>0.124727</v>
      </c>
      <c r="AX26" s="1">
        <v>0.124727</v>
      </c>
      <c r="AY26" s="1">
        <v>0.124727</v>
      </c>
      <c r="AZ26" s="1">
        <v>0.124727</v>
      </c>
      <c r="BA26" s="1">
        <v>6.2364000000000003E-2</v>
      </c>
      <c r="BB26" s="1">
        <v>6.2364000000000003E-2</v>
      </c>
      <c r="BC26" s="1">
        <v>6.2364000000000003E-2</v>
      </c>
      <c r="BD26" s="1">
        <v>0.124727</v>
      </c>
      <c r="BE26" s="1">
        <v>0.124727</v>
      </c>
      <c r="BF26" s="1">
        <v>0.124727</v>
      </c>
    </row>
    <row r="27" spans="1:58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-7.0819999999999998E-3</v>
      </c>
      <c r="V27" s="1">
        <v>-0.01</v>
      </c>
      <c r="W27" s="1">
        <v>-0.01</v>
      </c>
      <c r="X27" s="1">
        <v>-0.01</v>
      </c>
      <c r="Y27" s="1">
        <v>-0.01</v>
      </c>
      <c r="Z27" s="1">
        <v>-0.01</v>
      </c>
      <c r="AA27" s="1">
        <v>-0.01</v>
      </c>
      <c r="AB27" s="1">
        <v>-0.01</v>
      </c>
      <c r="AC27" s="1">
        <v>-0.01</v>
      </c>
      <c r="AD27" s="1">
        <v>-0.01</v>
      </c>
      <c r="AE27" s="1">
        <v>-0.01</v>
      </c>
      <c r="AF27" s="1">
        <v>-0.01</v>
      </c>
      <c r="AG27" s="1">
        <v>-0.01</v>
      </c>
      <c r="AH27" s="1">
        <v>-0.01</v>
      </c>
      <c r="AI27" s="1">
        <v>-0.01</v>
      </c>
      <c r="AJ27" s="1">
        <v>-0.01</v>
      </c>
      <c r="AK27" s="1">
        <v>-0.01</v>
      </c>
      <c r="AL27" s="1">
        <v>-0.01</v>
      </c>
      <c r="AM27" s="1">
        <v>-0.01</v>
      </c>
      <c r="AN27" s="1">
        <v>-0.01</v>
      </c>
      <c r="AO27" s="1">
        <v>-0.01</v>
      </c>
      <c r="AP27" s="1">
        <v>-0.01</v>
      </c>
      <c r="AQ27" s="1">
        <v>-7.0819999999999998E-3</v>
      </c>
      <c r="AR27" s="1">
        <v>-0.01</v>
      </c>
      <c r="AS27" s="1">
        <v>-0.01</v>
      </c>
      <c r="AT27" s="1">
        <v>-0.01</v>
      </c>
      <c r="AU27" s="1">
        <v>-0.01</v>
      </c>
      <c r="AV27" s="1">
        <v>-0.01</v>
      </c>
      <c r="AW27" s="1">
        <v>-0.01</v>
      </c>
      <c r="AX27" s="1">
        <v>-0.01</v>
      </c>
      <c r="AY27" s="1">
        <v>-0.01</v>
      </c>
      <c r="AZ27" s="1">
        <v>-0.01</v>
      </c>
      <c r="BA27" s="1">
        <v>-5.0000000000000001E-3</v>
      </c>
      <c r="BB27" s="1">
        <v>-5.0000000000000001E-3</v>
      </c>
      <c r="BC27" s="1">
        <v>-5.0000000000000001E-3</v>
      </c>
      <c r="BD27" s="1">
        <v>-0.01</v>
      </c>
      <c r="BE27" s="1">
        <v>-0.01</v>
      </c>
      <c r="BF27" s="1">
        <v>-0.01</v>
      </c>
    </row>
    <row r="28" spans="1:58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5.5925999999999997E-2</v>
      </c>
      <c r="V28" s="1">
        <v>7.8975000000000004E-2</v>
      </c>
      <c r="W28" s="1">
        <v>7.8975000000000004E-2</v>
      </c>
      <c r="X28" s="1">
        <v>7.8975000000000004E-2</v>
      </c>
      <c r="Y28" s="1">
        <v>7.8975000000000004E-2</v>
      </c>
      <c r="Z28" s="1">
        <v>7.8975000000000004E-2</v>
      </c>
      <c r="AA28" s="1">
        <v>7.8975000000000004E-2</v>
      </c>
      <c r="AB28" s="1">
        <v>7.8975000000000004E-2</v>
      </c>
      <c r="AC28" s="1">
        <v>7.8975000000000004E-2</v>
      </c>
      <c r="AD28" s="1">
        <v>7.8975000000000004E-2</v>
      </c>
      <c r="AE28" s="1">
        <v>7.8975000000000004E-2</v>
      </c>
      <c r="AF28" s="1">
        <v>7.8975000000000004E-2</v>
      </c>
      <c r="AG28" s="1">
        <v>7.8975000000000004E-2</v>
      </c>
      <c r="AH28" s="1">
        <v>7.8975000000000004E-2</v>
      </c>
      <c r="AI28" s="1">
        <v>7.8975000000000004E-2</v>
      </c>
      <c r="AJ28" s="1">
        <v>7.8975000000000004E-2</v>
      </c>
      <c r="AK28" s="1">
        <v>7.8975000000000004E-2</v>
      </c>
      <c r="AL28" s="1">
        <v>7.8975000000000004E-2</v>
      </c>
      <c r="AM28" s="1">
        <v>7.8975000000000004E-2</v>
      </c>
      <c r="AN28" s="1">
        <v>7.8975000000000004E-2</v>
      </c>
      <c r="AO28" s="1">
        <v>7.8975000000000004E-2</v>
      </c>
      <c r="AP28" s="1">
        <v>7.8975000000000004E-2</v>
      </c>
      <c r="AQ28" s="1">
        <v>5.5925999999999997E-2</v>
      </c>
      <c r="AR28" s="1">
        <v>7.8975000000000004E-2</v>
      </c>
      <c r="AS28" s="1">
        <v>7.8975000000000004E-2</v>
      </c>
      <c r="AT28" s="1">
        <v>7.8975000000000004E-2</v>
      </c>
      <c r="AU28" s="1">
        <v>7.8975000000000004E-2</v>
      </c>
      <c r="AV28" s="1">
        <v>7.8975000000000004E-2</v>
      </c>
      <c r="AW28" s="1">
        <v>7.8975000000000004E-2</v>
      </c>
      <c r="AX28" s="1">
        <v>7.8975000000000004E-2</v>
      </c>
      <c r="AY28" s="1">
        <v>7.8975000000000004E-2</v>
      </c>
      <c r="AZ28" s="1">
        <v>7.8975000000000004E-2</v>
      </c>
      <c r="BA28" s="1">
        <v>3.9487000000000001E-2</v>
      </c>
      <c r="BB28" s="1">
        <v>3.9487000000000001E-2</v>
      </c>
      <c r="BC28" s="1">
        <v>3.9487000000000001E-2</v>
      </c>
      <c r="BD28" s="1">
        <v>7.8975000000000004E-2</v>
      </c>
      <c r="BE28" s="1">
        <v>7.8975000000000004E-2</v>
      </c>
      <c r="BF28" s="1">
        <v>7.8975000000000004E-2</v>
      </c>
    </row>
    <row r="29" spans="1:58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7.6363E-2</v>
      </c>
      <c r="V29" s="1">
        <v>0.1</v>
      </c>
      <c r="W29" s="1">
        <v>0.1</v>
      </c>
      <c r="X29" s="1">
        <v>0.1</v>
      </c>
      <c r="Y29" s="1">
        <v>0.1</v>
      </c>
      <c r="Z29" s="1">
        <v>0.1</v>
      </c>
      <c r="AA29" s="1">
        <v>0.05</v>
      </c>
      <c r="AB29" s="1">
        <v>0.1</v>
      </c>
      <c r="AC29" s="1">
        <v>0.1</v>
      </c>
      <c r="AD29" s="1">
        <v>0.1</v>
      </c>
      <c r="AE29" s="1">
        <v>0.1</v>
      </c>
      <c r="AF29" s="1">
        <v>0.1</v>
      </c>
      <c r="AG29" s="1">
        <v>0.1</v>
      </c>
      <c r="AH29" s="1">
        <v>0.1</v>
      </c>
      <c r="AI29" s="1">
        <v>0.1</v>
      </c>
      <c r="AJ29" s="1">
        <v>0.1</v>
      </c>
      <c r="AK29" s="1">
        <v>0.1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7.6363E-2</v>
      </c>
      <c r="AR29" s="1">
        <v>0.1</v>
      </c>
      <c r="AS29" s="1">
        <v>0.1</v>
      </c>
      <c r="AT29" s="1">
        <v>0.1</v>
      </c>
      <c r="AU29" s="1">
        <v>0.1</v>
      </c>
      <c r="AV29" s="1">
        <v>0.1</v>
      </c>
      <c r="AW29" s="1">
        <v>0.1</v>
      </c>
      <c r="AX29" s="1">
        <v>0.1</v>
      </c>
      <c r="AY29" s="1">
        <v>0.1</v>
      </c>
      <c r="AZ29" s="1">
        <v>0.1</v>
      </c>
      <c r="BA29" s="1">
        <v>5.3917E-2</v>
      </c>
      <c r="BB29" s="1">
        <v>5.3917E-2</v>
      </c>
      <c r="BC29" s="1">
        <v>5.3917E-2</v>
      </c>
      <c r="BD29" s="1">
        <v>0.1</v>
      </c>
      <c r="BE29" s="1">
        <v>0.1</v>
      </c>
      <c r="BF29" s="1">
        <v>0.1</v>
      </c>
    </row>
    <row r="30" spans="1:58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5.0000000000000001E-3</v>
      </c>
      <c r="V30" s="1">
        <v>7.0609999999999996E-3</v>
      </c>
      <c r="W30" s="1">
        <v>7.0609999999999996E-3</v>
      </c>
      <c r="X30" s="1">
        <v>7.0609999999999996E-3</v>
      </c>
      <c r="Y30" s="1">
        <v>7.0609999999999996E-3</v>
      </c>
      <c r="Z30" s="1">
        <v>7.0609999999999996E-3</v>
      </c>
      <c r="AA30" s="1">
        <v>7.0609999999999996E-3</v>
      </c>
      <c r="AB30" s="1">
        <v>7.0609999999999996E-3</v>
      </c>
      <c r="AC30" s="1">
        <v>7.0609999999999996E-3</v>
      </c>
      <c r="AD30" s="1">
        <v>7.0609999999999996E-3</v>
      </c>
      <c r="AE30" s="1">
        <v>7.0609999999999996E-3</v>
      </c>
      <c r="AF30" s="1">
        <v>7.0609999999999996E-3</v>
      </c>
      <c r="AG30" s="1">
        <v>7.0609999999999996E-3</v>
      </c>
      <c r="AH30" s="1">
        <v>7.0609999999999996E-3</v>
      </c>
      <c r="AI30" s="1">
        <v>7.0609999999999996E-3</v>
      </c>
      <c r="AJ30" s="1">
        <v>7.0609999999999996E-3</v>
      </c>
      <c r="AK30" s="1">
        <v>7.0609999999999996E-3</v>
      </c>
      <c r="AL30" s="1">
        <v>7.0609999999999996E-3</v>
      </c>
      <c r="AM30" s="1">
        <v>7.0609999999999996E-3</v>
      </c>
      <c r="AN30" s="1">
        <v>7.0609999999999996E-3</v>
      </c>
      <c r="AO30" s="1">
        <v>7.0609999999999996E-3</v>
      </c>
      <c r="AP30" s="1">
        <v>7.0609999999999996E-3</v>
      </c>
      <c r="AQ30" s="1">
        <v>5.0000000000000001E-3</v>
      </c>
      <c r="AR30" s="1">
        <v>7.0609999999999996E-3</v>
      </c>
      <c r="AS30" s="1">
        <v>7.0609999999999996E-3</v>
      </c>
      <c r="AT30" s="1">
        <v>7.0609999999999996E-3</v>
      </c>
      <c r="AU30" s="1">
        <v>7.0609999999999996E-3</v>
      </c>
      <c r="AV30" s="1">
        <v>7.0609999999999996E-3</v>
      </c>
      <c r="AW30" s="1">
        <v>7.0609999999999996E-3</v>
      </c>
      <c r="AX30" s="1">
        <v>7.0609999999999996E-3</v>
      </c>
      <c r="AY30" s="1">
        <v>7.0609999999999996E-3</v>
      </c>
      <c r="AZ30" s="1">
        <v>7.0609999999999996E-3</v>
      </c>
      <c r="BA30" s="1">
        <v>3.5300000000000002E-3</v>
      </c>
      <c r="BB30" s="1">
        <v>3.5300000000000002E-3</v>
      </c>
      <c r="BC30" s="1">
        <v>3.5300000000000002E-3</v>
      </c>
      <c r="BD30" s="1">
        <v>7.0609999999999996E-3</v>
      </c>
      <c r="BE30" s="1">
        <v>7.0609999999999996E-3</v>
      </c>
      <c r="BF30" s="1">
        <v>7.0609999999999996E-3</v>
      </c>
    </row>
    <row r="31" spans="1:58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Uptake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0.33441300000000002</v>
      </c>
      <c r="V31" s="1">
        <v>0.47223300000000001</v>
      </c>
      <c r="W31" s="1">
        <v>0.47223300000000001</v>
      </c>
      <c r="X31" s="1">
        <v>0.47223300000000001</v>
      </c>
      <c r="Y31" s="1">
        <v>0.47223300000000001</v>
      </c>
      <c r="Z31" s="1">
        <v>0.47223300000000001</v>
      </c>
      <c r="AA31" s="1">
        <v>0.47223300000000001</v>
      </c>
      <c r="AB31" s="1">
        <v>0.47223300000000001</v>
      </c>
      <c r="AC31" s="1">
        <v>0.47223300000000001</v>
      </c>
      <c r="AD31" s="1">
        <v>0.47223300000000001</v>
      </c>
      <c r="AE31" s="1">
        <v>0.47223300000000001</v>
      </c>
      <c r="AF31" s="1">
        <v>0.47223300000000001</v>
      </c>
      <c r="AG31" s="1">
        <v>0.47223300000000001</v>
      </c>
      <c r="AH31" s="1">
        <v>0.47223300000000001</v>
      </c>
      <c r="AI31" s="1">
        <v>0.47223300000000001</v>
      </c>
      <c r="AJ31" s="1">
        <v>0.47223300000000001</v>
      </c>
      <c r="AK31" s="1">
        <v>0.47223300000000001</v>
      </c>
      <c r="AL31" s="1">
        <v>0.47223300000000001</v>
      </c>
      <c r="AM31" s="1">
        <v>0.47223300000000001</v>
      </c>
      <c r="AN31" s="1">
        <v>0.47223300000000001</v>
      </c>
      <c r="AO31" s="1">
        <v>0.47223300000000001</v>
      </c>
      <c r="AP31" s="1">
        <v>0.47223300000000001</v>
      </c>
      <c r="AQ31" s="1">
        <v>0.33441300000000002</v>
      </c>
      <c r="AR31" s="1">
        <v>0.47223300000000001</v>
      </c>
      <c r="AS31" s="1">
        <v>0.47223300000000001</v>
      </c>
      <c r="AT31" s="1">
        <v>0.47223300000000001</v>
      </c>
      <c r="AU31" s="1">
        <v>0.47223300000000001</v>
      </c>
      <c r="AV31" s="1">
        <v>0.47223300000000001</v>
      </c>
      <c r="AW31" s="1">
        <v>0.47223300000000001</v>
      </c>
      <c r="AX31" s="1">
        <v>0.47223300000000001</v>
      </c>
      <c r="AY31" s="1">
        <v>0.47223300000000001</v>
      </c>
      <c r="AZ31" s="1">
        <v>0.47223300000000001</v>
      </c>
      <c r="BA31" s="1">
        <v>0.23611599999999999</v>
      </c>
      <c r="BB31" s="1">
        <v>0.23611599999999999</v>
      </c>
      <c r="BC31" s="1">
        <v>0.23611599999999999</v>
      </c>
      <c r="BD31" s="1">
        <v>0.47223300000000001</v>
      </c>
      <c r="BE31" s="1">
        <v>0.47223300000000001</v>
      </c>
      <c r="BF31" s="1">
        <v>0.47223300000000001</v>
      </c>
    </row>
    <row r="32" spans="1:58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6.5185000000000007E-2</v>
      </c>
      <c r="V32" s="1">
        <v>9.2050000000000007E-2</v>
      </c>
      <c r="W32" s="1">
        <v>9.2050000000000007E-2</v>
      </c>
      <c r="X32" s="1">
        <v>9.2050000000000007E-2</v>
      </c>
      <c r="Y32" s="1">
        <v>9.2050000000000007E-2</v>
      </c>
      <c r="Z32" s="1">
        <v>9.2050000000000007E-2</v>
      </c>
      <c r="AA32" s="1">
        <v>9.2050000000000007E-2</v>
      </c>
      <c r="AB32" s="1">
        <v>9.2050000000000007E-2</v>
      </c>
      <c r="AC32" s="1">
        <v>9.2050000000000007E-2</v>
      </c>
      <c r="AD32" s="1">
        <v>9.2050000000000007E-2</v>
      </c>
      <c r="AE32" s="1">
        <v>9.2050000000000007E-2</v>
      </c>
      <c r="AF32" s="1">
        <v>9.2050000000000007E-2</v>
      </c>
      <c r="AG32" s="1">
        <v>9.2050000000000007E-2</v>
      </c>
      <c r="AH32" s="1">
        <v>9.2050000000000007E-2</v>
      </c>
      <c r="AI32" s="1">
        <v>9.2050000000000007E-2</v>
      </c>
      <c r="AJ32" s="1">
        <v>9.2050000000000007E-2</v>
      </c>
      <c r="AK32" s="1">
        <v>9.2050000000000007E-2</v>
      </c>
      <c r="AL32" s="1">
        <v>9.2050000000000007E-2</v>
      </c>
      <c r="AM32" s="1">
        <v>9.2050000000000007E-2</v>
      </c>
      <c r="AN32" s="1">
        <v>9.2050000000000007E-2</v>
      </c>
      <c r="AO32" s="1">
        <v>9.2050000000000007E-2</v>
      </c>
      <c r="AP32" s="1">
        <v>9.2050000000000007E-2</v>
      </c>
      <c r="AQ32" s="1">
        <v>6.5185000000000007E-2</v>
      </c>
      <c r="AR32" s="1">
        <v>9.2050000000000007E-2</v>
      </c>
      <c r="AS32" s="1">
        <v>9.2050000000000007E-2</v>
      </c>
      <c r="AT32" s="1">
        <v>9.2050000000000007E-2</v>
      </c>
      <c r="AU32" s="1">
        <v>9.2050000000000007E-2</v>
      </c>
      <c r="AV32" s="1">
        <v>9.2050000000000007E-2</v>
      </c>
      <c r="AW32" s="1">
        <v>9.2050000000000007E-2</v>
      </c>
      <c r="AX32" s="1">
        <v>9.2050000000000007E-2</v>
      </c>
      <c r="AY32" s="1">
        <v>9.2050000000000007E-2</v>
      </c>
      <c r="AZ32" s="1">
        <v>9.2050000000000007E-2</v>
      </c>
      <c r="BA32" s="1">
        <v>4.6025000000000003E-2</v>
      </c>
      <c r="BB32" s="1">
        <v>4.6025000000000003E-2</v>
      </c>
      <c r="BC32" s="1">
        <v>4.6025000000000003E-2</v>
      </c>
      <c r="BD32" s="1">
        <v>9.2050000000000007E-2</v>
      </c>
      <c r="BE32" s="1">
        <v>9.2050000000000007E-2</v>
      </c>
      <c r="BF32" s="1">
        <v>9.2050000000000007E-2</v>
      </c>
    </row>
    <row r="33" spans="1:58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0.12808900000000001</v>
      </c>
      <c r="V33" s="1">
        <v>0.18087800000000001</v>
      </c>
      <c r="W33" s="1">
        <v>0.18087800000000001</v>
      </c>
      <c r="X33" s="1">
        <v>0.18087800000000001</v>
      </c>
      <c r="Y33" s="1">
        <v>0.18087800000000001</v>
      </c>
      <c r="Z33" s="1">
        <v>0.18087800000000001</v>
      </c>
      <c r="AA33" s="1">
        <v>0.18087800000000001</v>
      </c>
      <c r="AB33" s="1">
        <v>0.18087800000000001</v>
      </c>
      <c r="AC33" s="1">
        <v>0.18087800000000001</v>
      </c>
      <c r="AD33" s="1">
        <v>0.18087800000000001</v>
      </c>
      <c r="AE33" s="1">
        <v>0.18087800000000001</v>
      </c>
      <c r="AF33" s="1">
        <v>0.18087800000000001</v>
      </c>
      <c r="AG33" s="1">
        <v>0.18087800000000001</v>
      </c>
      <c r="AH33" s="1">
        <v>0.18087800000000001</v>
      </c>
      <c r="AI33" s="1">
        <v>0.18087800000000001</v>
      </c>
      <c r="AJ33" s="1">
        <v>0.18087800000000001</v>
      </c>
      <c r="AK33" s="1">
        <v>0.18087800000000001</v>
      </c>
      <c r="AL33" s="1">
        <v>0.18087800000000001</v>
      </c>
      <c r="AM33" s="1">
        <v>0.18087800000000001</v>
      </c>
      <c r="AN33" s="1">
        <v>0.18087800000000001</v>
      </c>
      <c r="AO33" s="1">
        <v>0.18087800000000001</v>
      </c>
      <c r="AP33" s="1">
        <v>0.18087800000000001</v>
      </c>
      <c r="AQ33" s="1">
        <v>0.12808900000000001</v>
      </c>
      <c r="AR33" s="1">
        <v>0.18087800000000001</v>
      </c>
      <c r="AS33" s="1">
        <v>0.18087800000000001</v>
      </c>
      <c r="AT33" s="1">
        <v>0.18087800000000001</v>
      </c>
      <c r="AU33" s="1">
        <v>0.18087800000000001</v>
      </c>
      <c r="AV33" s="1">
        <v>0.18087800000000001</v>
      </c>
      <c r="AW33" s="1">
        <v>0.18087800000000001</v>
      </c>
      <c r="AX33" s="1">
        <v>0.18087800000000001</v>
      </c>
      <c r="AY33" s="1">
        <v>0.18087800000000001</v>
      </c>
      <c r="AZ33" s="1">
        <v>0.18087800000000001</v>
      </c>
      <c r="BA33" s="1">
        <v>9.0439000000000005E-2</v>
      </c>
      <c r="BB33" s="1">
        <v>9.0439000000000005E-2</v>
      </c>
      <c r="BC33" s="1">
        <v>9.0439000000000005E-2</v>
      </c>
      <c r="BD33" s="1">
        <v>0.18087800000000001</v>
      </c>
      <c r="BE33" s="1">
        <v>0.18087800000000001</v>
      </c>
      <c r="BF33" s="1">
        <v>0.18087800000000001</v>
      </c>
    </row>
    <row r="34" spans="1:58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0.11798500000000001</v>
      </c>
      <c r="V34" s="1">
        <v>0.16661000000000001</v>
      </c>
      <c r="W34" s="1">
        <v>0.16661000000000001</v>
      </c>
      <c r="X34" s="1">
        <v>0.16661000000000001</v>
      </c>
      <c r="Y34" s="1">
        <v>0.16661000000000001</v>
      </c>
      <c r="Z34" s="1">
        <v>0.16661000000000001</v>
      </c>
      <c r="AA34" s="1">
        <v>0.16661000000000001</v>
      </c>
      <c r="AB34" s="1">
        <v>0.16661000000000001</v>
      </c>
      <c r="AC34" s="1">
        <v>0.16661000000000001</v>
      </c>
      <c r="AD34" s="1">
        <v>0.16661000000000001</v>
      </c>
      <c r="AE34" s="1">
        <v>0.16661000000000001</v>
      </c>
      <c r="AF34" s="1">
        <v>0.16661000000000001</v>
      </c>
      <c r="AG34" s="1">
        <v>0.16661000000000001</v>
      </c>
      <c r="AH34" s="1">
        <v>0.16661000000000001</v>
      </c>
      <c r="AI34" s="1">
        <v>0.16661000000000001</v>
      </c>
      <c r="AJ34" s="1">
        <v>0.16661000000000001</v>
      </c>
      <c r="AK34" s="1">
        <v>0.16661000000000001</v>
      </c>
      <c r="AL34" s="1">
        <v>0.16661000000000001</v>
      </c>
      <c r="AM34" s="1">
        <v>0.16661000000000001</v>
      </c>
      <c r="AN34" s="1">
        <v>0.16661000000000001</v>
      </c>
      <c r="AO34" s="1">
        <v>0.16661000000000001</v>
      </c>
      <c r="AP34" s="1">
        <v>0.16661000000000001</v>
      </c>
      <c r="AQ34" s="1">
        <v>0.11798500000000001</v>
      </c>
      <c r="AR34" s="1">
        <v>0.16661000000000001</v>
      </c>
      <c r="AS34" s="1">
        <v>0.16661000000000001</v>
      </c>
      <c r="AT34" s="1">
        <v>0.16661000000000001</v>
      </c>
      <c r="AU34" s="1">
        <v>0.16661000000000001</v>
      </c>
      <c r="AV34" s="1">
        <v>0.16661000000000001</v>
      </c>
      <c r="AW34" s="1">
        <v>0.16661000000000001</v>
      </c>
      <c r="AX34" s="1">
        <v>0.16661000000000001</v>
      </c>
      <c r="AY34" s="1">
        <v>0.16661000000000001</v>
      </c>
      <c r="AZ34" s="1">
        <v>0.16661000000000001</v>
      </c>
      <c r="BA34" s="1">
        <v>8.3305000000000004E-2</v>
      </c>
      <c r="BB34" s="1">
        <v>8.3305000000000004E-2</v>
      </c>
      <c r="BC34" s="1">
        <v>8.3305000000000004E-2</v>
      </c>
      <c r="BD34" s="1">
        <v>0.16661000000000001</v>
      </c>
      <c r="BE34" s="1">
        <v>0.16661000000000001</v>
      </c>
      <c r="BF34" s="1">
        <v>0.16661000000000001</v>
      </c>
    </row>
    <row r="35" spans="1:58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 t="str" cm="1">
        <f t="array" ref="E35">_xlfn.IFS(Table1[[#This Row],[original]]&gt;0,"Uptake",Table1[[#This Row],[original]]=0,"No Flux",Table1[[#This Row],[original]]&lt;0,"Secretion")</f>
        <v>Secretion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-7.0819999999999998E-3</v>
      </c>
      <c r="V35" s="1">
        <v>-0.01</v>
      </c>
      <c r="W35" s="1">
        <v>-0.01</v>
      </c>
      <c r="X35" s="1">
        <v>-0.01</v>
      </c>
      <c r="Y35" s="1">
        <v>-0.01</v>
      </c>
      <c r="Z35" s="1">
        <v>-0.01</v>
      </c>
      <c r="AA35" s="1">
        <v>-0.01</v>
      </c>
      <c r="AB35" s="1">
        <v>-0.01</v>
      </c>
      <c r="AC35" s="1">
        <v>-0.01</v>
      </c>
      <c r="AD35" s="1">
        <v>-0.01</v>
      </c>
      <c r="AE35" s="1">
        <v>-0.01</v>
      </c>
      <c r="AF35" s="1">
        <v>-0.01</v>
      </c>
      <c r="AG35" s="1">
        <v>-0.01</v>
      </c>
      <c r="AH35" s="1">
        <v>-0.01</v>
      </c>
      <c r="AI35" s="1">
        <v>-0.01</v>
      </c>
      <c r="AJ35" s="1">
        <v>-0.01</v>
      </c>
      <c r="AK35" s="1">
        <v>-0.01</v>
      </c>
      <c r="AL35" s="1">
        <v>-0.01</v>
      </c>
      <c r="AM35" s="1">
        <v>-0.01</v>
      </c>
      <c r="AN35" s="1">
        <v>-0.01</v>
      </c>
      <c r="AO35" s="1">
        <v>-0.01</v>
      </c>
      <c r="AP35" s="1">
        <v>-0.01</v>
      </c>
      <c r="AQ35" s="1">
        <v>-7.0819999999999998E-3</v>
      </c>
      <c r="AR35" s="1">
        <v>-0.01</v>
      </c>
      <c r="AS35" s="1">
        <v>-0.01</v>
      </c>
      <c r="AT35" s="1">
        <v>-0.01</v>
      </c>
      <c r="AU35" s="1">
        <v>-0.01</v>
      </c>
      <c r="AV35" s="1">
        <v>-0.01</v>
      </c>
      <c r="AW35" s="1">
        <v>-0.01</v>
      </c>
      <c r="AX35" s="1">
        <v>-0.01</v>
      </c>
      <c r="AY35" s="1">
        <v>-0.01</v>
      </c>
      <c r="AZ35" s="1">
        <v>-0.01</v>
      </c>
      <c r="BA35" s="1">
        <v>-5.0000000000000001E-3</v>
      </c>
      <c r="BB35" s="1">
        <v>-5.0000000000000001E-3</v>
      </c>
      <c r="BC35" s="1">
        <v>-5.0000000000000001E-3</v>
      </c>
      <c r="BD35" s="1">
        <v>-0.01</v>
      </c>
      <c r="BE35" s="1">
        <v>-0.01</v>
      </c>
      <c r="BF35" s="1">
        <v>-0.01</v>
      </c>
    </row>
    <row r="36" spans="1:58" x14ac:dyDescent="0.25">
      <c r="A36" s="1" t="s">
        <v>19</v>
      </c>
      <c r="B36" s="1" t="s">
        <v>128</v>
      </c>
      <c r="C36" s="9" t="s">
        <v>129</v>
      </c>
      <c r="D36" s="1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Uptake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5.0000000000000001E-3</v>
      </c>
      <c r="V36" s="1">
        <v>7.0609999999999996E-3</v>
      </c>
      <c r="W36" s="1">
        <v>7.0609999999999996E-3</v>
      </c>
      <c r="X36" s="1">
        <v>7.0609999999999996E-3</v>
      </c>
      <c r="Y36" s="1">
        <v>7.0609999999999996E-3</v>
      </c>
      <c r="Z36" s="1">
        <v>7.0609999999999996E-3</v>
      </c>
      <c r="AA36" s="1">
        <v>7.0609999999999996E-3</v>
      </c>
      <c r="AB36" s="1">
        <v>7.0609999999999996E-3</v>
      </c>
      <c r="AC36" s="1">
        <v>7.0609999999999996E-3</v>
      </c>
      <c r="AD36" s="1">
        <v>7.0609999999999996E-3</v>
      </c>
      <c r="AE36" s="1">
        <v>7.0609999999999996E-3</v>
      </c>
      <c r="AF36" s="1">
        <v>7.0609999999999996E-3</v>
      </c>
      <c r="AG36" s="1">
        <v>7.0609999999999996E-3</v>
      </c>
      <c r="AH36" s="1">
        <v>7.0609999999999996E-3</v>
      </c>
      <c r="AI36" s="1">
        <v>7.0609999999999996E-3</v>
      </c>
      <c r="AJ36" s="1">
        <v>7.0609999999999996E-3</v>
      </c>
      <c r="AK36" s="1">
        <v>7.0609999999999996E-3</v>
      </c>
      <c r="AL36" s="1">
        <v>7.0609999999999996E-3</v>
      </c>
      <c r="AM36" s="1">
        <v>7.0609999999999996E-3</v>
      </c>
      <c r="AN36" s="1">
        <v>7.0609999999999996E-3</v>
      </c>
      <c r="AO36" s="1">
        <v>7.0609999999999996E-3</v>
      </c>
      <c r="AP36" s="1">
        <v>7.0609999999999996E-3</v>
      </c>
      <c r="AQ36" s="1">
        <v>5.0000000000000001E-3</v>
      </c>
      <c r="AR36" s="1">
        <v>7.0609999999999996E-3</v>
      </c>
      <c r="AS36" s="1">
        <v>7.0609999999999996E-3</v>
      </c>
      <c r="AT36" s="1">
        <v>7.0609999999999996E-3</v>
      </c>
      <c r="AU36" s="1">
        <v>7.0609999999999996E-3</v>
      </c>
      <c r="AV36" s="1">
        <v>7.0609999999999996E-3</v>
      </c>
      <c r="AW36" s="1">
        <v>7.0609999999999996E-3</v>
      </c>
      <c r="AX36" s="1">
        <v>7.0609999999999996E-3</v>
      </c>
      <c r="AY36" s="1">
        <v>7.0609999999999996E-3</v>
      </c>
      <c r="AZ36" s="1">
        <v>7.0609999999999996E-3</v>
      </c>
      <c r="BA36" s="1">
        <v>3.5300000000000002E-3</v>
      </c>
      <c r="BB36" s="1">
        <v>3.5300000000000002E-3</v>
      </c>
      <c r="BC36" s="1">
        <v>3.5300000000000002E-3</v>
      </c>
      <c r="BD36" s="1">
        <v>7.0609999999999996E-3</v>
      </c>
      <c r="BE36" s="1">
        <v>7.0609999999999996E-3</v>
      </c>
      <c r="BF36" s="1">
        <v>7.0609999999999996E-3</v>
      </c>
    </row>
    <row r="37" spans="1:58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0.24477099999999999</v>
      </c>
      <c r="V37" s="1">
        <v>0.34564699999999998</v>
      </c>
      <c r="W37" s="1">
        <v>0.34564699999999998</v>
      </c>
      <c r="X37" s="1">
        <v>0.34564699999999998</v>
      </c>
      <c r="Y37" s="1">
        <v>0.34564699999999998</v>
      </c>
      <c r="Z37" s="1">
        <v>0.34564699999999998</v>
      </c>
      <c r="AA37" s="1">
        <v>0.34564699999999998</v>
      </c>
      <c r="AB37" s="1">
        <v>0.34564699999999998</v>
      </c>
      <c r="AC37" s="1">
        <v>0.34564699999999998</v>
      </c>
      <c r="AD37" s="1">
        <v>0.34564699999999998</v>
      </c>
      <c r="AE37" s="1">
        <v>0.34564699999999998</v>
      </c>
      <c r="AF37" s="1">
        <v>0.34564699999999998</v>
      </c>
      <c r="AG37" s="1">
        <v>0.34564699999999998</v>
      </c>
      <c r="AH37" s="1">
        <v>0.34564699999999998</v>
      </c>
      <c r="AI37" s="1">
        <v>0.34564699999999998</v>
      </c>
      <c r="AJ37" s="1">
        <v>0.34564699999999998</v>
      </c>
      <c r="AK37" s="1">
        <v>0.34564699999999998</v>
      </c>
      <c r="AL37" s="1">
        <v>0.34564699999999998</v>
      </c>
      <c r="AM37" s="1">
        <v>0.34564699999999998</v>
      </c>
      <c r="AN37" s="1">
        <v>0.34564699999999998</v>
      </c>
      <c r="AO37" s="1">
        <v>0.34564699999999998</v>
      </c>
      <c r="AP37" s="1">
        <v>0.34564699999999998</v>
      </c>
      <c r="AQ37" s="1">
        <v>0.24477099999999999</v>
      </c>
      <c r="AR37" s="1">
        <v>0.34564699999999998</v>
      </c>
      <c r="AS37" s="1">
        <v>0.34564699999999998</v>
      </c>
      <c r="AT37" s="1">
        <v>0.34564699999999998</v>
      </c>
      <c r="AU37" s="1">
        <v>0.34564699999999998</v>
      </c>
      <c r="AV37" s="1">
        <v>0.34564699999999998</v>
      </c>
      <c r="AW37" s="1">
        <v>0.34564699999999998</v>
      </c>
      <c r="AX37" s="1">
        <v>0.34564699999999998</v>
      </c>
      <c r="AY37" s="1">
        <v>0.34564699999999998</v>
      </c>
      <c r="AZ37" s="1">
        <v>0.34564699999999998</v>
      </c>
      <c r="BA37" s="1">
        <v>0.172823</v>
      </c>
      <c r="BB37" s="1">
        <v>0.172823</v>
      </c>
      <c r="BC37" s="1">
        <v>0.172823</v>
      </c>
      <c r="BD37" s="1">
        <v>0.34564699999999998</v>
      </c>
      <c r="BE37" s="1">
        <v>0.34564699999999998</v>
      </c>
      <c r="BF37" s="1">
        <v>0.34564699999999998</v>
      </c>
    </row>
    <row r="38" spans="1:58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0.148622</v>
      </c>
      <c r="V38" s="1">
        <v>0.209873</v>
      </c>
      <c r="W38" s="1">
        <v>0.209873</v>
      </c>
      <c r="X38" s="1">
        <v>0.209873</v>
      </c>
      <c r="Y38" s="1">
        <v>0.209873</v>
      </c>
      <c r="Z38" s="1">
        <v>0.209873</v>
      </c>
      <c r="AA38" s="1">
        <v>0.209873</v>
      </c>
      <c r="AB38" s="1">
        <v>0.209873</v>
      </c>
      <c r="AC38" s="1">
        <v>0.209873</v>
      </c>
      <c r="AD38" s="1">
        <v>0.209873</v>
      </c>
      <c r="AE38" s="1">
        <v>0.209873</v>
      </c>
      <c r="AF38" s="1">
        <v>0.209873</v>
      </c>
      <c r="AG38" s="1">
        <v>0.209873</v>
      </c>
      <c r="AH38" s="1">
        <v>0.209873</v>
      </c>
      <c r="AI38" s="1">
        <v>0.209873</v>
      </c>
      <c r="AJ38" s="1">
        <v>0.209873</v>
      </c>
      <c r="AK38" s="1">
        <v>0.209873</v>
      </c>
      <c r="AL38" s="1">
        <v>0.209873</v>
      </c>
      <c r="AM38" s="1">
        <v>0.209873</v>
      </c>
      <c r="AN38" s="1">
        <v>0.209873</v>
      </c>
      <c r="AO38" s="1">
        <v>0.209873</v>
      </c>
      <c r="AP38" s="1">
        <v>0.209873</v>
      </c>
      <c r="AQ38" s="1">
        <v>0.148622</v>
      </c>
      <c r="AR38" s="1">
        <v>0.209873</v>
      </c>
      <c r="AS38" s="1">
        <v>0.209873</v>
      </c>
      <c r="AT38" s="1">
        <v>0.209873</v>
      </c>
      <c r="AU38" s="1">
        <v>0.209873</v>
      </c>
      <c r="AV38" s="1">
        <v>0.209873</v>
      </c>
      <c r="AW38" s="1">
        <v>0.209873</v>
      </c>
      <c r="AX38" s="1">
        <v>0.209873</v>
      </c>
      <c r="AY38" s="1">
        <v>0.209873</v>
      </c>
      <c r="AZ38" s="1">
        <v>0.209873</v>
      </c>
      <c r="BA38" s="1">
        <v>0.104937</v>
      </c>
      <c r="BB38" s="1">
        <v>0.104937</v>
      </c>
      <c r="BC38" s="1">
        <v>0.104937</v>
      </c>
      <c r="BD38" s="1">
        <v>0.209873</v>
      </c>
      <c r="BE38" s="1">
        <v>0.209873</v>
      </c>
      <c r="BF38" s="1">
        <v>0.209873</v>
      </c>
    </row>
    <row r="39" spans="1:58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6.7302000000000001E-2</v>
      </c>
      <c r="V39" s="1">
        <v>9.5038999999999998E-2</v>
      </c>
      <c r="W39" s="1">
        <v>9.5038999999999998E-2</v>
      </c>
      <c r="X39" s="1">
        <v>9.5038999999999998E-2</v>
      </c>
      <c r="Y39" s="1">
        <v>9.5038999999999998E-2</v>
      </c>
      <c r="Z39" s="1">
        <v>9.5038999999999998E-2</v>
      </c>
      <c r="AA39" s="1">
        <v>9.5038999999999998E-2</v>
      </c>
      <c r="AB39" s="1">
        <v>0.1</v>
      </c>
      <c r="AC39" s="1">
        <v>9.5038999999999998E-2</v>
      </c>
      <c r="AD39" s="1">
        <v>9.5038999999999998E-2</v>
      </c>
      <c r="AE39" s="1">
        <v>9.5038999999999998E-2</v>
      </c>
      <c r="AF39" s="1">
        <v>9.5038999999999998E-2</v>
      </c>
      <c r="AG39" s="1">
        <v>9.5038999999999998E-2</v>
      </c>
      <c r="AH39" s="1">
        <v>9.5038999999999998E-2</v>
      </c>
      <c r="AI39" s="1">
        <v>9.5038999999999998E-2</v>
      </c>
      <c r="AJ39" s="1">
        <v>9.5038999999999998E-2</v>
      </c>
      <c r="AK39" s="1">
        <v>9.5038999999999998E-2</v>
      </c>
      <c r="AL39" s="1">
        <v>9.5038999999999998E-2</v>
      </c>
      <c r="AM39" s="1">
        <v>9.5038999999999998E-2</v>
      </c>
      <c r="AN39" s="1">
        <v>9.5038999999999998E-2</v>
      </c>
      <c r="AO39" s="1">
        <v>9.5038999999999998E-2</v>
      </c>
      <c r="AP39" s="1">
        <v>9.5038999999999998E-2</v>
      </c>
      <c r="AQ39" s="1">
        <v>6.7302000000000001E-2</v>
      </c>
      <c r="AR39" s="1">
        <v>9.5038999999999998E-2</v>
      </c>
      <c r="AS39" s="1">
        <v>9.5038999999999998E-2</v>
      </c>
      <c r="AT39" s="1">
        <v>9.5038999999999998E-2</v>
      </c>
      <c r="AU39" s="1">
        <v>9.5038999999999998E-2</v>
      </c>
      <c r="AV39" s="1">
        <v>9.5038999999999998E-2</v>
      </c>
      <c r="AW39" s="1">
        <v>9.5038999999999998E-2</v>
      </c>
      <c r="AX39" s="1">
        <v>9.5038999999999998E-2</v>
      </c>
      <c r="AY39" s="1">
        <v>9.5084000000000002E-2</v>
      </c>
      <c r="AZ39" s="1">
        <v>9.5038999999999998E-2</v>
      </c>
      <c r="BA39" s="1">
        <v>4.752E-2</v>
      </c>
      <c r="BB39" s="1">
        <v>4.752E-2</v>
      </c>
      <c r="BC39" s="1">
        <v>4.752E-2</v>
      </c>
      <c r="BD39" s="1">
        <v>9.5038999999999998E-2</v>
      </c>
      <c r="BE39" s="1">
        <v>0.05</v>
      </c>
      <c r="BF39" s="1">
        <v>9.5038999999999998E-2</v>
      </c>
    </row>
    <row r="40" spans="1:58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9.7870000000000006E-3</v>
      </c>
      <c r="V40" s="1">
        <v>1.3820000000000001E-2</v>
      </c>
      <c r="W40" s="1">
        <v>1.3820000000000001E-2</v>
      </c>
      <c r="X40" s="1">
        <v>1.3820000000000001E-2</v>
      </c>
      <c r="Y40" s="1">
        <v>1.3820000000000001E-2</v>
      </c>
      <c r="Z40" s="1">
        <v>1.3820000000000001E-2</v>
      </c>
      <c r="AA40" s="1">
        <v>1.3820000000000001E-2</v>
      </c>
      <c r="AB40" s="1">
        <v>1.3820000000000001E-2</v>
      </c>
      <c r="AC40" s="1">
        <v>1.3820000000000001E-2</v>
      </c>
      <c r="AD40" s="1">
        <v>1.3820000000000001E-2</v>
      </c>
      <c r="AE40" s="1">
        <v>1.3820000000000001E-2</v>
      </c>
      <c r="AF40" s="1">
        <v>1.3820000000000001E-2</v>
      </c>
      <c r="AG40" s="1">
        <v>1.3820000000000001E-2</v>
      </c>
      <c r="AH40" s="1">
        <v>1.3820000000000001E-2</v>
      </c>
      <c r="AI40" s="1">
        <v>1.3820000000000001E-2</v>
      </c>
      <c r="AJ40" s="1">
        <v>1.3820000000000001E-2</v>
      </c>
      <c r="AK40" s="1">
        <v>1.3820000000000001E-2</v>
      </c>
      <c r="AL40" s="1">
        <v>1.3820000000000001E-2</v>
      </c>
      <c r="AM40" s="1">
        <v>1.3820000000000001E-2</v>
      </c>
      <c r="AN40" s="1">
        <v>1.3820000000000001E-2</v>
      </c>
      <c r="AO40" s="1">
        <v>1.3820000000000001E-2</v>
      </c>
      <c r="AP40" s="1">
        <v>1.3820000000000001E-2</v>
      </c>
      <c r="AQ40" s="1">
        <v>9.7870000000000006E-3</v>
      </c>
      <c r="AR40" s="1">
        <v>1.3820000000000001E-2</v>
      </c>
      <c r="AS40" s="1">
        <v>1.3820000000000001E-2</v>
      </c>
      <c r="AT40" s="1">
        <v>1.3820000000000001E-2</v>
      </c>
      <c r="AU40" s="1">
        <v>1.3820000000000001E-2</v>
      </c>
      <c r="AV40" s="1">
        <v>1.3820000000000001E-2</v>
      </c>
      <c r="AW40" s="1">
        <v>1.3820000000000001E-2</v>
      </c>
      <c r="AX40" s="1">
        <v>1.3820000000000001E-2</v>
      </c>
      <c r="AY40" s="1">
        <v>1.3820000000000001E-2</v>
      </c>
      <c r="AZ40" s="1">
        <v>1.3820000000000001E-2</v>
      </c>
      <c r="BA40" s="1">
        <v>6.9100000000000003E-3</v>
      </c>
      <c r="BB40" s="1">
        <v>6.9100000000000003E-3</v>
      </c>
      <c r="BC40" s="1">
        <v>6.9100000000000003E-3</v>
      </c>
      <c r="BD40" s="1">
        <v>1.3820000000000001E-2</v>
      </c>
      <c r="BE40" s="1">
        <v>1.3820000000000001E-2</v>
      </c>
      <c r="BF40" s="1">
        <v>1.3820000000000001E-2</v>
      </c>
    </row>
    <row r="41" spans="1:58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5.0000000000000001E-3</v>
      </c>
      <c r="V41" s="1">
        <v>7.0609999999999996E-3</v>
      </c>
      <c r="W41" s="1">
        <v>7.0609999999999996E-3</v>
      </c>
      <c r="X41" s="1">
        <v>7.0609999999999996E-3</v>
      </c>
      <c r="Y41" s="1">
        <v>7.0609999999999996E-3</v>
      </c>
      <c r="Z41" s="1">
        <v>7.0609999999999996E-3</v>
      </c>
      <c r="AA41" s="1">
        <v>7.0609999999999996E-3</v>
      </c>
      <c r="AB41" s="1">
        <v>7.0609999999999996E-3</v>
      </c>
      <c r="AC41" s="1">
        <v>7.0609999999999996E-3</v>
      </c>
      <c r="AD41" s="1">
        <v>7.0609999999999996E-3</v>
      </c>
      <c r="AE41" s="1">
        <v>7.0609999999999996E-3</v>
      </c>
      <c r="AF41" s="1">
        <v>7.0609999999999996E-3</v>
      </c>
      <c r="AG41" s="1">
        <v>7.0609999999999996E-3</v>
      </c>
      <c r="AH41" s="1">
        <v>7.0609999999999996E-3</v>
      </c>
      <c r="AI41" s="1">
        <v>7.0609999999999996E-3</v>
      </c>
      <c r="AJ41" s="1">
        <v>7.0609999999999996E-3</v>
      </c>
      <c r="AK41" s="1">
        <v>7.0609999999999996E-3</v>
      </c>
      <c r="AL41" s="1">
        <v>7.0609999999999996E-3</v>
      </c>
      <c r="AM41" s="1">
        <v>7.0609999999999996E-3</v>
      </c>
      <c r="AN41" s="1">
        <v>7.0609999999999996E-3</v>
      </c>
      <c r="AO41" s="1">
        <v>7.0609999999999996E-3</v>
      </c>
      <c r="AP41" s="1">
        <v>7.0609999999999996E-3</v>
      </c>
      <c r="AQ41" s="1">
        <v>5.0000000000000001E-3</v>
      </c>
      <c r="AR41" s="1">
        <v>7.0609999999999996E-3</v>
      </c>
      <c r="AS41" s="1">
        <v>7.0609999999999996E-3</v>
      </c>
      <c r="AT41" s="1">
        <v>7.0609999999999996E-3</v>
      </c>
      <c r="AU41" s="1">
        <v>7.0609999999999996E-3</v>
      </c>
      <c r="AV41" s="1">
        <v>7.0609999999999996E-3</v>
      </c>
      <c r="AW41" s="1">
        <v>7.0609999999999996E-3</v>
      </c>
      <c r="AX41" s="1">
        <v>7.0609999999999996E-3</v>
      </c>
      <c r="AY41" s="1">
        <v>7.0609999999999996E-3</v>
      </c>
      <c r="AZ41" s="1">
        <v>7.0609999999999996E-3</v>
      </c>
      <c r="BA41" s="1">
        <v>3.5300000000000002E-3</v>
      </c>
      <c r="BB41" s="1">
        <v>3.5300000000000002E-3</v>
      </c>
      <c r="BC41" s="1">
        <v>3.5300000000000002E-3</v>
      </c>
      <c r="BD41" s="1">
        <v>7.0609999999999996E-3</v>
      </c>
      <c r="BE41" s="1">
        <v>7.0609999999999996E-3</v>
      </c>
      <c r="BF41" s="1">
        <v>7.0609999999999996E-3</v>
      </c>
    </row>
    <row r="42" spans="1:58" x14ac:dyDescent="0.25">
      <c r="A42" s="1" t="s">
        <v>52</v>
      </c>
      <c r="B42" s="1" t="s">
        <v>140</v>
      </c>
      <c r="C42" s="9" t="s">
        <v>141</v>
      </c>
      <c r="D42" s="1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7.0819999999999998E-3</v>
      </c>
      <c r="V42" s="1">
        <v>0.01</v>
      </c>
      <c r="W42" s="1">
        <v>0.01</v>
      </c>
      <c r="X42" s="1">
        <v>0.01</v>
      </c>
      <c r="Y42" s="1">
        <v>0.01</v>
      </c>
      <c r="Z42" s="1">
        <v>0.01</v>
      </c>
      <c r="AA42" s="1">
        <v>0.01</v>
      </c>
      <c r="AB42" s="1">
        <v>0.01</v>
      </c>
      <c r="AC42" s="1">
        <v>0.01</v>
      </c>
      <c r="AD42" s="1">
        <v>0.01</v>
      </c>
      <c r="AE42" s="1">
        <v>0.01</v>
      </c>
      <c r="AF42" s="1">
        <v>0.01</v>
      </c>
      <c r="AG42" s="1">
        <v>0.01</v>
      </c>
      <c r="AH42" s="1">
        <v>0.01</v>
      </c>
      <c r="AI42" s="1">
        <v>0.01</v>
      </c>
      <c r="AJ42" s="1">
        <v>0.01</v>
      </c>
      <c r="AK42" s="1">
        <v>0.01</v>
      </c>
      <c r="AL42" s="1">
        <v>0.01</v>
      </c>
      <c r="AM42" s="1">
        <v>0.01</v>
      </c>
      <c r="AN42" s="1">
        <v>0.01</v>
      </c>
      <c r="AO42" s="1">
        <v>0.01</v>
      </c>
      <c r="AP42" s="1">
        <v>0.01</v>
      </c>
      <c r="AQ42" s="1">
        <v>7.0819999999999998E-3</v>
      </c>
      <c r="AR42" s="1">
        <v>0.01</v>
      </c>
      <c r="AS42" s="1">
        <v>0.01</v>
      </c>
      <c r="AT42" s="1">
        <v>0.01</v>
      </c>
      <c r="AU42" s="1">
        <v>0.01</v>
      </c>
      <c r="AV42" s="1">
        <v>0.01</v>
      </c>
      <c r="AW42" s="1">
        <v>0.01</v>
      </c>
      <c r="AX42" s="1">
        <v>0.01</v>
      </c>
      <c r="AY42" s="1">
        <v>0.01</v>
      </c>
      <c r="AZ42" s="1">
        <v>0.01</v>
      </c>
      <c r="BA42" s="1">
        <v>5.0000000000000001E-3</v>
      </c>
      <c r="BB42" s="1">
        <v>5.0000000000000001E-3</v>
      </c>
      <c r="BC42" s="1">
        <v>5.0000000000000001E-3</v>
      </c>
      <c r="BD42" s="1">
        <v>0.01</v>
      </c>
      <c r="BE42" s="1">
        <v>0.01</v>
      </c>
      <c r="BF42" s="1">
        <v>0.01</v>
      </c>
    </row>
    <row r="43" spans="1:58" x14ac:dyDescent="0.25">
      <c r="A43" s="1" t="s">
        <v>51</v>
      </c>
      <c r="B43" s="1" t="s">
        <v>142</v>
      </c>
      <c r="C43" s="9" t="s">
        <v>143</v>
      </c>
      <c r="D43" s="1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7.0819999999999998E-3</v>
      </c>
      <c r="V43" s="1">
        <v>0.01</v>
      </c>
      <c r="W43" s="1">
        <v>0.01</v>
      </c>
      <c r="X43" s="1">
        <v>0.01</v>
      </c>
      <c r="Y43" s="1">
        <v>0.01</v>
      </c>
      <c r="Z43" s="1">
        <v>0.01</v>
      </c>
      <c r="AA43" s="1">
        <v>0.01</v>
      </c>
      <c r="AB43" s="1">
        <v>0.01</v>
      </c>
      <c r="AC43" s="1">
        <v>0.01</v>
      </c>
      <c r="AD43" s="1">
        <v>0.01</v>
      </c>
      <c r="AE43" s="1">
        <v>0.01</v>
      </c>
      <c r="AF43" s="1">
        <v>0.01</v>
      </c>
      <c r="AG43" s="1">
        <v>0.01</v>
      </c>
      <c r="AH43" s="1">
        <v>0.01</v>
      </c>
      <c r="AI43" s="1">
        <v>0.01</v>
      </c>
      <c r="AJ43" s="1">
        <v>0.01</v>
      </c>
      <c r="AK43" s="1">
        <v>0.01</v>
      </c>
      <c r="AL43" s="1">
        <v>0.01</v>
      </c>
      <c r="AM43" s="1">
        <v>0.01</v>
      </c>
      <c r="AN43" s="1">
        <v>0.01</v>
      </c>
      <c r="AO43" s="1">
        <v>0.01</v>
      </c>
      <c r="AP43" s="1">
        <v>0.01</v>
      </c>
      <c r="AQ43" s="1">
        <v>7.0819999999999998E-3</v>
      </c>
      <c r="AR43" s="1">
        <v>0.01</v>
      </c>
      <c r="AS43" s="1">
        <v>0.01</v>
      </c>
      <c r="AT43" s="1">
        <v>0.01</v>
      </c>
      <c r="AU43" s="1">
        <v>0.01</v>
      </c>
      <c r="AV43" s="1">
        <v>0.01</v>
      </c>
      <c r="AW43" s="1">
        <v>0.01</v>
      </c>
      <c r="AX43" s="1">
        <v>0.01</v>
      </c>
      <c r="AY43" s="1">
        <v>0.01</v>
      </c>
      <c r="AZ43" s="1">
        <v>0.01</v>
      </c>
      <c r="BA43" s="1">
        <v>5.0000000000000001E-3</v>
      </c>
      <c r="BB43" s="1">
        <v>5.0000000000000001E-3</v>
      </c>
      <c r="BC43" s="1">
        <v>5.0000000000000001E-3</v>
      </c>
      <c r="BD43" s="1">
        <v>0.01</v>
      </c>
      <c r="BE43" s="1">
        <v>0.01</v>
      </c>
      <c r="BF43" s="1">
        <v>0.01</v>
      </c>
    </row>
    <row r="44" spans="1:58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Secretion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-6.2200000000000005E-4</v>
      </c>
      <c r="V44" s="1">
        <v>-5.0000000000000001E-3</v>
      </c>
      <c r="W44" s="1">
        <v>-5.0000000000000001E-3</v>
      </c>
      <c r="X44" s="1">
        <v>-5.0000000000000001E-3</v>
      </c>
      <c r="Y44" s="1">
        <v>-5.0000000000000001E-3</v>
      </c>
      <c r="Z44" s="1">
        <v>-5.0000000000000001E-3</v>
      </c>
      <c r="AA44" s="1">
        <v>-5.0000000000000001E-3</v>
      </c>
      <c r="AB44" s="1">
        <v>-5.0000000000000001E-3</v>
      </c>
      <c r="AC44" s="1">
        <v>-5.0000000000000001E-3</v>
      </c>
      <c r="AD44" s="1">
        <v>-5.0000000000000001E-3</v>
      </c>
      <c r="AE44" s="1">
        <v>-5.0000000000000001E-3</v>
      </c>
      <c r="AF44" s="1">
        <v>-5.0000000000000001E-3</v>
      </c>
      <c r="AG44" s="1">
        <v>-5.0000000000000001E-3</v>
      </c>
      <c r="AH44" s="1">
        <v>-5.0000000000000001E-3</v>
      </c>
      <c r="AI44" s="1">
        <v>-5.0000000000000001E-3</v>
      </c>
      <c r="AJ44" s="1">
        <v>-5.0000000000000001E-3</v>
      </c>
      <c r="AK44" s="1">
        <v>-5.0000000000000001E-3</v>
      </c>
      <c r="AL44" s="1">
        <v>-5.0000000000000001E-3</v>
      </c>
      <c r="AM44" s="1">
        <v>-5.0000000000000001E-3</v>
      </c>
      <c r="AN44" s="1">
        <v>-5.0000000000000001E-3</v>
      </c>
      <c r="AO44" s="1">
        <v>-5.0000000000000001E-3</v>
      </c>
      <c r="AP44" s="1">
        <v>-5.0000000000000001E-3</v>
      </c>
      <c r="AQ44" s="1">
        <v>-6.2200000000000005E-4</v>
      </c>
      <c r="AR44" s="1">
        <v>-5.0000000000000001E-3</v>
      </c>
      <c r="AS44" s="1">
        <v>-5.0000000000000001E-3</v>
      </c>
      <c r="AT44" s="1">
        <v>-5.0000000000000001E-3</v>
      </c>
      <c r="AU44" s="1">
        <v>-5.0000000000000001E-3</v>
      </c>
      <c r="AV44" s="1">
        <v>-5.0000000000000001E-3</v>
      </c>
      <c r="AW44" s="1">
        <v>-5.0000000000000001E-3</v>
      </c>
      <c r="AX44" s="1">
        <v>-5.0000000000000001E-3</v>
      </c>
      <c r="AY44" s="1">
        <v>-0.01</v>
      </c>
      <c r="AZ44" s="1">
        <v>-5.0000000000000001E-3</v>
      </c>
      <c r="BA44" s="1">
        <v>0</v>
      </c>
      <c r="BB44" s="1">
        <v>0</v>
      </c>
      <c r="BC44" s="1">
        <v>0</v>
      </c>
      <c r="BD44" s="1">
        <v>-5.0000000000000001E-3</v>
      </c>
      <c r="BE44" s="1">
        <v>-5.0000000000000001E-3</v>
      </c>
      <c r="BF44" s="1">
        <v>-5.0000000000000001E-3</v>
      </c>
    </row>
    <row r="45" spans="1:58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-7.0819999999999998E-3</v>
      </c>
      <c r="V45" s="1">
        <v>-0.01</v>
      </c>
      <c r="W45" s="1">
        <v>-0.01</v>
      </c>
      <c r="X45" s="1">
        <v>-0.01</v>
      </c>
      <c r="Y45" s="1">
        <v>-0.01</v>
      </c>
      <c r="Z45" s="1">
        <v>-0.01</v>
      </c>
      <c r="AA45" s="1">
        <v>-0.01</v>
      </c>
      <c r="AB45" s="1">
        <v>-0.01</v>
      </c>
      <c r="AC45" s="1">
        <v>-0.01</v>
      </c>
      <c r="AD45" s="1">
        <v>-0.01</v>
      </c>
      <c r="AE45" s="1">
        <v>-0.01</v>
      </c>
      <c r="AF45" s="1">
        <v>-0.01</v>
      </c>
      <c r="AG45" s="1">
        <v>-0.01</v>
      </c>
      <c r="AH45" s="1">
        <v>-0.01</v>
      </c>
      <c r="AI45" s="1">
        <v>-0.01</v>
      </c>
      <c r="AJ45" s="1">
        <v>-0.01</v>
      </c>
      <c r="AK45" s="1">
        <v>-0.01</v>
      </c>
      <c r="AL45" s="1">
        <v>-0.01</v>
      </c>
      <c r="AM45" s="1">
        <v>-0.01</v>
      </c>
      <c r="AN45" s="1">
        <v>-0.01</v>
      </c>
      <c r="AO45" s="1">
        <v>-0.01</v>
      </c>
      <c r="AP45" s="1">
        <v>-0.01</v>
      </c>
      <c r="AQ45" s="1">
        <v>-7.0819999999999998E-3</v>
      </c>
      <c r="AR45" s="1">
        <v>-0.01</v>
      </c>
      <c r="AS45" s="1">
        <v>-0.01</v>
      </c>
      <c r="AT45" s="1">
        <v>-0.01</v>
      </c>
      <c r="AU45" s="1">
        <v>-0.01</v>
      </c>
      <c r="AV45" s="1">
        <v>-0.01</v>
      </c>
      <c r="AW45" s="1">
        <v>-0.01</v>
      </c>
      <c r="AX45" s="1">
        <v>-0.01</v>
      </c>
      <c r="AY45" s="1">
        <v>-0.01</v>
      </c>
      <c r="AZ45" s="1">
        <v>-0.01</v>
      </c>
      <c r="BA45" s="1">
        <v>-5.0000000000000001E-3</v>
      </c>
      <c r="BB45" s="1">
        <v>-5.0000000000000001E-3</v>
      </c>
      <c r="BC45" s="1">
        <v>-5.0000000000000001E-3</v>
      </c>
      <c r="BD45" s="1">
        <v>-0.01</v>
      </c>
      <c r="BE45" s="1">
        <v>-0.01</v>
      </c>
      <c r="BF45" s="1">
        <v>-0.01</v>
      </c>
    </row>
    <row r="46" spans="1:58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Uptake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5.0000000000000001E-3</v>
      </c>
      <c r="V46" s="1">
        <v>7.0609999999999996E-3</v>
      </c>
      <c r="W46" s="1">
        <v>7.0609999999999996E-3</v>
      </c>
      <c r="X46" s="1">
        <v>7.0609999999999996E-3</v>
      </c>
      <c r="Y46" s="1">
        <v>7.0609999999999996E-3</v>
      </c>
      <c r="Z46" s="1">
        <v>7.0609999999999996E-3</v>
      </c>
      <c r="AA46" s="1">
        <v>7.0609999999999996E-3</v>
      </c>
      <c r="AB46" s="1">
        <v>7.0609999999999996E-3</v>
      </c>
      <c r="AC46" s="1">
        <v>7.0609999999999996E-3</v>
      </c>
      <c r="AD46" s="1">
        <v>7.0609999999999996E-3</v>
      </c>
      <c r="AE46" s="1">
        <v>7.0609999999999996E-3</v>
      </c>
      <c r="AF46" s="1">
        <v>7.0609999999999996E-3</v>
      </c>
      <c r="AG46" s="1">
        <v>7.0609999999999996E-3</v>
      </c>
      <c r="AH46" s="1">
        <v>7.0609999999999996E-3</v>
      </c>
      <c r="AI46" s="1">
        <v>7.0609999999999996E-3</v>
      </c>
      <c r="AJ46" s="1">
        <v>7.0609999999999996E-3</v>
      </c>
      <c r="AK46" s="1">
        <v>7.0609999999999996E-3</v>
      </c>
      <c r="AL46" s="1">
        <v>7.0609999999999996E-3</v>
      </c>
      <c r="AM46" s="1">
        <v>7.0609999999999996E-3</v>
      </c>
      <c r="AN46" s="1">
        <v>7.0609999999999996E-3</v>
      </c>
      <c r="AO46" s="1">
        <v>7.0609999999999996E-3</v>
      </c>
      <c r="AP46" s="1">
        <v>7.0609999999999996E-3</v>
      </c>
      <c r="AQ46" s="1">
        <v>5.0000000000000001E-3</v>
      </c>
      <c r="AR46" s="1">
        <v>7.0609999999999996E-3</v>
      </c>
      <c r="AS46" s="1">
        <v>7.0609999999999996E-3</v>
      </c>
      <c r="AT46" s="1">
        <v>7.0609999999999996E-3</v>
      </c>
      <c r="AU46" s="1">
        <v>7.0609999999999996E-3</v>
      </c>
      <c r="AV46" s="1">
        <v>7.0609999999999996E-3</v>
      </c>
      <c r="AW46" s="1">
        <v>7.0609999999999996E-3</v>
      </c>
      <c r="AX46" s="1">
        <v>7.0609999999999996E-3</v>
      </c>
      <c r="AY46" s="1">
        <v>7.0609999999999996E-3</v>
      </c>
      <c r="AZ46" s="1">
        <v>7.0609999999999996E-3</v>
      </c>
      <c r="BA46" s="1">
        <v>3.5300000000000002E-3</v>
      </c>
      <c r="BB46" s="1">
        <v>3.5300000000000002E-3</v>
      </c>
      <c r="BC46" s="1">
        <v>3.5300000000000002E-3</v>
      </c>
      <c r="BD46" s="1">
        <v>7.0609999999999996E-3</v>
      </c>
      <c r="BE46" s="1">
        <v>7.0609999999999996E-3</v>
      </c>
      <c r="BF46" s="1">
        <v>7.0609999999999996E-3</v>
      </c>
    </row>
    <row r="47" spans="1:58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3.5409999999999999E-3</v>
      </c>
      <c r="V47" s="1">
        <v>5.0000000000000001E-3</v>
      </c>
      <c r="W47" s="1">
        <v>5.0000000000000001E-3</v>
      </c>
      <c r="X47" s="1">
        <v>5.0000000000000001E-3</v>
      </c>
      <c r="Y47" s="1">
        <v>5.0000000000000001E-3</v>
      </c>
      <c r="Z47" s="1">
        <v>5.0000000000000001E-3</v>
      </c>
      <c r="AA47" s="1">
        <v>5.0000000000000001E-3</v>
      </c>
      <c r="AB47" s="1">
        <v>5.0000000000000001E-3</v>
      </c>
      <c r="AC47" s="1">
        <v>5.0000000000000001E-3</v>
      </c>
      <c r="AD47" s="1">
        <v>5.0000000000000001E-3</v>
      </c>
      <c r="AE47" s="1">
        <v>5.0000000000000001E-3</v>
      </c>
      <c r="AF47" s="1">
        <v>5.0000000000000001E-3</v>
      </c>
      <c r="AG47" s="1">
        <v>5.0000000000000001E-3</v>
      </c>
      <c r="AH47" s="1">
        <v>5.0000000000000001E-3</v>
      </c>
      <c r="AI47" s="1">
        <v>5.0000000000000001E-3</v>
      </c>
      <c r="AJ47" s="1">
        <v>5.0000000000000001E-3</v>
      </c>
      <c r="AK47" s="1">
        <v>5.0000000000000001E-3</v>
      </c>
      <c r="AL47" s="1">
        <v>5.0000000000000001E-3</v>
      </c>
      <c r="AM47" s="1">
        <v>5.0000000000000001E-3</v>
      </c>
      <c r="AN47" s="1">
        <v>5.0000000000000001E-3</v>
      </c>
      <c r="AO47" s="1">
        <v>5.0000000000000001E-3</v>
      </c>
      <c r="AP47" s="1">
        <v>5.0000000000000001E-3</v>
      </c>
      <c r="AQ47" s="1">
        <v>3.5409999999999999E-3</v>
      </c>
      <c r="AR47" s="1">
        <v>5.0000000000000001E-3</v>
      </c>
      <c r="AS47" s="1">
        <v>5.0000000000000001E-3</v>
      </c>
      <c r="AT47" s="1">
        <v>5.0000000000000001E-3</v>
      </c>
      <c r="AU47" s="1">
        <v>5.0000000000000001E-3</v>
      </c>
      <c r="AV47" s="1">
        <v>5.0000000000000001E-3</v>
      </c>
      <c r="AW47" s="1">
        <v>5.0000000000000001E-3</v>
      </c>
      <c r="AX47" s="1">
        <v>5.0000000000000001E-3</v>
      </c>
      <c r="AY47" s="1">
        <v>5.0000000000000001E-3</v>
      </c>
      <c r="AZ47" s="1">
        <v>5.0000000000000001E-3</v>
      </c>
      <c r="BA47" s="1">
        <v>2.5000000000000001E-3</v>
      </c>
      <c r="BB47" s="1">
        <v>2.5000000000000001E-3</v>
      </c>
      <c r="BC47" s="1">
        <v>2.5000000000000001E-3</v>
      </c>
      <c r="BD47" s="1">
        <v>5.0000000000000001E-3</v>
      </c>
      <c r="BE47" s="1">
        <v>5.0000000000000001E-3</v>
      </c>
      <c r="BF47" s="1">
        <v>5.0000000000000001E-3</v>
      </c>
    </row>
    <row r="48" spans="1:58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 t="str" cm="1">
        <f t="array" ref="E48">_xlfn.IFS(Table1[[#This Row],[original]]&gt;0,"Uptake",Table1[[#This Row],[original]]=0,"No Flux",Table1[[#This Row],[original]]&lt;0,"Secretion")</f>
        <v>Secretion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-9.0525999999999995E-2</v>
      </c>
      <c r="V48" s="1">
        <v>-0.1</v>
      </c>
      <c r="W48" s="1">
        <v>-0.1</v>
      </c>
      <c r="X48" s="1">
        <v>-0.1</v>
      </c>
      <c r="Y48" s="1">
        <v>-0.1</v>
      </c>
      <c r="Z48" s="1">
        <v>-0.1</v>
      </c>
      <c r="AA48" s="1">
        <v>-0.1</v>
      </c>
      <c r="AB48" s="1">
        <v>-5.9915999999999997E-2</v>
      </c>
      <c r="AC48" s="1">
        <v>-0.1</v>
      </c>
      <c r="AD48" s="1">
        <v>-0.1</v>
      </c>
      <c r="AE48" s="1">
        <v>-0.1</v>
      </c>
      <c r="AF48" s="1">
        <v>-0.1</v>
      </c>
      <c r="AG48" s="1">
        <v>-0.1</v>
      </c>
      <c r="AH48" s="1">
        <v>-0.1</v>
      </c>
      <c r="AI48" s="1">
        <v>-0.1</v>
      </c>
      <c r="AJ48" s="1">
        <v>-0.1</v>
      </c>
      <c r="AK48" s="1">
        <v>-0.1</v>
      </c>
      <c r="AL48" s="1">
        <v>-0.1</v>
      </c>
      <c r="AM48" s="1">
        <v>-0.1</v>
      </c>
      <c r="AN48" s="1">
        <v>-0.1</v>
      </c>
      <c r="AO48" s="1">
        <v>-0.1</v>
      </c>
      <c r="AP48" s="1">
        <v>-0.1</v>
      </c>
      <c r="AQ48" s="1">
        <v>-9.0525999999999995E-2</v>
      </c>
      <c r="AR48" s="1">
        <v>-0.1</v>
      </c>
      <c r="AS48" s="1">
        <v>-0.1</v>
      </c>
      <c r="AT48" s="1">
        <v>-0.1</v>
      </c>
      <c r="AU48" s="1">
        <v>-0.1</v>
      </c>
      <c r="AV48" s="1">
        <v>-0.05</v>
      </c>
      <c r="AW48" s="1">
        <v>-0.1</v>
      </c>
      <c r="AX48" s="1">
        <v>-0.1</v>
      </c>
      <c r="AY48" s="1">
        <v>-0.1</v>
      </c>
      <c r="AZ48" s="1">
        <v>-0.1</v>
      </c>
      <c r="BA48" s="1">
        <v>-6.3917000000000002E-2</v>
      </c>
      <c r="BB48" s="1">
        <v>-6.3917000000000002E-2</v>
      </c>
      <c r="BC48" s="1">
        <v>-6.3917000000000002E-2</v>
      </c>
      <c r="BD48" s="1">
        <v>-0.1</v>
      </c>
      <c r="BE48" s="1">
        <v>-5.4961000000000003E-2</v>
      </c>
      <c r="BF48" s="1">
        <v>-0.1</v>
      </c>
    </row>
    <row r="49" spans="1:58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6.4388000000000001E-2</v>
      </c>
      <c r="V49" s="1">
        <v>9.5044000000000003E-2</v>
      </c>
      <c r="W49" s="1">
        <v>9.5044000000000003E-2</v>
      </c>
      <c r="X49" s="1">
        <v>9.5044000000000003E-2</v>
      </c>
      <c r="Y49" s="1">
        <v>9.5044000000000003E-2</v>
      </c>
      <c r="Z49" s="1">
        <v>9.5044000000000003E-2</v>
      </c>
      <c r="AA49" s="1">
        <v>9.5044000000000003E-2</v>
      </c>
      <c r="AB49" s="1">
        <v>0.05</v>
      </c>
      <c r="AC49" s="1">
        <v>9.5044000000000003E-2</v>
      </c>
      <c r="AD49" s="1">
        <v>9.5044000000000003E-2</v>
      </c>
      <c r="AE49" s="1">
        <v>9.5044000000000003E-2</v>
      </c>
      <c r="AF49" s="1">
        <v>9.5044000000000003E-2</v>
      </c>
      <c r="AG49" s="1">
        <v>9.5044000000000003E-2</v>
      </c>
      <c r="AH49" s="1">
        <v>9.5044000000000003E-2</v>
      </c>
      <c r="AI49" s="1">
        <v>9.5044000000000003E-2</v>
      </c>
      <c r="AJ49" s="1">
        <v>9.5044000000000003E-2</v>
      </c>
      <c r="AK49" s="1">
        <v>9.5044000000000003E-2</v>
      </c>
      <c r="AL49" s="1">
        <v>9.5044000000000003E-2</v>
      </c>
      <c r="AM49" s="1">
        <v>9.5044000000000003E-2</v>
      </c>
      <c r="AN49" s="1">
        <v>9.5044000000000003E-2</v>
      </c>
      <c r="AO49" s="1">
        <v>9.5044000000000003E-2</v>
      </c>
      <c r="AP49" s="1">
        <v>9.5044000000000003E-2</v>
      </c>
      <c r="AQ49" s="1">
        <v>6.4388000000000001E-2</v>
      </c>
      <c r="AR49" s="1">
        <v>9.5044000000000003E-2</v>
      </c>
      <c r="AS49" s="1">
        <v>9.5044000000000003E-2</v>
      </c>
      <c r="AT49" s="1">
        <v>9.5044000000000003E-2</v>
      </c>
      <c r="AU49" s="1">
        <v>9.5044000000000003E-2</v>
      </c>
      <c r="AV49" s="1">
        <v>9.5044000000000003E-2</v>
      </c>
      <c r="AW49" s="1">
        <v>9.5044000000000003E-2</v>
      </c>
      <c r="AX49" s="1">
        <v>9.5044000000000003E-2</v>
      </c>
      <c r="AY49" s="1">
        <v>0.1</v>
      </c>
      <c r="AZ49" s="1">
        <v>9.5044000000000003E-2</v>
      </c>
      <c r="BA49" s="1">
        <v>4.5022E-2</v>
      </c>
      <c r="BB49" s="1">
        <v>4.5022E-2</v>
      </c>
      <c r="BC49" s="1">
        <v>4.5022E-2</v>
      </c>
      <c r="BD49" s="1">
        <v>9.5044000000000003E-2</v>
      </c>
      <c r="BE49" s="1">
        <v>9.5044000000000003E-2</v>
      </c>
      <c r="BF49" s="1">
        <v>9.5044000000000003E-2</v>
      </c>
    </row>
    <row r="50" spans="1:58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0.27313900000000002</v>
      </c>
      <c r="V50" s="1">
        <v>0.38570599999999999</v>
      </c>
      <c r="W50" s="1">
        <v>0.38570599999999999</v>
      </c>
      <c r="X50" s="1">
        <v>0.38570599999999999</v>
      </c>
      <c r="Y50" s="1">
        <v>0.38570599999999999</v>
      </c>
      <c r="Z50" s="1">
        <v>0.38570599999999999</v>
      </c>
      <c r="AA50" s="1">
        <v>0.38570599999999999</v>
      </c>
      <c r="AB50" s="1">
        <v>0.38570599999999999</v>
      </c>
      <c r="AC50" s="1">
        <v>0.38570599999999999</v>
      </c>
      <c r="AD50" s="1">
        <v>0.38570599999999999</v>
      </c>
      <c r="AE50" s="1">
        <v>0.38570599999999999</v>
      </c>
      <c r="AF50" s="1">
        <v>0.38570599999999999</v>
      </c>
      <c r="AG50" s="1">
        <v>0.38570599999999999</v>
      </c>
      <c r="AH50" s="1">
        <v>0.38570599999999999</v>
      </c>
      <c r="AI50" s="1">
        <v>0.38570599999999999</v>
      </c>
      <c r="AJ50" s="1">
        <v>0.38570599999999999</v>
      </c>
      <c r="AK50" s="1">
        <v>0.38570599999999999</v>
      </c>
      <c r="AL50" s="1">
        <v>0.38570599999999999</v>
      </c>
      <c r="AM50" s="1">
        <v>0.38570599999999999</v>
      </c>
      <c r="AN50" s="1">
        <v>0.38570599999999999</v>
      </c>
      <c r="AO50" s="1">
        <v>0.38570599999999999</v>
      </c>
      <c r="AP50" s="1">
        <v>0.38570599999999999</v>
      </c>
      <c r="AQ50" s="1">
        <v>0.27313900000000002</v>
      </c>
      <c r="AR50" s="1">
        <v>0.38570599999999999</v>
      </c>
      <c r="AS50" s="1">
        <v>0.38570599999999999</v>
      </c>
      <c r="AT50" s="1">
        <v>0.38570599999999999</v>
      </c>
      <c r="AU50" s="1">
        <v>0.38570599999999999</v>
      </c>
      <c r="AV50" s="1">
        <v>0.38570599999999999</v>
      </c>
      <c r="AW50" s="1">
        <v>0.38570599999999999</v>
      </c>
      <c r="AX50" s="1">
        <v>0.38570599999999999</v>
      </c>
      <c r="AY50" s="1">
        <v>0.38570599999999999</v>
      </c>
      <c r="AZ50" s="1">
        <v>0.38570599999999999</v>
      </c>
      <c r="BA50" s="1">
        <v>0.192853</v>
      </c>
      <c r="BB50" s="1">
        <v>0.192853</v>
      </c>
      <c r="BC50" s="1">
        <v>0.192853</v>
      </c>
      <c r="BD50" s="1">
        <v>0.38570599999999999</v>
      </c>
      <c r="BE50" s="1">
        <v>0.38570599999999999</v>
      </c>
      <c r="BF50" s="1">
        <v>0.38570599999999999</v>
      </c>
    </row>
    <row r="51" spans="1:58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  <c r="Z51" s="1">
        <v>0.01</v>
      </c>
      <c r="AA51" s="1">
        <v>0.01</v>
      </c>
      <c r="AB51" s="1">
        <v>0.01</v>
      </c>
      <c r="AC51" s="1">
        <v>0.01</v>
      </c>
      <c r="AD51" s="1">
        <v>0.01</v>
      </c>
      <c r="AE51" s="1">
        <v>0.01</v>
      </c>
      <c r="AF51" s="1">
        <v>0.01</v>
      </c>
      <c r="AG51" s="1">
        <v>0.01</v>
      </c>
      <c r="AH51" s="1">
        <v>0.01</v>
      </c>
      <c r="AI51" s="1">
        <v>0.01</v>
      </c>
      <c r="AJ51" s="1">
        <v>0.01</v>
      </c>
      <c r="AK51" s="1">
        <v>0.01</v>
      </c>
      <c r="AL51" s="1">
        <v>0.01</v>
      </c>
      <c r="AM51" s="1">
        <v>0.01</v>
      </c>
      <c r="AN51" s="1">
        <v>0.01</v>
      </c>
      <c r="AO51" s="1">
        <v>0.01</v>
      </c>
      <c r="AP51" s="1">
        <v>0.01</v>
      </c>
      <c r="AQ51" s="1">
        <v>0.01</v>
      </c>
      <c r="AR51" s="1">
        <v>0.01</v>
      </c>
      <c r="AS51" s="1">
        <v>0.01</v>
      </c>
      <c r="AT51" s="1">
        <v>0.01</v>
      </c>
      <c r="AU51" s="1">
        <v>0.01</v>
      </c>
      <c r="AV51" s="1">
        <v>0.01</v>
      </c>
      <c r="AW51" s="1">
        <v>0.01</v>
      </c>
      <c r="AX51" s="1">
        <v>0.01</v>
      </c>
      <c r="AY51" s="1">
        <v>5.0000000000000001E-3</v>
      </c>
      <c r="AZ51" s="1">
        <v>0.01</v>
      </c>
      <c r="BA51" s="1">
        <v>7.4999999999999997E-3</v>
      </c>
      <c r="BB51" s="1">
        <v>7.4999999999999997E-3</v>
      </c>
      <c r="BC51" s="1">
        <v>7.4999999999999997E-3</v>
      </c>
      <c r="BD51" s="1">
        <v>0.01</v>
      </c>
      <c r="BE51" s="1">
        <v>0.01</v>
      </c>
      <c r="BF51" s="1">
        <v>0.01</v>
      </c>
    </row>
    <row r="52" spans="1:58" x14ac:dyDescent="0.25">
      <c r="A52" s="1" t="s">
        <v>53</v>
      </c>
      <c r="B52" s="1" t="s">
        <v>163</v>
      </c>
      <c r="C52" s="9" t="s">
        <v>164</v>
      </c>
      <c r="D52" s="1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7.0819999999999998E-3</v>
      </c>
      <c r="V52" s="1">
        <v>0.01</v>
      </c>
      <c r="W52" s="1">
        <v>0.01</v>
      </c>
      <c r="X52" s="1">
        <v>0.01</v>
      </c>
      <c r="Y52" s="1">
        <v>0.01</v>
      </c>
      <c r="Z52" s="1">
        <v>0.01</v>
      </c>
      <c r="AA52" s="1">
        <v>0.01</v>
      </c>
      <c r="AB52" s="1">
        <v>0.01</v>
      </c>
      <c r="AC52" s="1">
        <v>0.01</v>
      </c>
      <c r="AD52" s="1">
        <v>0.01</v>
      </c>
      <c r="AE52" s="1">
        <v>0.01</v>
      </c>
      <c r="AF52" s="1">
        <v>0.01</v>
      </c>
      <c r="AG52" s="1">
        <v>0.01</v>
      </c>
      <c r="AH52" s="1">
        <v>0.01</v>
      </c>
      <c r="AI52" s="1">
        <v>0.01</v>
      </c>
      <c r="AJ52" s="1">
        <v>0.01</v>
      </c>
      <c r="AK52" s="1">
        <v>0.01</v>
      </c>
      <c r="AL52" s="1">
        <v>0.01</v>
      </c>
      <c r="AM52" s="1">
        <v>0.01</v>
      </c>
      <c r="AN52" s="1">
        <v>0.01</v>
      </c>
      <c r="AO52" s="1">
        <v>0.01</v>
      </c>
      <c r="AP52" s="1">
        <v>0.01</v>
      </c>
      <c r="AQ52" s="1">
        <v>7.0819999999999998E-3</v>
      </c>
      <c r="AR52" s="1">
        <v>0.01</v>
      </c>
      <c r="AS52" s="1">
        <v>0.01</v>
      </c>
      <c r="AT52" s="1">
        <v>0.01</v>
      </c>
      <c r="AU52" s="1">
        <v>0.01</v>
      </c>
      <c r="AV52" s="1">
        <v>0.01</v>
      </c>
      <c r="AW52" s="1">
        <v>0.01</v>
      </c>
      <c r="AX52" s="1">
        <v>0.01</v>
      </c>
      <c r="AY52" s="1">
        <v>0.01</v>
      </c>
      <c r="AZ52" s="1">
        <v>0.01</v>
      </c>
      <c r="BA52" s="1">
        <v>5.0000000000000001E-3</v>
      </c>
      <c r="BB52" s="1">
        <v>5.0000000000000001E-3</v>
      </c>
      <c r="BC52" s="1">
        <v>5.0000000000000001E-3</v>
      </c>
      <c r="BD52" s="1">
        <v>0.01</v>
      </c>
      <c r="BE52" s="1">
        <v>0.01</v>
      </c>
      <c r="BF52" s="1">
        <v>0.01</v>
      </c>
    </row>
    <row r="53" spans="1:58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9.0525999999999995E-2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0.1</v>
      </c>
      <c r="AB53" s="1">
        <v>0.1</v>
      </c>
      <c r="AC53" s="1">
        <v>0.1</v>
      </c>
      <c r="AD53" s="1">
        <v>0.1</v>
      </c>
      <c r="AE53" s="1">
        <v>0.1</v>
      </c>
      <c r="AF53" s="1">
        <v>0.1</v>
      </c>
      <c r="AG53" s="1">
        <v>0.1</v>
      </c>
      <c r="AH53" s="1">
        <v>0.1</v>
      </c>
      <c r="AI53" s="1">
        <v>0.1</v>
      </c>
      <c r="AJ53" s="1">
        <v>0.1</v>
      </c>
      <c r="AK53" s="1">
        <v>0.1</v>
      </c>
      <c r="AL53" s="1">
        <v>0.1</v>
      </c>
      <c r="AM53" s="1">
        <v>0.1</v>
      </c>
      <c r="AN53" s="1">
        <v>0.1</v>
      </c>
      <c r="AO53" s="1">
        <v>0.1</v>
      </c>
      <c r="AP53" s="1">
        <v>0.1</v>
      </c>
      <c r="AQ53" s="1">
        <v>9.0525999999999995E-2</v>
      </c>
      <c r="AR53" s="1">
        <v>0.1</v>
      </c>
      <c r="AS53" s="1">
        <v>0.1</v>
      </c>
      <c r="AT53" s="1">
        <v>0.1</v>
      </c>
      <c r="AU53" s="1">
        <v>0.1</v>
      </c>
      <c r="AV53" s="1">
        <v>0.05</v>
      </c>
      <c r="AW53" s="1">
        <v>0.1</v>
      </c>
      <c r="AX53" s="1">
        <v>0.1</v>
      </c>
      <c r="AY53" s="1">
        <v>0.1</v>
      </c>
      <c r="AZ53" s="1">
        <v>0.1</v>
      </c>
      <c r="BA53" s="1">
        <v>6.3917000000000002E-2</v>
      </c>
      <c r="BB53" s="1">
        <v>6.3917000000000002E-2</v>
      </c>
      <c r="BC53" s="1">
        <v>6.3917000000000002E-2</v>
      </c>
      <c r="BD53" s="1">
        <v>0.1</v>
      </c>
      <c r="BE53" s="1">
        <v>0.1</v>
      </c>
      <c r="BF53" s="1">
        <v>0.1</v>
      </c>
    </row>
    <row r="54" spans="1:58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Secretion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-3.5409999999999999E-3</v>
      </c>
      <c r="V54" s="1">
        <v>-5.0000000000000001E-3</v>
      </c>
      <c r="W54" s="1">
        <v>-5.0000000000000001E-3</v>
      </c>
      <c r="X54" s="1">
        <v>-5.0000000000000001E-3</v>
      </c>
      <c r="Y54" s="1">
        <v>-5.0000000000000001E-3</v>
      </c>
      <c r="Z54" s="1">
        <v>-5.0000000000000001E-3</v>
      </c>
      <c r="AA54" s="1">
        <v>-5.0000000000000001E-3</v>
      </c>
      <c r="AB54" s="1">
        <v>-5.0000000000000001E-3</v>
      </c>
      <c r="AC54" s="1">
        <v>-5.0000000000000001E-3</v>
      </c>
      <c r="AD54" s="1">
        <v>-5.0000000000000001E-3</v>
      </c>
      <c r="AE54" s="1">
        <v>-5.0000000000000001E-3</v>
      </c>
      <c r="AF54" s="1">
        <v>-5.0000000000000001E-3</v>
      </c>
      <c r="AG54" s="1">
        <v>-5.0000000000000001E-3</v>
      </c>
      <c r="AH54" s="1">
        <v>-5.0000000000000001E-3</v>
      </c>
      <c r="AI54" s="1">
        <v>-5.0000000000000001E-3</v>
      </c>
      <c r="AJ54" s="1">
        <v>-5.0000000000000001E-3</v>
      </c>
      <c r="AK54" s="1">
        <v>-5.0000000000000001E-3</v>
      </c>
      <c r="AL54" s="1">
        <v>-5.0000000000000001E-3</v>
      </c>
      <c r="AM54" s="1">
        <v>-5.0000000000000001E-3</v>
      </c>
      <c r="AN54" s="1">
        <v>-5.0000000000000001E-3</v>
      </c>
      <c r="AO54" s="1">
        <v>-5.0000000000000001E-3</v>
      </c>
      <c r="AP54" s="1">
        <v>-5.0000000000000001E-3</v>
      </c>
      <c r="AQ54" s="1">
        <v>-3.5409999999999999E-3</v>
      </c>
      <c r="AR54" s="1">
        <v>-5.0000000000000001E-3</v>
      </c>
      <c r="AS54" s="1">
        <v>-5.0000000000000001E-3</v>
      </c>
      <c r="AT54" s="1">
        <v>-5.0000000000000001E-3</v>
      </c>
      <c r="AU54" s="1">
        <v>-5.0000000000000001E-3</v>
      </c>
      <c r="AV54" s="1">
        <v>-5.0000000000000001E-3</v>
      </c>
      <c r="AW54" s="1">
        <v>-5.0000000000000001E-3</v>
      </c>
      <c r="AX54" s="1">
        <v>-5.0000000000000001E-3</v>
      </c>
      <c r="AY54" s="1">
        <v>-5.0000000000000001E-3</v>
      </c>
      <c r="AZ54" s="1">
        <v>-5.0000000000000001E-3</v>
      </c>
      <c r="BA54" s="1">
        <v>-2.5000000000000001E-3</v>
      </c>
      <c r="BB54" s="1">
        <v>-2.5000000000000001E-3</v>
      </c>
      <c r="BC54" s="1">
        <v>-2.5000000000000001E-3</v>
      </c>
      <c r="BD54" s="1">
        <v>-5.0000000000000001E-3</v>
      </c>
      <c r="BE54" s="1">
        <v>-5.0000000000000001E-3</v>
      </c>
      <c r="BF54" s="1">
        <v>-5.0000000000000001E-3</v>
      </c>
    </row>
    <row r="55" spans="1:58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Uptake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8.541E-3</v>
      </c>
      <c r="V55" s="1">
        <v>1.2061000000000001E-2</v>
      </c>
      <c r="W55" s="1">
        <v>1.2061000000000001E-2</v>
      </c>
      <c r="X55" s="1">
        <v>1.2061000000000001E-2</v>
      </c>
      <c r="Y55" s="1">
        <v>1.2061000000000001E-2</v>
      </c>
      <c r="Z55" s="1">
        <v>1.2061000000000001E-2</v>
      </c>
      <c r="AA55" s="1">
        <v>1.2061000000000001E-2</v>
      </c>
      <c r="AB55" s="1">
        <v>1.2061000000000001E-2</v>
      </c>
      <c r="AC55" s="1">
        <v>1.2061000000000001E-2</v>
      </c>
      <c r="AD55" s="1">
        <v>1.2061000000000001E-2</v>
      </c>
      <c r="AE55" s="1">
        <v>1.2061000000000001E-2</v>
      </c>
      <c r="AF55" s="1">
        <v>1.2061000000000001E-2</v>
      </c>
      <c r="AG55" s="1">
        <v>1.2061000000000001E-2</v>
      </c>
      <c r="AH55" s="1">
        <v>1.2061000000000001E-2</v>
      </c>
      <c r="AI55" s="1">
        <v>1.2061000000000001E-2</v>
      </c>
      <c r="AJ55" s="1">
        <v>1.2061000000000001E-2</v>
      </c>
      <c r="AK55" s="1">
        <v>1.2061000000000001E-2</v>
      </c>
      <c r="AL55" s="1">
        <v>1.2061000000000001E-2</v>
      </c>
      <c r="AM55" s="1">
        <v>1.2061000000000001E-2</v>
      </c>
      <c r="AN55" s="1">
        <v>1.2061000000000001E-2</v>
      </c>
      <c r="AO55" s="1">
        <v>1.2061000000000001E-2</v>
      </c>
      <c r="AP55" s="1">
        <v>1.2061000000000001E-2</v>
      </c>
      <c r="AQ55" s="1">
        <v>8.541E-3</v>
      </c>
      <c r="AR55" s="1">
        <v>1.2061000000000001E-2</v>
      </c>
      <c r="AS55" s="1">
        <v>1.2061000000000001E-2</v>
      </c>
      <c r="AT55" s="1">
        <v>1.2061000000000001E-2</v>
      </c>
      <c r="AU55" s="1">
        <v>1.2061000000000001E-2</v>
      </c>
      <c r="AV55" s="1">
        <v>1.2061000000000001E-2</v>
      </c>
      <c r="AW55" s="1">
        <v>1.2061000000000001E-2</v>
      </c>
      <c r="AX55" s="1">
        <v>1.2061000000000001E-2</v>
      </c>
      <c r="AY55" s="1">
        <v>1.2061000000000001E-2</v>
      </c>
      <c r="AZ55" s="1">
        <v>1.2061000000000001E-2</v>
      </c>
      <c r="BA55" s="1">
        <v>6.0299999999999998E-3</v>
      </c>
      <c r="BB55" s="1">
        <v>6.0299999999999998E-3</v>
      </c>
      <c r="BC55" s="1">
        <v>6.0299999999999998E-3</v>
      </c>
      <c r="BD55" s="1">
        <v>1.2061000000000001E-2</v>
      </c>
      <c r="BE55" s="1">
        <v>1.2061000000000001E-2</v>
      </c>
      <c r="BF55" s="1">
        <v>1.2061000000000001E-2</v>
      </c>
    </row>
    <row r="56" spans="1:58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5.0000000000000001E-3</v>
      </c>
      <c r="V56" s="1">
        <v>7.0609999999999996E-3</v>
      </c>
      <c r="W56" s="1">
        <v>7.0609999999999996E-3</v>
      </c>
      <c r="X56" s="1">
        <v>7.0609999999999996E-3</v>
      </c>
      <c r="Y56" s="1">
        <v>7.0609999999999996E-3</v>
      </c>
      <c r="Z56" s="1">
        <v>7.0609999999999996E-3</v>
      </c>
      <c r="AA56" s="1">
        <v>7.0609999999999996E-3</v>
      </c>
      <c r="AB56" s="1">
        <v>7.0609999999999996E-3</v>
      </c>
      <c r="AC56" s="1">
        <v>7.0609999999999996E-3</v>
      </c>
      <c r="AD56" s="1">
        <v>7.0609999999999996E-3</v>
      </c>
      <c r="AE56" s="1">
        <v>7.0609999999999996E-3</v>
      </c>
      <c r="AF56" s="1">
        <v>7.0609999999999996E-3</v>
      </c>
      <c r="AG56" s="1">
        <v>7.0609999999999996E-3</v>
      </c>
      <c r="AH56" s="1">
        <v>7.0609999999999996E-3</v>
      </c>
      <c r="AI56" s="1">
        <v>7.0609999999999996E-3</v>
      </c>
      <c r="AJ56" s="1">
        <v>7.0609999999999996E-3</v>
      </c>
      <c r="AK56" s="1">
        <v>7.0609999999999996E-3</v>
      </c>
      <c r="AL56" s="1">
        <v>7.0609999999999996E-3</v>
      </c>
      <c r="AM56" s="1">
        <v>7.0609999999999996E-3</v>
      </c>
      <c r="AN56" s="1">
        <v>7.0609999999999996E-3</v>
      </c>
      <c r="AO56" s="1">
        <v>7.0609999999999996E-3</v>
      </c>
      <c r="AP56" s="1">
        <v>7.0609999999999996E-3</v>
      </c>
      <c r="AQ56" s="1">
        <v>5.0000000000000001E-3</v>
      </c>
      <c r="AR56" s="1">
        <v>7.0609999999999996E-3</v>
      </c>
      <c r="AS56" s="1">
        <v>7.0609999999999996E-3</v>
      </c>
      <c r="AT56" s="1">
        <v>7.0609999999999996E-3</v>
      </c>
      <c r="AU56" s="1">
        <v>7.0609999999999996E-3</v>
      </c>
      <c r="AV56" s="1">
        <v>7.0609999999999996E-3</v>
      </c>
      <c r="AW56" s="1">
        <v>7.0609999999999996E-3</v>
      </c>
      <c r="AX56" s="1">
        <v>7.0609999999999996E-3</v>
      </c>
      <c r="AY56" s="1">
        <v>7.0609999999999996E-3</v>
      </c>
      <c r="AZ56" s="1">
        <v>7.0609999999999996E-3</v>
      </c>
      <c r="BA56" s="1">
        <v>3.5300000000000002E-3</v>
      </c>
      <c r="BB56" s="1">
        <v>3.5300000000000002E-3</v>
      </c>
      <c r="BC56" s="1">
        <v>3.5300000000000002E-3</v>
      </c>
      <c r="BD56" s="1">
        <v>7.0609999999999996E-3</v>
      </c>
      <c r="BE56" s="1">
        <v>7.0609999999999996E-3</v>
      </c>
      <c r="BF56" s="1">
        <v>7.0609999999999996E-3</v>
      </c>
    </row>
    <row r="57" spans="1:58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Secretion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-0.68546399999999996</v>
      </c>
      <c r="V57" s="1">
        <v>-0.96796099999999996</v>
      </c>
      <c r="W57" s="1">
        <v>-0.96796099999999996</v>
      </c>
      <c r="X57" s="1">
        <v>-0.96796099999999996</v>
      </c>
      <c r="Y57" s="1">
        <v>-0.96796099999999996</v>
      </c>
      <c r="Z57" s="1">
        <v>-0.96796099999999996</v>
      </c>
      <c r="AA57" s="1">
        <v>-0.96796099999999996</v>
      </c>
      <c r="AB57" s="1">
        <v>-0.96796099999999996</v>
      </c>
      <c r="AC57" s="1">
        <v>-0.96796099999999996</v>
      </c>
      <c r="AD57" s="1">
        <v>-0.96796099999999996</v>
      </c>
      <c r="AE57" s="1">
        <v>-0.96796099999999996</v>
      </c>
      <c r="AF57" s="1">
        <v>-0.96796099999999996</v>
      </c>
      <c r="AG57" s="1">
        <v>-0.96796099999999996</v>
      </c>
      <c r="AH57" s="1">
        <v>-0.96796099999999996</v>
      </c>
      <c r="AI57" s="1">
        <v>-0.96796099999999996</v>
      </c>
      <c r="AJ57" s="1">
        <v>-0.96796099999999996</v>
      </c>
      <c r="AK57" s="1">
        <v>-0.96796099999999996</v>
      </c>
      <c r="AL57" s="1">
        <v>-0.96796099999999996</v>
      </c>
      <c r="AM57" s="1">
        <v>-0.96796099999999996</v>
      </c>
      <c r="AN57" s="1">
        <v>-0.96796099999999996</v>
      </c>
      <c r="AO57" s="1">
        <v>-0.96796099999999996</v>
      </c>
      <c r="AP57" s="1">
        <v>-0.96796099999999996</v>
      </c>
      <c r="AQ57" s="1">
        <v>-0.68546399999999996</v>
      </c>
      <c r="AR57" s="1">
        <v>-0.96796099999999996</v>
      </c>
      <c r="AS57" s="1">
        <v>-0.96796099999999996</v>
      </c>
      <c r="AT57" s="1">
        <v>-0.96796099999999996</v>
      </c>
      <c r="AU57" s="1">
        <v>-0.96796099999999996</v>
      </c>
      <c r="AV57" s="1">
        <v>-0.96796099999999996</v>
      </c>
      <c r="AW57" s="1">
        <v>-0.96796099999999996</v>
      </c>
      <c r="AX57" s="1">
        <v>-0.96796099999999996</v>
      </c>
      <c r="AY57" s="1">
        <v>-0.96796099999999996</v>
      </c>
      <c r="AZ57" s="1">
        <v>-0.96796099999999996</v>
      </c>
      <c r="BA57" s="1">
        <v>-0.48398099999999999</v>
      </c>
      <c r="BB57" s="1">
        <v>-0.48398099999999999</v>
      </c>
      <c r="BC57" s="1">
        <v>-0.48398099999999999</v>
      </c>
      <c r="BD57" s="1">
        <v>-0.96796099999999996</v>
      </c>
      <c r="BE57" s="1">
        <v>-0.96796099999999996</v>
      </c>
      <c r="BF57" s="1">
        <v>-0.96796099999999996</v>
      </c>
    </row>
    <row r="58" spans="1:58" x14ac:dyDescent="0.25">
      <c r="A58" s="1" t="s">
        <v>177</v>
      </c>
      <c r="B58" s="1" t="s">
        <v>178</v>
      </c>
      <c r="C58" s="1" t="s">
        <v>179</v>
      </c>
      <c r="D58" s="1">
        <v>0</v>
      </c>
      <c r="E58" s="1" t="str" cm="1">
        <f t="array" ref="E58">_xlfn.IFS(Table1[[#This Row],[original]]&gt;0,"Uptake",Table1[[#This Row],[original]]=0,"No Flux",Table1[[#This Row],[original]]&lt;0,"Secretion")</f>
        <v>No Flux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-4.5039000000000003E-2</v>
      </c>
      <c r="BF58" s="1">
        <v>0</v>
      </c>
    </row>
  </sheetData>
  <conditionalFormatting sqref="F2:BF58">
    <cfRule type="expression" dxfId="15" priority="2">
      <formula>MATCH($A2,F$1,0)</formula>
    </cfRule>
    <cfRule type="cellIs" dxfId="14" priority="3" operator="equal">
      <formula>0</formula>
    </cfRule>
    <cfRule type="expression" dxfId="13" priority="5">
      <formula>$D2=F2</formula>
    </cfRule>
    <cfRule type="expression" dxfId="12" priority="9">
      <formula>ABS($D2)&lt;ABS(F2)</formula>
    </cfRule>
    <cfRule type="expression" dxfId="11" priority="10">
      <formula>ABS($D2)&gt;F2</formula>
    </cfRule>
  </conditionalFormatting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F2D-D16B-4FA6-A122-FC72BC27000F}">
  <dimension ref="A1:AG62"/>
  <sheetViews>
    <sheetView tabSelected="1" topLeftCell="H7" zoomScale="85" zoomScaleNormal="85" workbookViewId="0">
      <selection activeCell="R64" sqref="R64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24.140625" bestFit="1" customWidth="1"/>
    <col min="4" max="4" width="12.28515625" bestFit="1" customWidth="1"/>
    <col min="5" max="5" width="13.42578125" bestFit="1" customWidth="1"/>
    <col min="6" max="16" width="20.140625" bestFit="1" customWidth="1"/>
    <col min="18" max="18" width="15.5703125" bestFit="1" customWidth="1"/>
    <col min="19" max="19" width="15.42578125" hidden="1" customWidth="1"/>
    <col min="20" max="20" width="24.140625" bestFit="1" customWidth="1"/>
    <col min="21" max="21" width="12.28515625" hidden="1" customWidth="1"/>
    <col min="22" max="22" width="13.42578125" hidden="1" customWidth="1"/>
    <col min="23" max="33" width="20.140625" bestFit="1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181</v>
      </c>
      <c r="F1" s="4" t="s">
        <v>19</v>
      </c>
      <c r="G1" s="4" t="s">
        <v>25</v>
      </c>
      <c r="H1" s="4" t="s">
        <v>26</v>
      </c>
      <c r="I1" s="4" t="s">
        <v>28</v>
      </c>
      <c r="J1" s="4" t="s">
        <v>41</v>
      </c>
      <c r="K1" s="4" t="s">
        <v>46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181</v>
      </c>
      <c r="W1" s="4" t="s">
        <v>19</v>
      </c>
      <c r="X1" s="4" t="s">
        <v>25</v>
      </c>
      <c r="Y1" s="4" t="s">
        <v>26</v>
      </c>
      <c r="Z1" s="4" t="s">
        <v>28</v>
      </c>
      <c r="AA1" s="4" t="s">
        <v>41</v>
      </c>
      <c r="AB1" s="4" t="s">
        <v>46</v>
      </c>
      <c r="AC1" s="4" t="s">
        <v>49</v>
      </c>
      <c r="AD1" s="4" t="s">
        <v>51</v>
      </c>
      <c r="AE1" s="4" t="s">
        <v>52</v>
      </c>
      <c r="AF1" s="4" t="s">
        <v>53</v>
      </c>
      <c r="AG1" s="4" t="s">
        <v>55</v>
      </c>
    </row>
    <row r="2" spans="1:33" x14ac:dyDescent="0.25">
      <c r="A2" s="2" t="s">
        <v>4</v>
      </c>
      <c r="B2" s="2" t="s">
        <v>57</v>
      </c>
      <c r="C2" s="2" t="s">
        <v>58</v>
      </c>
      <c r="D2" s="2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2">
        <v>-6.3555089999999996</v>
      </c>
      <c r="G2" s="2">
        <v>-9.1557519999999997</v>
      </c>
      <c r="H2" s="2">
        <v>-9.0709020000000002</v>
      </c>
      <c r="I2" s="2">
        <v>-9.0662120000000002</v>
      </c>
      <c r="J2" s="2">
        <v>-6.3555089999999996</v>
      </c>
      <c r="K2" s="2">
        <v>-9.072419</v>
      </c>
      <c r="L2" s="2">
        <v>-9.0723450000000003</v>
      </c>
      <c r="M2" s="2">
        <v>-4.4844580000000001</v>
      </c>
      <c r="N2" s="2">
        <v>-4.4844580000000001</v>
      </c>
      <c r="O2" s="2">
        <v>-4.4844580000000001</v>
      </c>
      <c r="P2" s="2">
        <v>-9.1591909999999999</v>
      </c>
      <c r="R2" s="2" t="s">
        <v>4</v>
      </c>
      <c r="S2" s="2" t="s">
        <v>57</v>
      </c>
      <c r="T2" s="2" t="s">
        <v>58</v>
      </c>
      <c r="U2" s="2">
        <v>-9.0390859999999993</v>
      </c>
      <c r="V2" s="1" t="str" cm="1">
        <f t="array" ref="V2">_xlfn.IFS(Table1[[#This Row],[original]]&gt;0,"Uptake",Table1[[#This Row],[original]]=0,"No Flux",Table1[[#This Row],[original]]&lt;0,"Secretion")</f>
        <v>Secretion</v>
      </c>
      <c r="W2" s="2" t="str" cm="1">
        <f t="array" ref="W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" s="2" t="str" cm="1">
        <f t="array" ref="X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2" s="2" t="str" cm="1">
        <f t="array" ref="Y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2" s="2" t="str" cm="1">
        <f t="array" ref="Z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2" s="2" t="str" cm="1">
        <f t="array" ref="AA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" s="2" t="str" cm="1">
        <f t="array" ref="AB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2" s="2" t="str" cm="1">
        <f t="array" ref="AC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2" s="2" t="str" cm="1">
        <f t="array" ref="AD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" s="2" t="str" cm="1">
        <f t="array" ref="AE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" s="2" t="str" cm="1">
        <f t="array" ref="AF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" s="2" t="str" cm="1">
        <f t="array" ref="AG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3" spans="1:33" x14ac:dyDescent="0.25">
      <c r="A3" s="2" t="s">
        <v>6</v>
      </c>
      <c r="B3" s="2" t="s">
        <v>59</v>
      </c>
      <c r="C3" s="2" t="s">
        <v>60</v>
      </c>
      <c r="D3" s="2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2">
        <v>0.91963700000000004</v>
      </c>
      <c r="G3" s="2">
        <v>1.2986420000000001</v>
      </c>
      <c r="H3" s="2">
        <v>1.2986420000000001</v>
      </c>
      <c r="I3" s="2">
        <v>1.2986420000000001</v>
      </c>
      <c r="J3" s="2">
        <v>0.91963700000000004</v>
      </c>
      <c r="K3" s="2">
        <v>1.2986420000000001</v>
      </c>
      <c r="L3" s="2">
        <v>1.2986420000000001</v>
      </c>
      <c r="M3" s="2">
        <v>0.64932100000000004</v>
      </c>
      <c r="N3" s="2">
        <v>0.64932100000000004</v>
      </c>
      <c r="O3" s="2">
        <v>0.64932100000000004</v>
      </c>
      <c r="P3" s="2">
        <v>1.2986420000000001</v>
      </c>
      <c r="R3" s="2" t="s">
        <v>6</v>
      </c>
      <c r="S3" s="2" t="s">
        <v>59</v>
      </c>
      <c r="T3" s="2" t="s">
        <v>60</v>
      </c>
      <c r="U3" s="2">
        <v>1.2986420000000001</v>
      </c>
      <c r="V3" s="1" t="str" cm="1">
        <f t="array" ref="V3">_xlfn.IFS(Table1[[#This Row],[original]]&gt;0,"Uptake",Table1[[#This Row],[original]]=0,"No Flux",Table1[[#This Row],[original]]&lt;0,"Secretion")</f>
        <v>Uptake</v>
      </c>
      <c r="W3" s="2" t="str" cm="1">
        <f t="array" ref="W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" s="2" t="str" cm="1">
        <f t="array" ref="X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" s="2" t="str" cm="1">
        <f t="array" ref="Y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" s="2" t="str" cm="1">
        <f t="array" ref="Z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" s="2" t="str" cm="1">
        <f t="array" ref="AA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" s="2" t="str" cm="1">
        <f t="array" ref="AB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" s="2" t="str" cm="1">
        <f t="array" ref="AC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" s="2" t="str" cm="1">
        <f t="array" ref="AD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" s="2" t="str" cm="1">
        <f t="array" ref="AE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" s="2" t="str" cm="1">
        <f t="array" ref="AF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" s="2" t="str" cm="1">
        <f t="array" ref="AG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" spans="1:33" x14ac:dyDescent="0.25">
      <c r="A4" s="2" t="s">
        <v>50</v>
      </c>
      <c r="B4" s="2" t="s">
        <v>61</v>
      </c>
      <c r="C4" s="2" t="s">
        <v>62</v>
      </c>
      <c r="D4" s="2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2">
        <v>-1.2564660000000001</v>
      </c>
      <c r="G4" s="2">
        <v>-1.7291989999999999</v>
      </c>
      <c r="H4" s="2">
        <v>-1.759226</v>
      </c>
      <c r="I4" s="2">
        <v>-1.7693140000000001</v>
      </c>
      <c r="J4" s="2">
        <v>-1.2564660000000001</v>
      </c>
      <c r="K4" s="2">
        <v>-1.7458659999999999</v>
      </c>
      <c r="L4" s="2">
        <v>-1.765836</v>
      </c>
      <c r="M4" s="2">
        <v>-0.88685000000000003</v>
      </c>
      <c r="N4" s="2">
        <v>-0.88685000000000003</v>
      </c>
      <c r="O4" s="2">
        <v>-0.88685000000000003</v>
      </c>
      <c r="P4" s="2">
        <v>-1.792559</v>
      </c>
      <c r="R4" s="2" t="s">
        <v>50</v>
      </c>
      <c r="S4" s="2" t="s">
        <v>61</v>
      </c>
      <c r="T4" s="2" t="s">
        <v>62</v>
      </c>
      <c r="U4" s="2">
        <v>-1.7625329999999999</v>
      </c>
      <c r="V4" s="1" t="str" cm="1">
        <f t="array" ref="V4">_xlfn.IFS(Table1[[#This Row],[original]]&gt;0,"Uptake",Table1[[#This Row],[original]]=0,"No Flux",Table1[[#This Row],[original]]&lt;0,"Secretion")</f>
        <v>Secretion</v>
      </c>
      <c r="W4" s="2" t="str" cm="1">
        <f t="array" ref="W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" s="2" t="str" cm="1">
        <f t="array" ref="X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4" s="2" t="str" cm="1">
        <f t="array" ref="Y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" s="2" t="str" cm="1">
        <f t="array" ref="Z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4" s="2" t="str" cm="1">
        <f t="array" ref="AA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" s="2" t="str" cm="1">
        <f t="array" ref="AB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" s="2" t="str" cm="1">
        <f t="array" ref="AC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" s="2" t="str" cm="1">
        <f t="array" ref="AD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" s="2" t="str" cm="1">
        <f t="array" ref="AE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" s="2" t="str" cm="1">
        <f t="array" ref="AF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" s="2" t="str" cm="1">
        <f t="array" ref="AG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5" spans="1:33" x14ac:dyDescent="0.25">
      <c r="A5" s="2" t="s">
        <v>37</v>
      </c>
      <c r="B5" s="2" t="s">
        <v>63</v>
      </c>
      <c r="C5" s="2" t="s">
        <v>64</v>
      </c>
      <c r="D5" s="2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2">
        <v>-0.110648</v>
      </c>
      <c r="G5" s="2">
        <v>-9.8414000000000001E-2</v>
      </c>
      <c r="H5" s="2">
        <v>-0.15337500000000001</v>
      </c>
      <c r="I5" s="2">
        <v>-0.12806999999999999</v>
      </c>
      <c r="J5" s="2">
        <v>-0.110648</v>
      </c>
      <c r="K5" s="2">
        <v>-0.14841399999999999</v>
      </c>
      <c r="L5" s="2">
        <v>-0.14845900000000001</v>
      </c>
      <c r="M5" s="2">
        <v>-7.8123999999999999E-2</v>
      </c>
      <c r="N5" s="2">
        <v>-7.8123999999999999E-2</v>
      </c>
      <c r="O5" s="2">
        <v>-7.8123999999999999E-2</v>
      </c>
      <c r="P5" s="2">
        <v>-0.14841399999999999</v>
      </c>
      <c r="R5" s="2" t="s">
        <v>37</v>
      </c>
      <c r="S5" s="2" t="s">
        <v>63</v>
      </c>
      <c r="T5" s="2" t="s">
        <v>64</v>
      </c>
      <c r="U5" s="2">
        <v>-0.14841399999999999</v>
      </c>
      <c r="V5" s="1" t="str" cm="1">
        <f t="array" ref="V5">_xlfn.IFS(Table1[[#This Row],[original]]&gt;0,"Uptake",Table1[[#This Row],[original]]=0,"No Flux",Table1[[#This Row],[original]]&lt;0,"Secretion")</f>
        <v>Secretion</v>
      </c>
      <c r="W5" s="2" t="str" cm="1">
        <f t="array" ref="W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" s="2" t="str" cm="1">
        <f t="array" ref="X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5" s="2" t="str" cm="1">
        <f t="array" ref="Y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5" s="2" t="str" cm="1">
        <f t="array" ref="Z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5" s="2" t="str" cm="1">
        <f t="array" ref="AA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" s="2" t="str" cm="1">
        <f t="array" ref="AB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" s="2" t="str" cm="1">
        <f t="array" ref="AC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5" s="2" t="str" cm="1">
        <f t="array" ref="AD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" s="2" t="str" cm="1">
        <f t="array" ref="AE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" s="2" t="str" cm="1">
        <f t="array" ref="AF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" s="2" t="str" cm="1">
        <f t="array" ref="AG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6" spans="1:33" x14ac:dyDescent="0.25">
      <c r="A6" s="2" t="s">
        <v>7</v>
      </c>
      <c r="B6" s="2" t="s">
        <v>65</v>
      </c>
      <c r="C6" s="2" t="s">
        <v>66</v>
      </c>
      <c r="D6" s="2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2">
        <v>9.4556000000000001E-2</v>
      </c>
      <c r="G6" s="2">
        <v>0.133525</v>
      </c>
      <c r="H6" s="2">
        <v>8.8481000000000004E-2</v>
      </c>
      <c r="I6" s="2">
        <v>0.133525</v>
      </c>
      <c r="J6" s="2">
        <v>9.4556000000000001E-2</v>
      </c>
      <c r="K6" s="2">
        <v>0.133525</v>
      </c>
      <c r="L6" s="2">
        <v>0.13348099999999999</v>
      </c>
      <c r="M6" s="2">
        <v>6.6763000000000003E-2</v>
      </c>
      <c r="N6" s="2">
        <v>6.6763000000000003E-2</v>
      </c>
      <c r="O6" s="2">
        <v>6.6763000000000003E-2</v>
      </c>
      <c r="P6" s="2">
        <v>0.133525</v>
      </c>
      <c r="R6" s="2" t="s">
        <v>7</v>
      </c>
      <c r="S6" s="2" t="s">
        <v>65</v>
      </c>
      <c r="T6" s="2" t="s">
        <v>66</v>
      </c>
      <c r="U6" s="2">
        <v>0.133525</v>
      </c>
      <c r="V6" s="1" t="str" cm="1">
        <f t="array" ref="V6">_xlfn.IFS(Table1[[#This Row],[original]]&gt;0,"Uptake",Table1[[#This Row],[original]]=0,"No Flux",Table1[[#This Row],[original]]&lt;0,"Secretion")</f>
        <v>Uptake</v>
      </c>
      <c r="W6" s="2" t="str" cm="1">
        <f t="array" ref="W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6" s="2" t="str" cm="1">
        <f t="array" ref="X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6" s="2" t="str" cm="1">
        <f t="array" ref="Y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6" s="2" t="str" cm="1">
        <f t="array" ref="Z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6" s="2" t="str" cm="1">
        <f t="array" ref="AA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6" s="2" t="str" cm="1">
        <f t="array" ref="AB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6" s="2" t="str" cm="1">
        <f t="array" ref="AC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6" s="2" t="str" cm="1">
        <f t="array" ref="AD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6" s="2" t="str" cm="1">
        <f t="array" ref="AE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6" s="2" t="str" cm="1">
        <f t="array" ref="AF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6" s="2" t="str" cm="1">
        <f t="array" ref="AG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7" spans="1:33" x14ac:dyDescent="0.25">
      <c r="A7" s="2" t="s">
        <v>8</v>
      </c>
      <c r="B7" s="2" t="s">
        <v>67</v>
      </c>
      <c r="C7" s="2" t="s">
        <v>68</v>
      </c>
      <c r="D7" s="2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2">
        <v>1.5889709999999999</v>
      </c>
      <c r="G7" s="2">
        <v>2.25549</v>
      </c>
      <c r="H7" s="2">
        <v>2.283039</v>
      </c>
      <c r="I7" s="2">
        <v>2.2706050000000002</v>
      </c>
      <c r="J7" s="2">
        <v>1.5889709999999999</v>
      </c>
      <c r="K7" s="2">
        <v>2.2971569999999999</v>
      </c>
      <c r="L7" s="2">
        <v>2.26715</v>
      </c>
      <c r="M7" s="2">
        <v>1.1216200000000001</v>
      </c>
      <c r="N7" s="2">
        <v>1.1216200000000001</v>
      </c>
      <c r="O7" s="2">
        <v>1.1216200000000001</v>
      </c>
      <c r="P7" s="2">
        <v>2.2938499999999999</v>
      </c>
      <c r="R7" s="2" t="s">
        <v>8</v>
      </c>
      <c r="S7" s="2" t="s">
        <v>67</v>
      </c>
      <c r="T7" s="2" t="s">
        <v>68</v>
      </c>
      <c r="U7" s="2">
        <v>2.2638240000000001</v>
      </c>
      <c r="V7" s="1" t="str" cm="1">
        <f t="array" ref="V7">_xlfn.IFS(Table1[[#This Row],[original]]&gt;0,"Uptake",Table1[[#This Row],[original]]=0,"No Flux",Table1[[#This Row],[original]]&lt;0,"Secretion")</f>
        <v>Uptake</v>
      </c>
      <c r="W7" s="2" t="str" cm="1">
        <f t="array" ref="W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7" s="2" t="str" cm="1">
        <f t="array" ref="X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7" s="2" t="str" cm="1">
        <f t="array" ref="Y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7" s="2" t="str" cm="1">
        <f t="array" ref="Z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7" s="2" t="str" cm="1">
        <f t="array" ref="AA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7" s="2" t="str" cm="1">
        <f t="array" ref="AB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7" s="2" t="str" cm="1">
        <f t="array" ref="AC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7" s="2" t="str" cm="1">
        <f t="array" ref="AD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7" s="2" t="str" cm="1">
        <f t="array" ref="AE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7" s="2" t="str" cm="1">
        <f t="array" ref="AF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7" s="2" t="str" cm="1">
        <f t="array" ref="AG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8" spans="1:33" x14ac:dyDescent="0.25">
      <c r="A8" s="2" t="s">
        <v>9</v>
      </c>
      <c r="B8" s="2" t="s">
        <v>69</v>
      </c>
      <c r="C8" s="2" t="s">
        <v>70</v>
      </c>
      <c r="D8" s="2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2">
        <v>3.5409999999999999E-3</v>
      </c>
      <c r="G8" s="2">
        <v>5.0000000000000001E-3</v>
      </c>
      <c r="H8" s="2">
        <v>5.0000000000000001E-3</v>
      </c>
      <c r="I8" s="2">
        <v>5.0000000000000001E-3</v>
      </c>
      <c r="J8" s="2">
        <v>3.5409999999999999E-3</v>
      </c>
      <c r="K8" s="2">
        <v>5.0000000000000001E-3</v>
      </c>
      <c r="L8" s="2">
        <v>5.0000000000000001E-3</v>
      </c>
      <c r="M8" s="2">
        <v>2.5000000000000001E-3</v>
      </c>
      <c r="N8" s="2">
        <v>2.5000000000000001E-3</v>
      </c>
      <c r="O8" s="2">
        <v>2.5000000000000001E-3</v>
      </c>
      <c r="P8" s="2">
        <v>5.0000000000000001E-3</v>
      </c>
      <c r="R8" s="2" t="s">
        <v>9</v>
      </c>
      <c r="S8" s="2" t="s">
        <v>69</v>
      </c>
      <c r="T8" s="2" t="s">
        <v>70</v>
      </c>
      <c r="U8" s="2">
        <v>5.0000000000000001E-3</v>
      </c>
      <c r="V8" s="1" t="str" cm="1">
        <f t="array" ref="V8">_xlfn.IFS(Table1[[#This Row],[original]]&gt;0,"Uptake",Table1[[#This Row],[original]]=0,"No Flux",Table1[[#This Row],[original]]&lt;0,"Secretion")</f>
        <v>Uptake</v>
      </c>
      <c r="W8" s="2" t="str" cm="1">
        <f t="array" ref="W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8" s="2" t="str" cm="1">
        <f t="array" ref="X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8" s="2" t="str" cm="1">
        <f t="array" ref="Y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8" s="2" t="str" cm="1">
        <f t="array" ref="Z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8" s="2" t="str" cm="1">
        <f t="array" ref="AA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8" s="2" t="str" cm="1">
        <f t="array" ref="AB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8" s="2" t="str" cm="1">
        <f t="array" ref="AC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8" s="2" t="str" cm="1">
        <f t="array" ref="AD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8" s="2" t="str" cm="1">
        <f t="array" ref="AE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8" s="2" t="str" cm="1">
        <f t="array" ref="AF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8" s="2" t="str" cm="1">
        <f t="array" ref="AG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9" spans="1:33" x14ac:dyDescent="0.25">
      <c r="A9" s="2" t="s">
        <v>38</v>
      </c>
      <c r="B9" s="2" t="s">
        <v>71</v>
      </c>
      <c r="C9" s="2" t="s">
        <v>72</v>
      </c>
      <c r="D9" s="2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2">
        <v>-0.35898799999999997</v>
      </c>
      <c r="G9" s="2">
        <v>-0.46635399999999999</v>
      </c>
      <c r="H9" s="2">
        <v>-0.44128299999999998</v>
      </c>
      <c r="I9" s="2">
        <v>-0.47623900000000002</v>
      </c>
      <c r="J9" s="2">
        <v>-0.35898799999999997</v>
      </c>
      <c r="K9" s="2">
        <v>-0.449687</v>
      </c>
      <c r="L9" s="2">
        <v>-0.47967199999999999</v>
      </c>
      <c r="M9" s="2">
        <v>-0.25376100000000001</v>
      </c>
      <c r="N9" s="2">
        <v>-0.25376100000000001</v>
      </c>
      <c r="O9" s="2">
        <v>-0.25376100000000001</v>
      </c>
      <c r="P9" s="2">
        <v>-0.45299400000000001</v>
      </c>
      <c r="R9" s="2" t="s">
        <v>38</v>
      </c>
      <c r="S9" s="2" t="s">
        <v>71</v>
      </c>
      <c r="T9" s="2" t="s">
        <v>72</v>
      </c>
      <c r="U9" s="2">
        <v>-0.48302</v>
      </c>
      <c r="V9" s="1" t="str" cm="1">
        <f t="array" ref="V9">_xlfn.IFS(Table1[[#This Row],[original]]&gt;0,"Uptake",Table1[[#This Row],[original]]=0,"No Flux",Table1[[#This Row],[original]]&lt;0,"Secretion")</f>
        <v>Secretion</v>
      </c>
      <c r="W9" s="2" t="str" cm="1">
        <f t="array" ref="W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9" s="2" t="str" cm="1">
        <f t="array" ref="X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9" s="2" t="str" cm="1">
        <f t="array" ref="Y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9" s="2" t="str" cm="1">
        <f t="array" ref="Z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9" s="2" t="str" cm="1">
        <f t="array" ref="AA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9" s="2" t="str" cm="1">
        <f t="array" ref="AB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9" s="2" t="str" cm="1">
        <f t="array" ref="AC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9" s="2" t="str" cm="1">
        <f t="array" ref="AD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9" s="2" t="str" cm="1">
        <f t="array" ref="AE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9" s="2" t="str" cm="1">
        <f t="array" ref="AF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9" s="2" t="str" cm="1">
        <f t="array" ref="AG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0" spans="1:33" x14ac:dyDescent="0.25">
      <c r="A10" s="2" t="s">
        <v>10</v>
      </c>
      <c r="B10" s="2" t="s">
        <v>73</v>
      </c>
      <c r="C10" s="2" t="s">
        <v>74</v>
      </c>
      <c r="D10" s="2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2">
        <v>5.0000000000000001E-3</v>
      </c>
      <c r="G10" s="2">
        <v>7.0609999999999996E-3</v>
      </c>
      <c r="H10" s="2">
        <v>7.0609999999999996E-3</v>
      </c>
      <c r="I10" s="2">
        <v>7.0609999999999996E-3</v>
      </c>
      <c r="J10" s="2">
        <v>5.0000000000000001E-3</v>
      </c>
      <c r="K10" s="2">
        <v>7.0609999999999996E-3</v>
      </c>
      <c r="L10" s="2">
        <v>7.0609999999999996E-3</v>
      </c>
      <c r="M10" s="2">
        <v>3.5300000000000002E-3</v>
      </c>
      <c r="N10" s="2">
        <v>3.5300000000000002E-3</v>
      </c>
      <c r="O10" s="2">
        <v>3.5300000000000002E-3</v>
      </c>
      <c r="P10" s="2">
        <v>7.0609999999999996E-3</v>
      </c>
      <c r="R10" s="2" t="s">
        <v>10</v>
      </c>
      <c r="S10" s="2" t="s">
        <v>73</v>
      </c>
      <c r="T10" s="5" t="s">
        <v>74</v>
      </c>
      <c r="U10" s="2">
        <v>7.0609999999999996E-3</v>
      </c>
      <c r="V10" s="1" t="str" cm="1">
        <f t="array" ref="V10">_xlfn.IFS(Table1[[#This Row],[original]]&gt;0,"Uptake",Table1[[#This Row],[original]]=0,"No Flux",Table1[[#This Row],[original]]&lt;0,"Secretion")</f>
        <v>Uptake</v>
      </c>
      <c r="W10" s="2" t="str" cm="1">
        <f t="array" ref="W1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0" s="2" t="str" cm="1">
        <f t="array" ref="X1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0" s="2" t="str" cm="1">
        <f t="array" ref="Y1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0" s="2" t="str" cm="1">
        <f t="array" ref="Z1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0" s="2" t="str" cm="1">
        <f t="array" ref="AA1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0" s="2" t="str" cm="1">
        <f t="array" ref="AB1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0" s="2" t="str" cm="1">
        <f t="array" ref="AC1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0" s="2" t="str" cm="1">
        <f t="array" ref="AD1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0" s="2" t="str" cm="1">
        <f t="array" ref="AE1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0" s="2" t="str" cm="1">
        <f t="array" ref="AF1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0" s="2" t="str" cm="1">
        <f t="array" ref="AG1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1" spans="1:33" x14ac:dyDescent="0.25">
      <c r="A11" s="2" t="s">
        <v>5</v>
      </c>
      <c r="B11" s="2" t="s">
        <v>75</v>
      </c>
      <c r="C11" s="2" t="s">
        <v>76</v>
      </c>
      <c r="D11" s="2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2">
        <v>0.35038599999999998</v>
      </c>
      <c r="G11" s="2">
        <v>0.49478899999999998</v>
      </c>
      <c r="H11" s="2">
        <v>0.49478899999999998</v>
      </c>
      <c r="I11" s="2">
        <v>0.49478899999999998</v>
      </c>
      <c r="J11" s="2">
        <v>0.35038599999999998</v>
      </c>
      <c r="K11" s="2">
        <v>0.49478899999999998</v>
      </c>
      <c r="L11" s="2">
        <v>0.49478899999999998</v>
      </c>
      <c r="M11" s="2">
        <v>0.247394</v>
      </c>
      <c r="N11" s="2">
        <v>0.247394</v>
      </c>
      <c r="O11" s="2">
        <v>0.247394</v>
      </c>
      <c r="P11" s="2">
        <v>0.49478899999999998</v>
      </c>
      <c r="R11" s="2" t="s">
        <v>5</v>
      </c>
      <c r="S11" s="2" t="s">
        <v>75</v>
      </c>
      <c r="T11" s="2" t="s">
        <v>76</v>
      </c>
      <c r="U11" s="2">
        <v>0.49478899999999998</v>
      </c>
      <c r="V11" s="1" t="str" cm="1">
        <f t="array" ref="V11">_xlfn.IFS(Table1[[#This Row],[original]]&gt;0,"Uptake",Table1[[#This Row],[original]]=0,"No Flux",Table1[[#This Row],[original]]&lt;0,"Secretion")</f>
        <v>Uptake</v>
      </c>
      <c r="W11" s="2" t="str" cm="1">
        <f t="array" ref="W1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1" s="2" t="str" cm="1">
        <f t="array" ref="X1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1" s="2" t="str" cm="1">
        <f t="array" ref="Y1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1" s="2" t="str" cm="1">
        <f t="array" ref="Z1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1" s="2" t="str" cm="1">
        <f t="array" ref="AA1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1" s="2" t="str" cm="1">
        <f t="array" ref="AB1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1" s="2" t="str" cm="1">
        <f t="array" ref="AC1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1" s="2" t="str" cm="1">
        <f t="array" ref="AD1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1" s="2" t="str" cm="1">
        <f t="array" ref="AE1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1" s="2" t="str" cm="1">
        <f t="array" ref="AF1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1" s="2" t="str" cm="1">
        <f t="array" ref="AG1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2" spans="1:33" x14ac:dyDescent="0.25">
      <c r="A12" s="2" t="s">
        <v>11</v>
      </c>
      <c r="B12" s="2" t="s">
        <v>77</v>
      </c>
      <c r="C12" s="2" t="s">
        <v>78</v>
      </c>
      <c r="D12" s="2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2">
        <v>5.0000000000000001E-3</v>
      </c>
      <c r="G12" s="2">
        <v>7.0609999999999996E-3</v>
      </c>
      <c r="H12" s="2">
        <v>7.0609999999999996E-3</v>
      </c>
      <c r="I12" s="2">
        <v>7.0609999999999996E-3</v>
      </c>
      <c r="J12" s="2">
        <v>5.0000000000000001E-3</v>
      </c>
      <c r="K12" s="2">
        <v>7.0609999999999996E-3</v>
      </c>
      <c r="L12" s="2">
        <v>7.0609999999999996E-3</v>
      </c>
      <c r="M12" s="2">
        <v>3.5300000000000002E-3</v>
      </c>
      <c r="N12" s="2">
        <v>3.5300000000000002E-3</v>
      </c>
      <c r="O12" s="2">
        <v>3.5300000000000002E-3</v>
      </c>
      <c r="P12" s="2">
        <v>7.0609999999999996E-3</v>
      </c>
      <c r="R12" s="2" t="s">
        <v>11</v>
      </c>
      <c r="S12" s="2" t="s">
        <v>77</v>
      </c>
      <c r="T12" s="5" t="s">
        <v>78</v>
      </c>
      <c r="U12" s="2">
        <v>7.0609999999999996E-3</v>
      </c>
      <c r="V12" s="1" t="str" cm="1">
        <f t="array" ref="V12">_xlfn.IFS(Table1[[#This Row],[original]]&gt;0,"Uptake",Table1[[#This Row],[original]]=0,"No Flux",Table1[[#This Row],[original]]&lt;0,"Secretion")</f>
        <v>Uptake</v>
      </c>
      <c r="W12" s="2" t="str" cm="1">
        <f t="array" ref="W1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2" s="2" t="str" cm="1">
        <f t="array" ref="X1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2" s="2" t="str" cm="1">
        <f t="array" ref="Y1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2" s="2" t="str" cm="1">
        <f t="array" ref="Z1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2" s="2" t="str" cm="1">
        <f t="array" ref="AA1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2" s="2" t="str" cm="1">
        <f t="array" ref="AB1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2" s="2" t="str" cm="1">
        <f t="array" ref="AC1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2" s="2" t="str" cm="1">
        <f t="array" ref="AD1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2" s="2" t="str" cm="1">
        <f t="array" ref="AE1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2" s="2" t="str" cm="1">
        <f t="array" ref="AF1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2" s="2" t="str" cm="1">
        <f t="array" ref="AG1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3" spans="1:33" x14ac:dyDescent="0.25">
      <c r="A13" s="2" t="s">
        <v>28</v>
      </c>
      <c r="B13" s="2" t="s">
        <v>79</v>
      </c>
      <c r="C13" s="2" t="s">
        <v>80</v>
      </c>
      <c r="D13" s="2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2">
        <v>0.368483</v>
      </c>
      <c r="G13" s="2">
        <v>0.52034400000000003</v>
      </c>
      <c r="H13" s="2">
        <v>0.52034400000000003</v>
      </c>
      <c r="I13" s="2">
        <v>0.5</v>
      </c>
      <c r="J13" s="2">
        <v>0.368483</v>
      </c>
      <c r="K13" s="2">
        <v>0.52034400000000003</v>
      </c>
      <c r="L13" s="2">
        <v>0.52034400000000003</v>
      </c>
      <c r="M13" s="2">
        <v>0.26017200000000001</v>
      </c>
      <c r="N13" s="2">
        <v>0.26017200000000001</v>
      </c>
      <c r="O13" s="2">
        <v>0.26017200000000001</v>
      </c>
      <c r="P13" s="2">
        <v>0.52034400000000003</v>
      </c>
      <c r="R13" s="2" t="s">
        <v>28</v>
      </c>
      <c r="S13" s="2" t="s">
        <v>79</v>
      </c>
      <c r="T13" s="2" t="s">
        <v>80</v>
      </c>
      <c r="U13" s="2">
        <v>0.52034400000000003</v>
      </c>
      <c r="V13" s="1" t="str" cm="1">
        <f t="array" ref="V13">_xlfn.IFS(Table1[[#This Row],[original]]&gt;0,"Uptake",Table1[[#This Row],[original]]=0,"No Flux",Table1[[#This Row],[original]]&lt;0,"Secretion")</f>
        <v>Uptake</v>
      </c>
      <c r="W13" s="2" t="str" cm="1">
        <f t="array" ref="W1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3" s="2" t="str" cm="1">
        <f t="array" ref="X1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3" s="2" t="str" cm="1">
        <f t="array" ref="Y1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3" s="2" t="str" cm="1">
        <f t="array" ref="Z1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3" s="2" t="str" cm="1">
        <f t="array" ref="AA1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3" s="2" t="str" cm="1">
        <f t="array" ref="AB1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3" s="2" t="str" cm="1">
        <f t="array" ref="AC1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3" s="2" t="str" cm="1">
        <f t="array" ref="AD1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3" s="2" t="str" cm="1">
        <f t="array" ref="AE1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3" s="2" t="str" cm="1">
        <f t="array" ref="AF1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3" s="2" t="str" cm="1">
        <f t="array" ref="AG1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4" spans="1:33" x14ac:dyDescent="0.25">
      <c r="A14" s="2" t="s">
        <v>12</v>
      </c>
      <c r="B14" s="2" t="s">
        <v>81</v>
      </c>
      <c r="C14" s="2" t="s">
        <v>82</v>
      </c>
      <c r="D14" s="2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2">
        <v>0.25748199999999999</v>
      </c>
      <c r="G14" s="2">
        <v>0.363597</v>
      </c>
      <c r="H14" s="2">
        <v>0.363597</v>
      </c>
      <c r="I14" s="2">
        <v>0.363597</v>
      </c>
      <c r="J14" s="2">
        <v>0.25748199999999999</v>
      </c>
      <c r="K14" s="2">
        <v>0.363597</v>
      </c>
      <c r="L14" s="2">
        <v>0.363597</v>
      </c>
      <c r="M14" s="2">
        <v>0.18179799999999999</v>
      </c>
      <c r="N14" s="2">
        <v>0.18179799999999999</v>
      </c>
      <c r="O14" s="2">
        <v>0.18179799999999999</v>
      </c>
      <c r="P14" s="2">
        <v>0.363597</v>
      </c>
      <c r="R14" s="2" t="s">
        <v>12</v>
      </c>
      <c r="S14" s="2" t="s">
        <v>81</v>
      </c>
      <c r="T14" s="2" t="s">
        <v>82</v>
      </c>
      <c r="U14" s="2">
        <v>0.363597</v>
      </c>
      <c r="V14" s="1" t="str" cm="1">
        <f t="array" ref="V14">_xlfn.IFS(Table1[[#This Row],[original]]&gt;0,"Uptake",Table1[[#This Row],[original]]=0,"No Flux",Table1[[#This Row],[original]]&lt;0,"Secretion")</f>
        <v>Uptake</v>
      </c>
      <c r="W14" s="2" t="str" cm="1">
        <f t="array" ref="W1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4" s="2" t="str" cm="1">
        <f t="array" ref="X1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4" s="2" t="str" cm="1">
        <f t="array" ref="Y1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4" s="2" t="str" cm="1">
        <f t="array" ref="Z1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4" s="2" t="str" cm="1">
        <f t="array" ref="AA1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4" s="2" t="str" cm="1">
        <f t="array" ref="AB1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4" s="2" t="str" cm="1">
        <f t="array" ref="AC1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4" s="2" t="str" cm="1">
        <f t="array" ref="AD1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4" s="2" t="str" cm="1">
        <f t="array" ref="AE1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4" s="2" t="str" cm="1">
        <f t="array" ref="AF1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4" s="2" t="str" cm="1">
        <f t="array" ref="AG1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5" spans="1:33" x14ac:dyDescent="0.25">
      <c r="A15" s="2" t="s">
        <v>13</v>
      </c>
      <c r="B15" s="2" t="s">
        <v>83</v>
      </c>
      <c r="C15" s="2" t="s">
        <v>84</v>
      </c>
      <c r="D15" s="2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2">
        <v>0.119282</v>
      </c>
      <c r="G15" s="2">
        <v>0.226276</v>
      </c>
      <c r="H15" s="2">
        <v>0.17627599999999999</v>
      </c>
      <c r="I15" s="2">
        <v>0.17627599999999999</v>
      </c>
      <c r="J15" s="2">
        <v>0.119282</v>
      </c>
      <c r="K15" s="2">
        <v>0.17627599999999999</v>
      </c>
      <c r="L15" s="2">
        <v>0.17627599999999999</v>
      </c>
      <c r="M15" s="2">
        <v>8.4221000000000004E-2</v>
      </c>
      <c r="N15" s="2">
        <v>8.4221000000000004E-2</v>
      </c>
      <c r="O15" s="2">
        <v>8.4221000000000004E-2</v>
      </c>
      <c r="P15" s="2">
        <v>0.22131600000000001</v>
      </c>
      <c r="R15" s="2" t="s">
        <v>13</v>
      </c>
      <c r="S15" s="2" t="s">
        <v>83</v>
      </c>
      <c r="T15" s="2" t="s">
        <v>84</v>
      </c>
      <c r="U15" s="2">
        <v>0.17627599999999999</v>
      </c>
      <c r="V15" s="1" t="str" cm="1">
        <f t="array" ref="V15">_xlfn.IFS(Table1[[#This Row],[original]]&gt;0,"Uptake",Table1[[#This Row],[original]]=0,"No Flux",Table1[[#This Row],[original]]&lt;0,"Secretion")</f>
        <v>Uptake</v>
      </c>
      <c r="W15" s="2" t="str" cm="1">
        <f t="array" ref="W1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5" s="2" t="str" cm="1">
        <f t="array" ref="X1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5" s="2" t="str" cm="1">
        <f t="array" ref="Y1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5" s="2" t="str" cm="1">
        <f t="array" ref="Z1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5" s="2" t="str" cm="1">
        <f t="array" ref="AA1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5" s="2" t="str" cm="1">
        <f t="array" ref="AB1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5" s="2" t="str" cm="1">
        <f t="array" ref="AC1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5" s="2" t="str" cm="1">
        <f t="array" ref="AD1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5" s="2" t="str" cm="1">
        <f t="array" ref="AE1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5" s="2" t="str" cm="1">
        <f t="array" ref="AF1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5" s="2" t="str" cm="1">
        <f t="array" ref="AG1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16" spans="1:33" x14ac:dyDescent="0.25">
      <c r="A16" s="2" t="s">
        <v>85</v>
      </c>
      <c r="B16" s="2" t="s">
        <v>86</v>
      </c>
      <c r="C16" s="2" t="s">
        <v>87</v>
      </c>
      <c r="D16" s="2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2">
        <v>-0.73975299999999999</v>
      </c>
      <c r="G16" s="2">
        <v>-1.0769629999999999</v>
      </c>
      <c r="H16" s="2">
        <v>-1.0619499999999999</v>
      </c>
      <c r="I16" s="2">
        <v>-1.0467329999999999</v>
      </c>
      <c r="J16" s="2">
        <v>-0.73975299999999999</v>
      </c>
      <c r="K16" s="2">
        <v>-1.093629</v>
      </c>
      <c r="L16" s="2">
        <v>-1.053644</v>
      </c>
      <c r="M16" s="2">
        <v>-0.52289699999999995</v>
      </c>
      <c r="N16" s="2">
        <v>-0.52289699999999995</v>
      </c>
      <c r="O16" s="2">
        <v>-0.52289699999999995</v>
      </c>
      <c r="P16" s="2">
        <v>-1.045283</v>
      </c>
      <c r="R16" s="2" t="s">
        <v>85</v>
      </c>
      <c r="S16" s="2" t="s">
        <v>86</v>
      </c>
      <c r="T16" s="2" t="s">
        <v>87</v>
      </c>
      <c r="U16" s="2">
        <v>-1.0602959999999999</v>
      </c>
      <c r="V16" s="1" t="str" cm="1">
        <f t="array" ref="V16">_xlfn.IFS(Table1[[#This Row],[original]]&gt;0,"Uptake",Table1[[#This Row],[original]]=0,"No Flux",Table1[[#This Row],[original]]&lt;0,"Secretion")</f>
        <v>Secretion</v>
      </c>
      <c r="W16" s="2" t="str" cm="1">
        <f t="array" ref="W1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6" s="2" t="str" cm="1">
        <f t="array" ref="X1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6" s="2" t="str" cm="1">
        <f t="array" ref="Y1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6" s="2" t="str" cm="1">
        <f t="array" ref="Z1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6" s="2" t="str" cm="1">
        <f t="array" ref="AA1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6" s="2" t="str" cm="1">
        <f t="array" ref="AB1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16" s="2" t="str" cm="1">
        <f t="array" ref="AC1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16" s="2" t="str" cm="1">
        <f t="array" ref="AD1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6" s="2" t="str" cm="1">
        <f t="array" ref="AE1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6" s="2" t="str" cm="1">
        <f t="array" ref="AF1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6" s="2" t="str" cm="1">
        <f t="array" ref="AG1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7" spans="1:33" x14ac:dyDescent="0.25">
      <c r="A17" s="2" t="s">
        <v>14</v>
      </c>
      <c r="B17" s="2" t="s">
        <v>88</v>
      </c>
      <c r="C17" s="2" t="s">
        <v>89</v>
      </c>
      <c r="D17" s="2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2">
        <v>5.0000000000000001E-3</v>
      </c>
      <c r="G17" s="2">
        <v>7.0609999999999996E-3</v>
      </c>
      <c r="H17" s="2">
        <v>7.0609999999999996E-3</v>
      </c>
      <c r="I17" s="2">
        <v>7.0609999999999996E-3</v>
      </c>
      <c r="J17" s="2">
        <v>5.0000000000000001E-3</v>
      </c>
      <c r="K17" s="2">
        <v>7.0609999999999996E-3</v>
      </c>
      <c r="L17" s="2">
        <v>7.0609999999999996E-3</v>
      </c>
      <c r="M17" s="2">
        <v>3.5300000000000002E-3</v>
      </c>
      <c r="N17" s="2">
        <v>3.5300000000000002E-3</v>
      </c>
      <c r="O17" s="2">
        <v>3.5300000000000002E-3</v>
      </c>
      <c r="P17" s="2">
        <v>7.0609999999999996E-3</v>
      </c>
      <c r="R17" s="2" t="s">
        <v>14</v>
      </c>
      <c r="S17" s="2" t="s">
        <v>88</v>
      </c>
      <c r="T17" s="2" t="s">
        <v>89</v>
      </c>
      <c r="U17" s="2">
        <v>7.0609999999999996E-3</v>
      </c>
      <c r="V17" s="1" t="str" cm="1">
        <f t="array" ref="V17">_xlfn.IFS(Table1[[#This Row],[original]]&gt;0,"Uptake",Table1[[#This Row],[original]]=0,"No Flux",Table1[[#This Row],[original]]&lt;0,"Secretion")</f>
        <v>Uptake</v>
      </c>
      <c r="W17" s="2" t="str" cm="1">
        <f t="array" ref="W1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7" s="2" t="str" cm="1">
        <f t="array" ref="X1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7" s="2" t="str" cm="1">
        <f t="array" ref="Y1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7" s="2" t="str" cm="1">
        <f t="array" ref="Z1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7" s="2" t="str" cm="1">
        <f t="array" ref="AA1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7" s="2" t="str" cm="1">
        <f t="array" ref="AB1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7" s="2" t="str" cm="1">
        <f t="array" ref="AC1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7" s="2" t="str" cm="1">
        <f t="array" ref="AD1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7" s="2" t="str" cm="1">
        <f t="array" ref="AE1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7" s="2" t="str" cm="1">
        <f t="array" ref="AF1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7" s="2" t="str" cm="1">
        <f t="array" ref="AG1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8" spans="1:33" x14ac:dyDescent="0.25">
      <c r="A18" s="2" t="s">
        <v>15</v>
      </c>
      <c r="B18" s="2" t="s">
        <v>90</v>
      </c>
      <c r="C18" s="2" t="s">
        <v>91</v>
      </c>
      <c r="D18" s="2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2">
        <v>0.16091900000000001</v>
      </c>
      <c r="G18" s="2">
        <v>0.22723699999999999</v>
      </c>
      <c r="H18" s="2">
        <v>0.22723699999999999</v>
      </c>
      <c r="I18" s="2">
        <v>0.22723699999999999</v>
      </c>
      <c r="J18" s="2">
        <v>0.16091900000000001</v>
      </c>
      <c r="K18" s="2">
        <v>0.22723699999999999</v>
      </c>
      <c r="L18" s="2">
        <v>0.22723699999999999</v>
      </c>
      <c r="M18" s="2">
        <v>0.113619</v>
      </c>
      <c r="N18" s="2">
        <v>0.113619</v>
      </c>
      <c r="O18" s="2">
        <v>0.113619</v>
      </c>
      <c r="P18" s="2">
        <v>0.22723699999999999</v>
      </c>
      <c r="R18" s="2" t="s">
        <v>15</v>
      </c>
      <c r="S18" s="2" t="s">
        <v>90</v>
      </c>
      <c r="T18" s="2" t="s">
        <v>91</v>
      </c>
      <c r="U18" s="2">
        <v>0.22723699999999999</v>
      </c>
      <c r="V18" s="1" t="str" cm="1">
        <f t="array" ref="V18">_xlfn.IFS(Table1[[#This Row],[original]]&gt;0,"Uptake",Table1[[#This Row],[original]]=0,"No Flux",Table1[[#This Row],[original]]&lt;0,"Secretion")</f>
        <v>Uptake</v>
      </c>
      <c r="W18" s="2" t="str" cm="1">
        <f t="array" ref="W1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8" s="2" t="str" cm="1">
        <f t="array" ref="X1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8" s="2" t="str" cm="1">
        <f t="array" ref="Y1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8" s="2" t="str" cm="1">
        <f t="array" ref="Z1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8" s="2" t="str" cm="1">
        <f t="array" ref="AA1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8" s="2" t="str" cm="1">
        <f t="array" ref="AB1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8" s="2" t="str" cm="1">
        <f t="array" ref="AC1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8" s="2" t="str" cm="1">
        <f t="array" ref="AD1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8" s="2" t="str" cm="1">
        <f t="array" ref="AE1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8" s="2" t="str" cm="1">
        <f t="array" ref="AF1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8" s="2" t="str" cm="1">
        <f t="array" ref="AG1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9" spans="1:33" x14ac:dyDescent="0.25">
      <c r="A19" s="2" t="s">
        <v>16</v>
      </c>
      <c r="B19" s="2" t="s">
        <v>92</v>
      </c>
      <c r="C19" s="2" t="s">
        <v>93</v>
      </c>
      <c r="D19" s="2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2">
        <v>0.35446</v>
      </c>
      <c r="G19" s="2">
        <v>0.504664</v>
      </c>
      <c r="H19" s="2">
        <v>0.54970799999999997</v>
      </c>
      <c r="I19" s="2">
        <v>0.504664</v>
      </c>
      <c r="J19" s="2">
        <v>0.35446</v>
      </c>
      <c r="K19" s="2">
        <v>0.504664</v>
      </c>
      <c r="L19" s="2">
        <v>0.50970800000000005</v>
      </c>
      <c r="M19" s="2">
        <v>0.249832</v>
      </c>
      <c r="N19" s="2">
        <v>0.249832</v>
      </c>
      <c r="O19" s="2">
        <v>0.249832</v>
      </c>
      <c r="P19" s="2">
        <v>0.504664</v>
      </c>
      <c r="R19" s="2" t="s">
        <v>16</v>
      </c>
      <c r="S19" s="2" t="s">
        <v>92</v>
      </c>
      <c r="T19" s="2" t="s">
        <v>93</v>
      </c>
      <c r="U19" s="2">
        <v>0.504664</v>
      </c>
      <c r="V19" s="1" t="str" cm="1">
        <f t="array" ref="V19">_xlfn.IFS(Table1[[#This Row],[original]]&gt;0,"Uptake",Table1[[#This Row],[original]]=0,"No Flux",Table1[[#This Row],[original]]&lt;0,"Secretion")</f>
        <v>Uptake</v>
      </c>
      <c r="W19" s="2" t="str" cm="1">
        <f t="array" ref="W1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9" s="2" t="str" cm="1">
        <f t="array" ref="X1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9" s="2" t="str" cm="1">
        <f t="array" ref="Y1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9" s="2" t="str" cm="1">
        <f t="array" ref="Z1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9" s="2" t="str" cm="1">
        <f t="array" ref="AA1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9" s="2" t="str" cm="1">
        <f t="array" ref="AB1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9" s="2" t="str" cm="1">
        <f t="array" ref="AC1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19" s="2" t="str" cm="1">
        <f t="array" ref="AD1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9" s="2" t="str" cm="1">
        <f t="array" ref="AE1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9" s="2" t="str" cm="1">
        <f t="array" ref="AF1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9" s="2" t="str" cm="1">
        <f t="array" ref="AG1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0" spans="1:33" x14ac:dyDescent="0.25">
      <c r="A20" s="2" t="s">
        <v>36</v>
      </c>
      <c r="B20" s="2" t="s">
        <v>94</v>
      </c>
      <c r="C20" s="2" t="s">
        <v>95</v>
      </c>
      <c r="D20" s="2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2">
        <v>0.19736600000000001</v>
      </c>
      <c r="G20" s="2">
        <v>0.27870499999999998</v>
      </c>
      <c r="H20" s="2">
        <v>0.27870499999999998</v>
      </c>
      <c r="I20" s="2">
        <v>0.27870499999999998</v>
      </c>
      <c r="J20" s="2">
        <v>0.19736600000000001</v>
      </c>
      <c r="K20" s="2">
        <v>0.27870499999999998</v>
      </c>
      <c r="L20" s="2">
        <v>0.27870499999999998</v>
      </c>
      <c r="M20" s="2">
        <v>0.139352</v>
      </c>
      <c r="N20" s="2">
        <v>0.139352</v>
      </c>
      <c r="O20" s="2">
        <v>0.139352</v>
      </c>
      <c r="P20" s="2">
        <v>0.27870499999999998</v>
      </c>
      <c r="R20" s="2" t="s">
        <v>36</v>
      </c>
      <c r="S20" s="2" t="s">
        <v>94</v>
      </c>
      <c r="T20" s="2" t="s">
        <v>95</v>
      </c>
      <c r="U20" s="2">
        <v>0.27870499999999998</v>
      </c>
      <c r="V20" s="1" t="str" cm="1">
        <f t="array" ref="V20">_xlfn.IFS(Table1[[#This Row],[original]]&gt;0,"Uptake",Table1[[#This Row],[original]]=0,"No Flux",Table1[[#This Row],[original]]&lt;0,"Secretion")</f>
        <v>Uptake</v>
      </c>
      <c r="W20" s="2" t="str" cm="1">
        <f t="array" ref="W2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0" s="2" t="str" cm="1">
        <f t="array" ref="X2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0" s="2" t="str" cm="1">
        <f t="array" ref="Y2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0" s="2" t="str" cm="1">
        <f t="array" ref="Z2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0" s="2" t="str" cm="1">
        <f t="array" ref="AA2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0" s="2" t="str" cm="1">
        <f t="array" ref="AB2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0" s="2" t="str" cm="1">
        <f t="array" ref="AC2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0" s="2" t="str" cm="1">
        <f t="array" ref="AD2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0" s="2" t="str" cm="1">
        <f t="array" ref="AE2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0" s="2" t="str" cm="1">
        <f t="array" ref="AF2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0" s="2" t="str" cm="1">
        <f t="array" ref="AG2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1" spans="1:33" x14ac:dyDescent="0.25">
      <c r="A21" s="2" t="s">
        <v>41</v>
      </c>
      <c r="B21" s="2" t="s">
        <v>96</v>
      </c>
      <c r="C21" s="5" t="s">
        <v>97</v>
      </c>
      <c r="D21" s="2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2">
        <v>5.0000000000000001E-3</v>
      </c>
      <c r="G21" s="2">
        <v>7.0609999999999996E-3</v>
      </c>
      <c r="H21" s="2">
        <v>7.0609999999999996E-3</v>
      </c>
      <c r="I21" s="2">
        <v>7.0609999999999996E-3</v>
      </c>
      <c r="J21" s="2">
        <v>5.0000000000000001E-3</v>
      </c>
      <c r="K21" s="2">
        <v>7.0609999999999996E-3</v>
      </c>
      <c r="L21" s="2">
        <v>7.0609999999999996E-3</v>
      </c>
      <c r="M21" s="2">
        <v>3.5300000000000002E-3</v>
      </c>
      <c r="N21" s="2">
        <v>3.5300000000000002E-3</v>
      </c>
      <c r="O21" s="2">
        <v>3.5300000000000002E-3</v>
      </c>
      <c r="P21" s="2">
        <v>7.0609999999999996E-3</v>
      </c>
      <c r="R21" s="2" t="s">
        <v>41</v>
      </c>
      <c r="S21" s="2" t="s">
        <v>96</v>
      </c>
      <c r="T21" s="5" t="s">
        <v>97</v>
      </c>
      <c r="U21" s="2">
        <v>7.0609999999999996E-3</v>
      </c>
      <c r="V21" s="1" t="str" cm="1">
        <f t="array" ref="V21">_xlfn.IFS(Table1[[#This Row],[original]]&gt;0,"Uptake",Table1[[#This Row],[original]]=0,"No Flux",Table1[[#This Row],[original]]&lt;0,"Secretion")</f>
        <v>Uptake</v>
      </c>
      <c r="W21" s="2" t="str" cm="1">
        <f t="array" ref="W2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1" s="2" t="str" cm="1">
        <f t="array" ref="X2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1" s="2" t="str" cm="1">
        <f t="array" ref="Y2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1" s="2" t="str" cm="1">
        <f t="array" ref="Z2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1" s="2" t="str" cm="1">
        <f t="array" ref="AA2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1" s="2" t="str" cm="1">
        <f t="array" ref="AB2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1" s="2" t="str" cm="1">
        <f t="array" ref="AC2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1" s="2" t="str" cm="1">
        <f t="array" ref="AD2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1" s="2" t="str" cm="1">
        <f t="array" ref="AE2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1" s="2" t="str" cm="1">
        <f t="array" ref="AF2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1" s="2" t="str" cm="1">
        <f t="array" ref="AG2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2" spans="1:33" x14ac:dyDescent="0.25">
      <c r="A22" s="2" t="s">
        <v>29</v>
      </c>
      <c r="B22" s="2" t="s">
        <v>98</v>
      </c>
      <c r="C22" s="2" t="s">
        <v>99</v>
      </c>
      <c r="D22" s="2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2">
        <v>0.104445</v>
      </c>
      <c r="G22" s="2">
        <v>0.14748900000000001</v>
      </c>
      <c r="H22" s="2">
        <v>0.14748900000000001</v>
      </c>
      <c r="I22" s="2">
        <v>0.14748900000000001</v>
      </c>
      <c r="J22" s="2">
        <v>0.104445</v>
      </c>
      <c r="K22" s="2">
        <v>0.14748900000000001</v>
      </c>
      <c r="L22" s="2">
        <v>0.14748900000000001</v>
      </c>
      <c r="M22" s="2">
        <v>7.3744000000000004E-2</v>
      </c>
      <c r="N22" s="2">
        <v>7.3744000000000004E-2</v>
      </c>
      <c r="O22" s="2">
        <v>7.3744000000000004E-2</v>
      </c>
      <c r="P22" s="2">
        <v>0.14748900000000001</v>
      </c>
      <c r="R22" s="2" t="s">
        <v>29</v>
      </c>
      <c r="S22" s="2" t="s">
        <v>98</v>
      </c>
      <c r="T22" s="2" t="s">
        <v>99</v>
      </c>
      <c r="U22" s="2">
        <v>0.14748900000000001</v>
      </c>
      <c r="V22" s="1" t="str" cm="1">
        <f t="array" ref="V22">_xlfn.IFS(Table1[[#This Row],[original]]&gt;0,"Uptake",Table1[[#This Row],[original]]=0,"No Flux",Table1[[#This Row],[original]]&lt;0,"Secretion")</f>
        <v>Uptake</v>
      </c>
      <c r="W22" s="2" t="str" cm="1">
        <f t="array" ref="W2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2" s="2" t="str" cm="1">
        <f t="array" ref="X2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2" s="2" t="str" cm="1">
        <f t="array" ref="Y2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2" s="2" t="str" cm="1">
        <f t="array" ref="Z2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2" s="2" t="str" cm="1">
        <f t="array" ref="AA2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2" s="2" t="str" cm="1">
        <f t="array" ref="AB2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2" s="2" t="str" cm="1">
        <f t="array" ref="AC2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2" s="2" t="str" cm="1">
        <f t="array" ref="AD2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2" s="2" t="str" cm="1">
        <f t="array" ref="AE2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2" s="2" t="str" cm="1">
        <f t="array" ref="AF2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2" s="2" t="str" cm="1">
        <f t="array" ref="AG2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3" spans="1:33" x14ac:dyDescent="0.25">
      <c r="A23" s="2" t="s">
        <v>40</v>
      </c>
      <c r="B23" s="2" t="s">
        <v>100</v>
      </c>
      <c r="C23" s="2" t="s">
        <v>101</v>
      </c>
      <c r="D23" s="2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2">
        <v>5.0000000000000001E-3</v>
      </c>
      <c r="G23" s="2">
        <v>7.0609999999999996E-3</v>
      </c>
      <c r="H23" s="2">
        <v>7.0609999999999996E-3</v>
      </c>
      <c r="I23" s="2">
        <v>7.0609999999999996E-3</v>
      </c>
      <c r="J23" s="2">
        <v>5.0000000000000001E-3</v>
      </c>
      <c r="K23" s="2">
        <v>7.0609999999999996E-3</v>
      </c>
      <c r="L23" s="2">
        <v>7.0609999999999996E-3</v>
      </c>
      <c r="M23" s="2">
        <v>3.5300000000000002E-3</v>
      </c>
      <c r="N23" s="2">
        <v>3.5300000000000002E-3</v>
      </c>
      <c r="O23" s="2">
        <v>3.5300000000000002E-3</v>
      </c>
      <c r="P23" s="2">
        <v>7.0609999999999996E-3</v>
      </c>
      <c r="R23" s="2" t="s">
        <v>40</v>
      </c>
      <c r="S23" s="2" t="s">
        <v>100</v>
      </c>
      <c r="T23" s="5" t="s">
        <v>101</v>
      </c>
      <c r="U23" s="2">
        <v>7.0609999999999996E-3</v>
      </c>
      <c r="V23" s="1" t="str" cm="1">
        <f t="array" ref="V23">_xlfn.IFS(Table1[[#This Row],[original]]&gt;0,"Uptake",Table1[[#This Row],[original]]=0,"No Flux",Table1[[#This Row],[original]]&lt;0,"Secretion")</f>
        <v>Uptake</v>
      </c>
      <c r="W23" s="2" t="str" cm="1">
        <f t="array" ref="W2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3" s="2" t="str" cm="1">
        <f t="array" ref="X2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3" s="2" t="str" cm="1">
        <f t="array" ref="Y2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3" s="2" t="str" cm="1">
        <f t="array" ref="Z2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3" s="2" t="str" cm="1">
        <f t="array" ref="AA2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3" s="2" t="str" cm="1">
        <f t="array" ref="AB2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3" s="2" t="str" cm="1">
        <f t="array" ref="AC2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3" s="2" t="str" cm="1">
        <f t="array" ref="AD2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3" s="2" t="str" cm="1">
        <f t="array" ref="AE2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3" s="2" t="str" cm="1">
        <f t="array" ref="AF2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3" s="2" t="str" cm="1">
        <f t="array" ref="AG2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4" spans="1:33" x14ac:dyDescent="0.25">
      <c r="A24" s="2" t="s">
        <v>45</v>
      </c>
      <c r="B24" s="2" t="s">
        <v>102</v>
      </c>
      <c r="C24" s="2" t="s">
        <v>103</v>
      </c>
      <c r="D24" s="2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2">
        <v>4.3347999999999998E-2</v>
      </c>
      <c r="G24" s="2">
        <v>6.1212999999999997E-2</v>
      </c>
      <c r="H24" s="2">
        <v>6.1212999999999997E-2</v>
      </c>
      <c r="I24" s="2">
        <v>6.1212999999999997E-2</v>
      </c>
      <c r="J24" s="2">
        <v>4.3347999999999998E-2</v>
      </c>
      <c r="K24" s="2">
        <v>6.1212999999999997E-2</v>
      </c>
      <c r="L24" s="2">
        <v>6.1212999999999997E-2</v>
      </c>
      <c r="M24" s="2">
        <v>3.0606999999999999E-2</v>
      </c>
      <c r="N24" s="2">
        <v>3.0606999999999999E-2</v>
      </c>
      <c r="O24" s="2">
        <v>3.0606999999999999E-2</v>
      </c>
      <c r="P24" s="2">
        <v>6.1212999999999997E-2</v>
      </c>
      <c r="R24" s="2" t="s">
        <v>45</v>
      </c>
      <c r="S24" s="2" t="s">
        <v>102</v>
      </c>
      <c r="T24" s="2" t="s">
        <v>103</v>
      </c>
      <c r="U24" s="2">
        <v>6.1212999999999997E-2</v>
      </c>
      <c r="V24" s="1" t="str" cm="1">
        <f t="array" ref="V24">_xlfn.IFS(Table1[[#This Row],[original]]&gt;0,"Uptake",Table1[[#This Row],[original]]=0,"No Flux",Table1[[#This Row],[original]]&lt;0,"Secretion")</f>
        <v>Uptake</v>
      </c>
      <c r="W24" s="2" t="str" cm="1">
        <f t="array" ref="W2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4" s="2" t="str" cm="1">
        <f t="array" ref="X2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4" s="2" t="str" cm="1">
        <f t="array" ref="Y2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4" s="2" t="str" cm="1">
        <f t="array" ref="Z2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4" s="2" t="str" cm="1">
        <f t="array" ref="AA2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4" s="2" t="str" cm="1">
        <f t="array" ref="AB2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4" s="2" t="str" cm="1">
        <f t="array" ref="AC2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4" s="2" t="str" cm="1">
        <f t="array" ref="AD2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4" s="2" t="str" cm="1">
        <f t="array" ref="AE2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4" s="2" t="str" cm="1">
        <f t="array" ref="AF2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4" s="2" t="str" cm="1">
        <f t="array" ref="AG2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5" spans="1:33" x14ac:dyDescent="0.25">
      <c r="A25" s="2" t="s">
        <v>35</v>
      </c>
      <c r="B25" s="2" t="s">
        <v>104</v>
      </c>
      <c r="C25" s="2" t="s">
        <v>105</v>
      </c>
      <c r="D25" s="2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2">
        <v>0.14014799999999999</v>
      </c>
      <c r="G25" s="2">
        <v>0.197907</v>
      </c>
      <c r="H25" s="2">
        <v>0.197907</v>
      </c>
      <c r="I25" s="2">
        <v>0.197907</v>
      </c>
      <c r="J25" s="2">
        <v>0.14014799999999999</v>
      </c>
      <c r="K25" s="2">
        <v>0.197907</v>
      </c>
      <c r="L25" s="2">
        <v>0.197907</v>
      </c>
      <c r="M25" s="2">
        <v>9.8954E-2</v>
      </c>
      <c r="N25" s="2">
        <v>9.8954E-2</v>
      </c>
      <c r="O25" s="2">
        <v>9.8954E-2</v>
      </c>
      <c r="P25" s="2">
        <v>0.197907</v>
      </c>
      <c r="R25" s="2" t="s">
        <v>35</v>
      </c>
      <c r="S25" s="2" t="s">
        <v>104</v>
      </c>
      <c r="T25" s="2" t="s">
        <v>105</v>
      </c>
      <c r="U25" s="2">
        <v>0.197907</v>
      </c>
      <c r="V25" s="1" t="str" cm="1">
        <f t="array" ref="V25">_xlfn.IFS(Table1[[#This Row],[original]]&gt;0,"Uptake",Table1[[#This Row],[original]]=0,"No Flux",Table1[[#This Row],[original]]&lt;0,"Secretion")</f>
        <v>Uptake</v>
      </c>
      <c r="W25" s="2" t="str" cm="1">
        <f t="array" ref="W2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5" s="2" t="str" cm="1">
        <f t="array" ref="X2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5" s="2" t="str" cm="1">
        <f t="array" ref="Y2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5" s="2" t="str" cm="1">
        <f t="array" ref="Z2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5" s="2" t="str" cm="1">
        <f t="array" ref="AA2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5" s="2" t="str" cm="1">
        <f t="array" ref="AB2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5" s="2" t="str" cm="1">
        <f t="array" ref="AC2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5" s="2" t="str" cm="1">
        <f t="array" ref="AD2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5" s="2" t="str" cm="1">
        <f t="array" ref="AE2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5" s="2" t="str" cm="1">
        <f t="array" ref="AF2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5" s="2" t="str" cm="1">
        <f t="array" ref="AG2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6" spans="1:33" x14ac:dyDescent="0.25">
      <c r="A26" s="2" t="s">
        <v>34</v>
      </c>
      <c r="B26" s="2" t="s">
        <v>106</v>
      </c>
      <c r="C26" s="2" t="s">
        <v>107</v>
      </c>
      <c r="D26" s="2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2">
        <v>8.8326000000000002E-2</v>
      </c>
      <c r="G26" s="2">
        <v>0.124727</v>
      </c>
      <c r="H26" s="2">
        <v>0.124727</v>
      </c>
      <c r="I26" s="2">
        <v>0.124727</v>
      </c>
      <c r="J26" s="2">
        <v>8.8326000000000002E-2</v>
      </c>
      <c r="K26" s="2">
        <v>0.124727</v>
      </c>
      <c r="L26" s="2">
        <v>0.124727</v>
      </c>
      <c r="M26" s="2">
        <v>6.2364000000000003E-2</v>
      </c>
      <c r="N26" s="2">
        <v>6.2364000000000003E-2</v>
      </c>
      <c r="O26" s="2">
        <v>6.2364000000000003E-2</v>
      </c>
      <c r="P26" s="2">
        <v>0.124727</v>
      </c>
      <c r="R26" s="2" t="s">
        <v>34</v>
      </c>
      <c r="S26" s="2" t="s">
        <v>106</v>
      </c>
      <c r="T26" s="2" t="s">
        <v>107</v>
      </c>
      <c r="U26" s="2">
        <v>0.124727</v>
      </c>
      <c r="V26" s="1" t="str" cm="1">
        <f t="array" ref="V26">_xlfn.IFS(Table1[[#This Row],[original]]&gt;0,"Uptake",Table1[[#This Row],[original]]=0,"No Flux",Table1[[#This Row],[original]]&lt;0,"Secretion")</f>
        <v>Uptake</v>
      </c>
      <c r="W26" s="2" t="str" cm="1">
        <f t="array" ref="W2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6" s="2" t="str" cm="1">
        <f t="array" ref="X2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6" s="2" t="str" cm="1">
        <f t="array" ref="Y2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6" s="2" t="str" cm="1">
        <f t="array" ref="Z2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6" s="2" t="str" cm="1">
        <f t="array" ref="AA2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6" s="2" t="str" cm="1">
        <f t="array" ref="AB2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6" s="2" t="str" cm="1">
        <f t="array" ref="AC2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6" s="2" t="str" cm="1">
        <f t="array" ref="AD2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6" s="2" t="str" cm="1">
        <f t="array" ref="AE2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6" s="2" t="str" cm="1">
        <f t="array" ref="AF2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6" s="2" t="str" cm="1">
        <f t="array" ref="AG2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7" spans="1:33" x14ac:dyDescent="0.25">
      <c r="A27" s="2" t="s">
        <v>108</v>
      </c>
      <c r="B27" s="2" t="s">
        <v>109</v>
      </c>
      <c r="C27" s="2" t="s">
        <v>110</v>
      </c>
      <c r="D27" s="2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2">
        <v>-7.0819999999999998E-3</v>
      </c>
      <c r="G27" s="2">
        <v>-0.01</v>
      </c>
      <c r="H27" s="2">
        <v>-0.01</v>
      </c>
      <c r="I27" s="2">
        <v>-0.01</v>
      </c>
      <c r="J27" s="2">
        <v>-7.0819999999999998E-3</v>
      </c>
      <c r="K27" s="2">
        <v>-0.01</v>
      </c>
      <c r="L27" s="2">
        <v>-0.01</v>
      </c>
      <c r="M27" s="2">
        <v>-5.0000000000000001E-3</v>
      </c>
      <c r="N27" s="2">
        <v>-5.0000000000000001E-3</v>
      </c>
      <c r="O27" s="2">
        <v>-5.0000000000000001E-3</v>
      </c>
      <c r="P27" s="2">
        <v>-0.01</v>
      </c>
      <c r="R27" s="2" t="s">
        <v>108</v>
      </c>
      <c r="S27" s="2" t="s">
        <v>109</v>
      </c>
      <c r="T27" s="2" t="s">
        <v>110</v>
      </c>
      <c r="U27" s="2">
        <v>-0.01</v>
      </c>
      <c r="V27" s="1" t="str" cm="1">
        <f t="array" ref="V27">_xlfn.IFS(Table1[[#This Row],[original]]&gt;0,"Uptake",Table1[[#This Row],[original]]=0,"No Flux",Table1[[#This Row],[original]]&lt;0,"Secretion")</f>
        <v>Secretion</v>
      </c>
      <c r="W27" s="2" t="str" cm="1">
        <f t="array" ref="W2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7" s="2" t="str" cm="1">
        <f t="array" ref="X2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7" s="2" t="str" cm="1">
        <f t="array" ref="Y2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7" s="2" t="str" cm="1">
        <f t="array" ref="Z2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7" s="2" t="str" cm="1">
        <f t="array" ref="AA2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7" s="2" t="str" cm="1">
        <f t="array" ref="AB2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7" s="2" t="str" cm="1">
        <f t="array" ref="AC2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7" s="2" t="str" cm="1">
        <f t="array" ref="AD2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7" s="2" t="str" cm="1">
        <f t="array" ref="AE2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7" s="2" t="str" cm="1">
        <f t="array" ref="AF2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7" s="2" t="str" cm="1">
        <f t="array" ref="AG2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8" spans="1:33" x14ac:dyDescent="0.25">
      <c r="A28" s="2" t="s">
        <v>31</v>
      </c>
      <c r="B28" s="2" t="s">
        <v>111</v>
      </c>
      <c r="C28" s="2" t="s">
        <v>112</v>
      </c>
      <c r="D28" s="2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2">
        <v>5.5925999999999997E-2</v>
      </c>
      <c r="G28" s="2">
        <v>7.8975000000000004E-2</v>
      </c>
      <c r="H28" s="2">
        <v>7.8975000000000004E-2</v>
      </c>
      <c r="I28" s="2">
        <v>7.8975000000000004E-2</v>
      </c>
      <c r="J28" s="2">
        <v>5.5925999999999997E-2</v>
      </c>
      <c r="K28" s="2">
        <v>7.8975000000000004E-2</v>
      </c>
      <c r="L28" s="2">
        <v>7.8975000000000004E-2</v>
      </c>
      <c r="M28" s="2">
        <v>3.9487000000000001E-2</v>
      </c>
      <c r="N28" s="2">
        <v>3.9487000000000001E-2</v>
      </c>
      <c r="O28" s="2">
        <v>3.9487000000000001E-2</v>
      </c>
      <c r="P28" s="2">
        <v>7.8975000000000004E-2</v>
      </c>
      <c r="R28" s="2" t="s">
        <v>31</v>
      </c>
      <c r="S28" s="2" t="s">
        <v>111</v>
      </c>
      <c r="T28" s="2" t="s">
        <v>112</v>
      </c>
      <c r="U28" s="2">
        <v>7.8975000000000004E-2</v>
      </c>
      <c r="V28" s="1" t="str" cm="1">
        <f t="array" ref="V28">_xlfn.IFS(Table1[[#This Row],[original]]&gt;0,"Uptake",Table1[[#This Row],[original]]=0,"No Flux",Table1[[#This Row],[original]]&lt;0,"Secretion")</f>
        <v>Uptake</v>
      </c>
      <c r="W28" s="2" t="str" cm="1">
        <f t="array" ref="W2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8" s="2" t="str" cm="1">
        <f t="array" ref="X2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8" s="2" t="str" cm="1">
        <f t="array" ref="Y2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8" s="2" t="str" cm="1">
        <f t="array" ref="Z2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8" s="2" t="str" cm="1">
        <f t="array" ref="AA2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8" s="2" t="str" cm="1">
        <f t="array" ref="AB2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8" s="2" t="str" cm="1">
        <f t="array" ref="AC2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8" s="2" t="str" cm="1">
        <f t="array" ref="AD2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8" s="2" t="str" cm="1">
        <f t="array" ref="AE2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8" s="2" t="str" cm="1">
        <f t="array" ref="AF2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8" s="2" t="str" cm="1">
        <f t="array" ref="AG2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9" spans="1:33" x14ac:dyDescent="0.25">
      <c r="A29" s="2" t="s">
        <v>25</v>
      </c>
      <c r="B29" s="2" t="s">
        <v>113</v>
      </c>
      <c r="C29" s="2" t="s">
        <v>114</v>
      </c>
      <c r="D29" s="2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2">
        <v>7.6363E-2</v>
      </c>
      <c r="G29" s="2">
        <v>0.05</v>
      </c>
      <c r="H29" s="2">
        <v>0.1</v>
      </c>
      <c r="I29" s="2">
        <v>0.1</v>
      </c>
      <c r="J29" s="2">
        <v>7.6363E-2</v>
      </c>
      <c r="K29" s="2">
        <v>0.1</v>
      </c>
      <c r="L29" s="2">
        <v>0.1</v>
      </c>
      <c r="M29" s="2">
        <v>5.3917E-2</v>
      </c>
      <c r="N29" s="2">
        <v>5.3917E-2</v>
      </c>
      <c r="O29" s="2">
        <v>5.3917E-2</v>
      </c>
      <c r="P29" s="2">
        <v>0.1</v>
      </c>
      <c r="R29" s="2" t="s">
        <v>25</v>
      </c>
      <c r="S29" s="2" t="s">
        <v>113</v>
      </c>
      <c r="T29" s="2" t="s">
        <v>114</v>
      </c>
      <c r="U29" s="2">
        <v>0.1</v>
      </c>
      <c r="V29" s="1" t="str" cm="1">
        <f t="array" ref="V29">_xlfn.IFS(Table1[[#This Row],[original]]&gt;0,"Uptake",Table1[[#This Row],[original]]=0,"No Flux",Table1[[#This Row],[original]]&lt;0,"Secretion")</f>
        <v>Uptake</v>
      </c>
      <c r="W29" s="2" t="str" cm="1">
        <f t="array" ref="W2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9" s="2" t="str" cm="1">
        <f t="array" ref="X2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29" s="2" t="str" cm="1">
        <f t="array" ref="Y2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9" s="2" t="str" cm="1">
        <f t="array" ref="Z2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9" s="2" t="str" cm="1">
        <f t="array" ref="AA2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9" s="2" t="str" cm="1">
        <f t="array" ref="AB2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9" s="2" t="str" cm="1">
        <f t="array" ref="AC2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9" s="2" t="str" cm="1">
        <f t="array" ref="AD2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9" s="2" t="str" cm="1">
        <f t="array" ref="AE2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9" s="2" t="str" cm="1">
        <f t="array" ref="AF2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9" s="2" t="str" cm="1">
        <f t="array" ref="AG2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0" spans="1:33" x14ac:dyDescent="0.25">
      <c r="A30" s="2" t="s">
        <v>54</v>
      </c>
      <c r="B30" s="2" t="s">
        <v>115</v>
      </c>
      <c r="C30" s="2" t="s">
        <v>116</v>
      </c>
      <c r="D30" s="2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2">
        <v>5.0000000000000001E-3</v>
      </c>
      <c r="G30" s="2">
        <v>7.0609999999999996E-3</v>
      </c>
      <c r="H30" s="2">
        <v>7.0609999999999996E-3</v>
      </c>
      <c r="I30" s="2">
        <v>7.0609999999999996E-3</v>
      </c>
      <c r="J30" s="2">
        <v>5.0000000000000001E-3</v>
      </c>
      <c r="K30" s="2">
        <v>7.0609999999999996E-3</v>
      </c>
      <c r="L30" s="2">
        <v>7.0609999999999996E-3</v>
      </c>
      <c r="M30" s="2">
        <v>3.5300000000000002E-3</v>
      </c>
      <c r="N30" s="2">
        <v>3.5300000000000002E-3</v>
      </c>
      <c r="O30" s="2">
        <v>3.5300000000000002E-3</v>
      </c>
      <c r="P30" s="2">
        <v>7.0609999999999996E-3</v>
      </c>
      <c r="R30" s="2" t="s">
        <v>54</v>
      </c>
      <c r="S30" s="2" t="s">
        <v>115</v>
      </c>
      <c r="T30" s="2" t="s">
        <v>116</v>
      </c>
      <c r="U30" s="2">
        <v>7.0609999999999996E-3</v>
      </c>
      <c r="V30" s="1" t="str" cm="1">
        <f t="array" ref="V30">_xlfn.IFS(Table1[[#This Row],[original]]&gt;0,"Uptake",Table1[[#This Row],[original]]=0,"No Flux",Table1[[#This Row],[original]]&lt;0,"Secretion")</f>
        <v>Uptake</v>
      </c>
      <c r="W30" s="2" t="str" cm="1">
        <f t="array" ref="W3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0" s="2" t="str" cm="1">
        <f t="array" ref="X3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0" s="2" t="str" cm="1">
        <f t="array" ref="Y3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0" s="2" t="str" cm="1">
        <f t="array" ref="Z3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0" s="2" t="str" cm="1">
        <f t="array" ref="AA3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0" s="2" t="str" cm="1">
        <f t="array" ref="AB3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0" s="2" t="str" cm="1">
        <f t="array" ref="AC3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0" s="2" t="str" cm="1">
        <f t="array" ref="AD3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0" s="2" t="str" cm="1">
        <f t="array" ref="AE3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0" s="2" t="str" cm="1">
        <f t="array" ref="AF3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0" s="2" t="str" cm="1">
        <f t="array" ref="AG3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1" spans="1:33" x14ac:dyDescent="0.25">
      <c r="A31" s="2" t="s">
        <v>32</v>
      </c>
      <c r="B31" s="2" t="s">
        <v>117</v>
      </c>
      <c r="C31" s="2" t="s">
        <v>118</v>
      </c>
      <c r="D31" s="2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Uptake</v>
      </c>
      <c r="F31" s="2">
        <v>0.33441300000000002</v>
      </c>
      <c r="G31" s="2">
        <v>0.47223300000000001</v>
      </c>
      <c r="H31" s="2">
        <v>0.47223300000000001</v>
      </c>
      <c r="I31" s="2">
        <v>0.47223300000000001</v>
      </c>
      <c r="J31" s="2">
        <v>0.33441300000000002</v>
      </c>
      <c r="K31" s="2">
        <v>0.47223300000000001</v>
      </c>
      <c r="L31" s="2">
        <v>0.47223300000000001</v>
      </c>
      <c r="M31" s="2">
        <v>0.23611599999999999</v>
      </c>
      <c r="N31" s="2">
        <v>0.23611599999999999</v>
      </c>
      <c r="O31" s="2">
        <v>0.23611599999999999</v>
      </c>
      <c r="P31" s="2">
        <v>0.47223300000000001</v>
      </c>
      <c r="R31" s="2" t="s">
        <v>32</v>
      </c>
      <c r="S31" s="2" t="s">
        <v>117</v>
      </c>
      <c r="T31" s="2" t="s">
        <v>118</v>
      </c>
      <c r="U31" s="2">
        <v>0.47223300000000001</v>
      </c>
      <c r="V31" s="1" t="str" cm="1">
        <f t="array" ref="V31">_xlfn.IFS(Table1[[#This Row],[original]]&gt;0,"Uptake",Table1[[#This Row],[original]]=0,"No Flux",Table1[[#This Row],[original]]&lt;0,"Secretion")</f>
        <v>Uptake</v>
      </c>
      <c r="W31" s="2" t="str" cm="1">
        <f t="array" ref="W3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1" s="2" t="str" cm="1">
        <f t="array" ref="X3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1" s="2" t="str" cm="1">
        <f t="array" ref="Y3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1" s="2" t="str" cm="1">
        <f t="array" ref="Z3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1" s="2" t="str" cm="1">
        <f t="array" ref="AA3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1" s="2" t="str" cm="1">
        <f t="array" ref="AB3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1" s="2" t="str" cm="1">
        <f t="array" ref="AC3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1" s="2" t="str" cm="1">
        <f t="array" ref="AD3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1" s="2" t="str" cm="1">
        <f t="array" ref="AE3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1" s="2" t="str" cm="1">
        <f t="array" ref="AF3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1" s="2" t="str" cm="1">
        <f t="array" ref="AG3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2" spans="1:33" x14ac:dyDescent="0.25">
      <c r="A32" s="2" t="s">
        <v>17</v>
      </c>
      <c r="B32" s="2" t="s">
        <v>119</v>
      </c>
      <c r="C32" s="2" t="s">
        <v>120</v>
      </c>
      <c r="D32" s="2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2">
        <v>6.5185000000000007E-2</v>
      </c>
      <c r="G32" s="2">
        <v>9.2050000000000007E-2</v>
      </c>
      <c r="H32" s="2">
        <v>9.2050000000000007E-2</v>
      </c>
      <c r="I32" s="2">
        <v>9.2050000000000007E-2</v>
      </c>
      <c r="J32" s="2">
        <v>6.5185000000000007E-2</v>
      </c>
      <c r="K32" s="2">
        <v>9.2050000000000007E-2</v>
      </c>
      <c r="L32" s="2">
        <v>9.2050000000000007E-2</v>
      </c>
      <c r="M32" s="2">
        <v>4.6025000000000003E-2</v>
      </c>
      <c r="N32" s="2">
        <v>4.6025000000000003E-2</v>
      </c>
      <c r="O32" s="2">
        <v>4.6025000000000003E-2</v>
      </c>
      <c r="P32" s="2">
        <v>9.2050000000000007E-2</v>
      </c>
      <c r="R32" s="2" t="s">
        <v>17</v>
      </c>
      <c r="S32" s="2" t="s">
        <v>119</v>
      </c>
      <c r="T32" s="2" t="s">
        <v>120</v>
      </c>
      <c r="U32" s="2">
        <v>9.2050000000000007E-2</v>
      </c>
      <c r="V32" s="1" t="str" cm="1">
        <f t="array" ref="V32">_xlfn.IFS(Table1[[#This Row],[original]]&gt;0,"Uptake",Table1[[#This Row],[original]]=0,"No Flux",Table1[[#This Row],[original]]&lt;0,"Secretion")</f>
        <v>Uptake</v>
      </c>
      <c r="W32" s="2" t="str" cm="1">
        <f t="array" ref="W3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2" s="2" t="str" cm="1">
        <f t="array" ref="X3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2" s="2" t="str" cm="1">
        <f t="array" ref="Y3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2" s="2" t="str" cm="1">
        <f t="array" ref="Z3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2" s="2" t="str" cm="1">
        <f t="array" ref="AA3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2" s="2" t="str" cm="1">
        <f t="array" ref="AB3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2" s="2" t="str" cm="1">
        <f t="array" ref="AC3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2" s="2" t="str" cm="1">
        <f t="array" ref="AD3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2" s="2" t="str" cm="1">
        <f t="array" ref="AE3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2" s="2" t="str" cm="1">
        <f t="array" ref="AF3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2" s="2" t="str" cm="1">
        <f t="array" ref="AG3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3" spans="1:33" x14ac:dyDescent="0.25">
      <c r="A33" s="2" t="s">
        <v>18</v>
      </c>
      <c r="B33" s="2" t="s">
        <v>121</v>
      </c>
      <c r="C33" s="2" t="s">
        <v>122</v>
      </c>
      <c r="D33" s="2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2">
        <v>0.12808900000000001</v>
      </c>
      <c r="G33" s="2">
        <v>0.18087800000000001</v>
      </c>
      <c r="H33" s="2">
        <v>0.18087800000000001</v>
      </c>
      <c r="I33" s="2">
        <v>0.18087800000000001</v>
      </c>
      <c r="J33" s="2">
        <v>0.12808900000000001</v>
      </c>
      <c r="K33" s="2">
        <v>0.18087800000000001</v>
      </c>
      <c r="L33" s="2">
        <v>0.18087800000000001</v>
      </c>
      <c r="M33" s="2">
        <v>9.0439000000000005E-2</v>
      </c>
      <c r="N33" s="2">
        <v>9.0439000000000005E-2</v>
      </c>
      <c r="O33" s="2">
        <v>9.0439000000000005E-2</v>
      </c>
      <c r="P33" s="2">
        <v>0.18087800000000001</v>
      </c>
      <c r="R33" s="2" t="s">
        <v>18</v>
      </c>
      <c r="S33" s="2" t="s">
        <v>121</v>
      </c>
      <c r="T33" s="2" t="s">
        <v>122</v>
      </c>
      <c r="U33" s="2">
        <v>0.18087800000000001</v>
      </c>
      <c r="V33" s="1" t="str" cm="1">
        <f t="array" ref="V33">_xlfn.IFS(Table1[[#This Row],[original]]&gt;0,"Uptake",Table1[[#This Row],[original]]=0,"No Flux",Table1[[#This Row],[original]]&lt;0,"Secretion")</f>
        <v>Uptake</v>
      </c>
      <c r="W33" s="2" t="str" cm="1">
        <f t="array" ref="W3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3" s="2" t="str" cm="1">
        <f t="array" ref="X3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3" s="2" t="str" cm="1">
        <f t="array" ref="Y3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3" s="2" t="str" cm="1">
        <f t="array" ref="Z3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3" s="2" t="str" cm="1">
        <f t="array" ref="AA3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3" s="2" t="str" cm="1">
        <f t="array" ref="AB3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3" s="2" t="str" cm="1">
        <f t="array" ref="AC3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3" s="2" t="str" cm="1">
        <f t="array" ref="AD3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3" s="2" t="str" cm="1">
        <f t="array" ref="AE3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3" s="2" t="str" cm="1">
        <f t="array" ref="AF3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3" s="2" t="str" cm="1">
        <f t="array" ref="AG3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4" spans="1:33" x14ac:dyDescent="0.25">
      <c r="A34" s="2" t="s">
        <v>39</v>
      </c>
      <c r="B34" s="2" t="s">
        <v>123</v>
      </c>
      <c r="C34" s="2" t="s">
        <v>124</v>
      </c>
      <c r="D34" s="2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2">
        <v>0.11798500000000001</v>
      </c>
      <c r="G34" s="2">
        <v>0.16661000000000001</v>
      </c>
      <c r="H34" s="2">
        <v>0.16661000000000001</v>
      </c>
      <c r="I34" s="2">
        <v>0.16661000000000001</v>
      </c>
      <c r="J34" s="2">
        <v>0.11798500000000001</v>
      </c>
      <c r="K34" s="2">
        <v>0.16661000000000001</v>
      </c>
      <c r="L34" s="2">
        <v>0.16661000000000001</v>
      </c>
      <c r="M34" s="2">
        <v>8.3305000000000004E-2</v>
      </c>
      <c r="N34" s="2">
        <v>8.3305000000000004E-2</v>
      </c>
      <c r="O34" s="2">
        <v>8.3305000000000004E-2</v>
      </c>
      <c r="P34" s="2">
        <v>0.16661000000000001</v>
      </c>
      <c r="R34" s="2" t="s">
        <v>39</v>
      </c>
      <c r="S34" s="2" t="s">
        <v>123</v>
      </c>
      <c r="T34" s="2" t="s">
        <v>124</v>
      </c>
      <c r="U34" s="2">
        <v>0.16661000000000001</v>
      </c>
      <c r="V34" s="1" t="str" cm="1">
        <f t="array" ref="V34">_xlfn.IFS(Table1[[#This Row],[original]]&gt;0,"Uptake",Table1[[#This Row],[original]]=0,"No Flux",Table1[[#This Row],[original]]&lt;0,"Secretion")</f>
        <v>Uptake</v>
      </c>
      <c r="W34" s="2" t="str" cm="1">
        <f t="array" ref="W3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4" s="2" t="str" cm="1">
        <f t="array" ref="X3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4" s="2" t="str" cm="1">
        <f t="array" ref="Y3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4" s="2" t="str" cm="1">
        <f t="array" ref="Z3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4" s="2" t="str" cm="1">
        <f t="array" ref="AA3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4" s="2" t="str" cm="1">
        <f t="array" ref="AB3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4" s="2" t="str" cm="1">
        <f t="array" ref="AC3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4" s="2" t="str" cm="1">
        <f t="array" ref="AD3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4" s="2" t="str" cm="1">
        <f t="array" ref="AE3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4" s="2" t="str" cm="1">
        <f t="array" ref="AF3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4" s="2" t="str" cm="1">
        <f t="array" ref="AG3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5" spans="1:33" x14ac:dyDescent="0.25">
      <c r="A35" s="2" t="s">
        <v>125</v>
      </c>
      <c r="B35" s="2" t="s">
        <v>126</v>
      </c>
      <c r="C35" s="2" t="s">
        <v>127</v>
      </c>
      <c r="D35" s="2">
        <v>-0.01</v>
      </c>
      <c r="E35" s="1" t="str" cm="1">
        <f t="array" ref="E35">_xlfn.IFS(Table1[[#This Row],[original]]&gt;0,"Uptake",Table1[[#This Row],[original]]=0,"No Flux",Table1[[#This Row],[original]]&lt;0,"Secretion")</f>
        <v>Secretion</v>
      </c>
      <c r="F35" s="2">
        <v>-7.0819999999999998E-3</v>
      </c>
      <c r="G35" s="2">
        <v>-0.01</v>
      </c>
      <c r="H35" s="2">
        <v>-0.01</v>
      </c>
      <c r="I35" s="2">
        <v>-0.01</v>
      </c>
      <c r="J35" s="2">
        <v>-7.0819999999999998E-3</v>
      </c>
      <c r="K35" s="2">
        <v>-0.01</v>
      </c>
      <c r="L35" s="2">
        <v>-0.01</v>
      </c>
      <c r="M35" s="2">
        <v>-5.0000000000000001E-3</v>
      </c>
      <c r="N35" s="2">
        <v>-5.0000000000000001E-3</v>
      </c>
      <c r="O35" s="2">
        <v>-5.0000000000000001E-3</v>
      </c>
      <c r="P35" s="2">
        <v>-0.01</v>
      </c>
      <c r="R35" s="2" t="s">
        <v>125</v>
      </c>
      <c r="S35" s="2" t="s">
        <v>126</v>
      </c>
      <c r="T35" s="2" t="s">
        <v>127</v>
      </c>
      <c r="U35" s="2">
        <v>-0.01</v>
      </c>
      <c r="V35" s="1" t="str" cm="1">
        <f t="array" ref="V35">_xlfn.IFS(Table1[[#This Row],[original]]&gt;0,"Uptake",Table1[[#This Row],[original]]=0,"No Flux",Table1[[#This Row],[original]]&lt;0,"Secretion")</f>
        <v>Secretion</v>
      </c>
      <c r="W35" s="2" t="str" cm="1">
        <f t="array" ref="W3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5" s="2" t="str" cm="1">
        <f t="array" ref="X3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5" s="2" t="str" cm="1">
        <f t="array" ref="Y3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5" s="2" t="str" cm="1">
        <f t="array" ref="Z3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5" s="2" t="str" cm="1">
        <f t="array" ref="AA3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5" s="2" t="str" cm="1">
        <f t="array" ref="AB3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5" s="2" t="str" cm="1">
        <f t="array" ref="AC3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5" s="2" t="str" cm="1">
        <f t="array" ref="AD3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5" s="2" t="str" cm="1">
        <f t="array" ref="AE3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5" s="2" t="str" cm="1">
        <f t="array" ref="AF3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5" s="2" t="str" cm="1">
        <f t="array" ref="AG3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6" spans="1:33" x14ac:dyDescent="0.25">
      <c r="A36" s="2" t="s">
        <v>19</v>
      </c>
      <c r="B36" s="2" t="s">
        <v>128</v>
      </c>
      <c r="C36" s="5" t="s">
        <v>129</v>
      </c>
      <c r="D36" s="2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Uptake</v>
      </c>
      <c r="F36" s="2">
        <v>5.0000000000000001E-3</v>
      </c>
      <c r="G36" s="2">
        <v>7.0609999999999996E-3</v>
      </c>
      <c r="H36" s="2">
        <v>7.0609999999999996E-3</v>
      </c>
      <c r="I36" s="2">
        <v>7.0609999999999996E-3</v>
      </c>
      <c r="J36" s="2">
        <v>5.0000000000000001E-3</v>
      </c>
      <c r="K36" s="2">
        <v>7.0609999999999996E-3</v>
      </c>
      <c r="L36" s="2">
        <v>7.0609999999999996E-3</v>
      </c>
      <c r="M36" s="2">
        <v>3.5300000000000002E-3</v>
      </c>
      <c r="N36" s="2">
        <v>3.5300000000000002E-3</v>
      </c>
      <c r="O36" s="2">
        <v>3.5300000000000002E-3</v>
      </c>
      <c r="P36" s="2">
        <v>7.0609999999999996E-3</v>
      </c>
      <c r="R36" s="2" t="s">
        <v>19</v>
      </c>
      <c r="S36" s="2" t="s">
        <v>128</v>
      </c>
      <c r="T36" s="5" t="s">
        <v>129</v>
      </c>
      <c r="U36" s="2">
        <v>7.0609999999999996E-3</v>
      </c>
      <c r="V36" s="1" t="str" cm="1">
        <f t="array" ref="V36">_xlfn.IFS(Table1[[#This Row],[original]]&gt;0,"Uptake",Table1[[#This Row],[original]]=0,"No Flux",Table1[[#This Row],[original]]&lt;0,"Secretion")</f>
        <v>Uptake</v>
      </c>
      <c r="W36" s="2" t="str" cm="1">
        <f t="array" ref="W3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6" s="2" t="str" cm="1">
        <f t="array" ref="X3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6" s="2" t="str" cm="1">
        <f t="array" ref="Y3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6" s="2" t="str" cm="1">
        <f t="array" ref="Z3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6" s="2" t="str" cm="1">
        <f t="array" ref="AA3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6" s="2" t="str" cm="1">
        <f t="array" ref="AB3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6" s="2" t="str" cm="1">
        <f t="array" ref="AC3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6" s="2" t="str" cm="1">
        <f t="array" ref="AD3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6" s="2" t="str" cm="1">
        <f t="array" ref="AE3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6" s="2" t="str" cm="1">
        <f t="array" ref="AF3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6" s="2" t="str" cm="1">
        <f t="array" ref="AG3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7" spans="1:33" x14ac:dyDescent="0.25">
      <c r="A37" s="2" t="s">
        <v>20</v>
      </c>
      <c r="B37" s="2" t="s">
        <v>130</v>
      </c>
      <c r="C37" s="2" t="s">
        <v>131</v>
      </c>
      <c r="D37" s="2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2">
        <v>0.24477099999999999</v>
      </c>
      <c r="G37" s="2">
        <v>0.34564699999999998</v>
      </c>
      <c r="H37" s="2">
        <v>0.34564699999999998</v>
      </c>
      <c r="I37" s="2">
        <v>0.34564699999999998</v>
      </c>
      <c r="J37" s="2">
        <v>0.24477099999999999</v>
      </c>
      <c r="K37" s="2">
        <v>0.34564699999999998</v>
      </c>
      <c r="L37" s="2">
        <v>0.34564699999999998</v>
      </c>
      <c r="M37" s="2">
        <v>0.172823</v>
      </c>
      <c r="N37" s="2">
        <v>0.172823</v>
      </c>
      <c r="O37" s="2">
        <v>0.172823</v>
      </c>
      <c r="P37" s="2">
        <v>0.34564699999999998</v>
      </c>
      <c r="R37" s="2" t="s">
        <v>20</v>
      </c>
      <c r="S37" s="2" t="s">
        <v>130</v>
      </c>
      <c r="T37" s="2" t="s">
        <v>131</v>
      </c>
      <c r="U37" s="2">
        <v>0.34564699999999998</v>
      </c>
      <c r="V37" s="1" t="str" cm="1">
        <f t="array" ref="V37">_xlfn.IFS(Table1[[#This Row],[original]]&gt;0,"Uptake",Table1[[#This Row],[original]]=0,"No Flux",Table1[[#This Row],[original]]&lt;0,"Secretion")</f>
        <v>Uptake</v>
      </c>
      <c r="W37" s="2" t="str" cm="1">
        <f t="array" ref="W3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7" s="2" t="str" cm="1">
        <f t="array" ref="X3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7" s="2" t="str" cm="1">
        <f t="array" ref="Y3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7" s="2" t="str" cm="1">
        <f t="array" ref="Z3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7" s="2" t="str" cm="1">
        <f t="array" ref="AA3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7" s="2" t="str" cm="1">
        <f t="array" ref="AB3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7" s="2" t="str" cm="1">
        <f t="array" ref="AC3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7" s="2" t="str" cm="1">
        <f t="array" ref="AD3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7" s="2" t="str" cm="1">
        <f t="array" ref="AE3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7" s="2" t="str" cm="1">
        <f t="array" ref="AF3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7" s="2" t="str" cm="1">
        <f t="array" ref="AG3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8" spans="1:33" x14ac:dyDescent="0.25">
      <c r="A38" s="2" t="s">
        <v>21</v>
      </c>
      <c r="B38" s="2" t="s">
        <v>132</v>
      </c>
      <c r="C38" s="2" t="s">
        <v>133</v>
      </c>
      <c r="D38" s="2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2">
        <v>0.148622</v>
      </c>
      <c r="G38" s="2">
        <v>0.209873</v>
      </c>
      <c r="H38" s="2">
        <v>0.209873</v>
      </c>
      <c r="I38" s="2">
        <v>0.209873</v>
      </c>
      <c r="J38" s="2">
        <v>0.148622</v>
      </c>
      <c r="K38" s="2">
        <v>0.209873</v>
      </c>
      <c r="L38" s="2">
        <v>0.209873</v>
      </c>
      <c r="M38" s="2">
        <v>0.104937</v>
      </c>
      <c r="N38" s="2">
        <v>0.104937</v>
      </c>
      <c r="O38" s="2">
        <v>0.104937</v>
      </c>
      <c r="P38" s="2">
        <v>0.209873</v>
      </c>
      <c r="R38" s="2" t="s">
        <v>21</v>
      </c>
      <c r="S38" s="2" t="s">
        <v>132</v>
      </c>
      <c r="T38" s="2" t="s">
        <v>133</v>
      </c>
      <c r="U38" s="2">
        <v>0.209873</v>
      </c>
      <c r="V38" s="1" t="str" cm="1">
        <f t="array" ref="V38">_xlfn.IFS(Table1[[#This Row],[original]]&gt;0,"Uptake",Table1[[#This Row],[original]]=0,"No Flux",Table1[[#This Row],[original]]&lt;0,"Secretion")</f>
        <v>Uptake</v>
      </c>
      <c r="W38" s="2" t="str" cm="1">
        <f t="array" ref="W3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8" s="2" t="str" cm="1">
        <f t="array" ref="X3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8" s="2" t="str" cm="1">
        <f t="array" ref="Y3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8" s="2" t="str" cm="1">
        <f t="array" ref="Z3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8" s="2" t="str" cm="1">
        <f t="array" ref="AA3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8" s="2" t="str" cm="1">
        <f t="array" ref="AB3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8" s="2" t="str" cm="1">
        <f t="array" ref="AC3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8" s="2" t="str" cm="1">
        <f t="array" ref="AD3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8" s="2" t="str" cm="1">
        <f t="array" ref="AE3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8" s="2" t="str" cm="1">
        <f t="array" ref="AF3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8" s="2" t="str" cm="1">
        <f t="array" ref="AG3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9" spans="1:33" x14ac:dyDescent="0.25">
      <c r="A39" s="2" t="s">
        <v>55</v>
      </c>
      <c r="B39" s="2" t="s">
        <v>134</v>
      </c>
      <c r="C39" s="2" t="s">
        <v>135</v>
      </c>
      <c r="D39" s="2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2">
        <v>6.7302000000000001E-2</v>
      </c>
      <c r="G39" s="2">
        <v>9.5038999999999998E-2</v>
      </c>
      <c r="H39" s="2">
        <v>0.1</v>
      </c>
      <c r="I39" s="2">
        <v>9.5038999999999998E-2</v>
      </c>
      <c r="J39" s="2">
        <v>6.7302000000000001E-2</v>
      </c>
      <c r="K39" s="2">
        <v>9.5038999999999998E-2</v>
      </c>
      <c r="L39" s="2">
        <v>9.5084000000000002E-2</v>
      </c>
      <c r="M39" s="2">
        <v>4.752E-2</v>
      </c>
      <c r="N39" s="2">
        <v>4.752E-2</v>
      </c>
      <c r="O39" s="2">
        <v>4.752E-2</v>
      </c>
      <c r="P39" s="2">
        <v>0.05</v>
      </c>
      <c r="R39" s="2" t="s">
        <v>55</v>
      </c>
      <c r="S39" s="2" t="s">
        <v>134</v>
      </c>
      <c r="T39" s="2" t="s">
        <v>135</v>
      </c>
      <c r="U39" s="2">
        <v>9.5038999999999998E-2</v>
      </c>
      <c r="V39" s="1" t="str" cm="1">
        <f t="array" ref="V39">_xlfn.IFS(Table1[[#This Row],[original]]&gt;0,"Uptake",Table1[[#This Row],[original]]=0,"No Flux",Table1[[#This Row],[original]]&lt;0,"Secretion")</f>
        <v>Uptake</v>
      </c>
      <c r="W39" s="2" t="str" cm="1">
        <f t="array" ref="W3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9" s="2" t="str" cm="1">
        <f t="array" ref="X3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9" s="2" t="str" cm="1">
        <f t="array" ref="Y3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39" s="2" t="str" cm="1">
        <f t="array" ref="Z3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9" s="2" t="str" cm="1">
        <f t="array" ref="AA3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9" s="2" t="str" cm="1">
        <f t="array" ref="AB3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9" s="2" t="str" cm="1">
        <f t="array" ref="AC3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39" s="2" t="str" cm="1">
        <f t="array" ref="AD3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9" s="2" t="str" cm="1">
        <f t="array" ref="AE3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9" s="2" t="str" cm="1">
        <f t="array" ref="AF3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9" s="2" t="str" cm="1">
        <f t="array" ref="AG3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0" spans="1:33" x14ac:dyDescent="0.25">
      <c r="A40" s="2" t="s">
        <v>56</v>
      </c>
      <c r="B40" s="2" t="s">
        <v>136</v>
      </c>
      <c r="C40" s="2" t="s">
        <v>137</v>
      </c>
      <c r="D40" s="2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2">
        <v>9.7870000000000006E-3</v>
      </c>
      <c r="G40" s="2">
        <v>1.3820000000000001E-2</v>
      </c>
      <c r="H40" s="2">
        <v>1.3820000000000001E-2</v>
      </c>
      <c r="I40" s="2">
        <v>1.3820000000000001E-2</v>
      </c>
      <c r="J40" s="2">
        <v>9.7870000000000006E-3</v>
      </c>
      <c r="K40" s="2">
        <v>1.3820000000000001E-2</v>
      </c>
      <c r="L40" s="2">
        <v>1.3820000000000001E-2</v>
      </c>
      <c r="M40" s="2">
        <v>6.9100000000000003E-3</v>
      </c>
      <c r="N40" s="2">
        <v>6.9100000000000003E-3</v>
      </c>
      <c r="O40" s="2">
        <v>6.9100000000000003E-3</v>
      </c>
      <c r="P40" s="2">
        <v>1.3820000000000001E-2</v>
      </c>
      <c r="R40" s="2" t="s">
        <v>56</v>
      </c>
      <c r="S40" s="2" t="s">
        <v>136</v>
      </c>
      <c r="T40" s="2" t="s">
        <v>137</v>
      </c>
      <c r="U40" s="2">
        <v>1.3820000000000001E-2</v>
      </c>
      <c r="V40" s="1" t="str" cm="1">
        <f t="array" ref="V40">_xlfn.IFS(Table1[[#This Row],[original]]&gt;0,"Uptake",Table1[[#This Row],[original]]=0,"No Flux",Table1[[#This Row],[original]]&lt;0,"Secretion")</f>
        <v>Uptake</v>
      </c>
      <c r="W40" s="2" t="str" cm="1">
        <f t="array" ref="W4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0" s="2" t="str" cm="1">
        <f t="array" ref="X4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0" s="2" t="str" cm="1">
        <f t="array" ref="Y4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0" s="2" t="str" cm="1">
        <f t="array" ref="Z4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0" s="2" t="str" cm="1">
        <f t="array" ref="AA4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0" s="2" t="str" cm="1">
        <f t="array" ref="AB4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0" s="2" t="str" cm="1">
        <f t="array" ref="AC4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0" s="2" t="str" cm="1">
        <f t="array" ref="AD4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0" s="2" t="str" cm="1">
        <f t="array" ref="AE4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0" s="2" t="str" cm="1">
        <f t="array" ref="AF4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0" s="2" t="str" cm="1">
        <f t="array" ref="AG4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1" spans="1:33" x14ac:dyDescent="0.25">
      <c r="A41" s="2" t="s">
        <v>43</v>
      </c>
      <c r="B41" s="2" t="s">
        <v>138</v>
      </c>
      <c r="C41" s="2" t="s">
        <v>139</v>
      </c>
      <c r="D41" s="2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2">
        <v>5.0000000000000001E-3</v>
      </c>
      <c r="G41" s="2">
        <v>7.0609999999999996E-3</v>
      </c>
      <c r="H41" s="2">
        <v>7.0609999999999996E-3</v>
      </c>
      <c r="I41" s="2">
        <v>7.0609999999999996E-3</v>
      </c>
      <c r="J41" s="2">
        <v>5.0000000000000001E-3</v>
      </c>
      <c r="K41" s="2">
        <v>7.0609999999999996E-3</v>
      </c>
      <c r="L41" s="2">
        <v>7.0609999999999996E-3</v>
      </c>
      <c r="M41" s="2">
        <v>3.5300000000000002E-3</v>
      </c>
      <c r="N41" s="2">
        <v>3.5300000000000002E-3</v>
      </c>
      <c r="O41" s="2">
        <v>3.5300000000000002E-3</v>
      </c>
      <c r="P41" s="2">
        <v>7.0609999999999996E-3</v>
      </c>
      <c r="R41" s="2" t="s">
        <v>43</v>
      </c>
      <c r="S41" s="2" t="s">
        <v>138</v>
      </c>
      <c r="T41" s="5" t="s">
        <v>139</v>
      </c>
      <c r="U41" s="2">
        <v>7.0609999999999996E-3</v>
      </c>
      <c r="V41" s="1" t="str" cm="1">
        <f t="array" ref="V41">_xlfn.IFS(Table1[[#This Row],[original]]&gt;0,"Uptake",Table1[[#This Row],[original]]=0,"No Flux",Table1[[#This Row],[original]]&lt;0,"Secretion")</f>
        <v>Uptake</v>
      </c>
      <c r="W41" s="2" t="str" cm="1">
        <f t="array" ref="W4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1" s="2" t="str" cm="1">
        <f t="array" ref="X4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1" s="2" t="str" cm="1">
        <f t="array" ref="Y4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1" s="2" t="str" cm="1">
        <f t="array" ref="Z4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1" s="2" t="str" cm="1">
        <f t="array" ref="AA4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1" s="2" t="str" cm="1">
        <f t="array" ref="AB4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1" s="2" t="str" cm="1">
        <f t="array" ref="AC4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1" s="2" t="str" cm="1">
        <f t="array" ref="AD4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1" s="2" t="str" cm="1">
        <f t="array" ref="AE4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1" s="2" t="str" cm="1">
        <f t="array" ref="AF4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1" s="2" t="str" cm="1">
        <f t="array" ref="AG4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2" spans="1:33" x14ac:dyDescent="0.25">
      <c r="A42" s="2" t="s">
        <v>52</v>
      </c>
      <c r="B42" s="2" t="s">
        <v>140</v>
      </c>
      <c r="C42" s="2" t="s">
        <v>141</v>
      </c>
      <c r="D42" s="2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2">
        <v>7.0819999999999998E-3</v>
      </c>
      <c r="G42" s="2">
        <v>0.01</v>
      </c>
      <c r="H42" s="2">
        <v>0.01</v>
      </c>
      <c r="I42" s="2">
        <v>0.01</v>
      </c>
      <c r="J42" s="2">
        <v>7.0819999999999998E-3</v>
      </c>
      <c r="K42" s="2">
        <v>0.01</v>
      </c>
      <c r="L42" s="2">
        <v>0.01</v>
      </c>
      <c r="M42" s="2">
        <v>5.0000000000000001E-3</v>
      </c>
      <c r="N42" s="2">
        <v>5.0000000000000001E-3</v>
      </c>
      <c r="O42" s="2">
        <v>5.0000000000000001E-3</v>
      </c>
      <c r="P42" s="2">
        <v>0.01</v>
      </c>
      <c r="R42" s="2" t="s">
        <v>52</v>
      </c>
      <c r="S42" s="2" t="s">
        <v>140</v>
      </c>
      <c r="T42" s="2" t="s">
        <v>141</v>
      </c>
      <c r="U42" s="2">
        <v>0.01</v>
      </c>
      <c r="V42" s="1" t="str" cm="1">
        <f t="array" ref="V42">_xlfn.IFS(Table1[[#This Row],[original]]&gt;0,"Uptake",Table1[[#This Row],[original]]=0,"No Flux",Table1[[#This Row],[original]]&lt;0,"Secretion")</f>
        <v>Uptake</v>
      </c>
      <c r="W42" s="2" t="str" cm="1">
        <f t="array" ref="W4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2" s="2" t="str" cm="1">
        <f t="array" ref="X4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2" s="2" t="str" cm="1">
        <f t="array" ref="Y4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2" s="2" t="str" cm="1">
        <f t="array" ref="Z4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2" s="2" t="str" cm="1">
        <f t="array" ref="AA4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2" s="2" t="str" cm="1">
        <f t="array" ref="AB4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2" s="2" t="str" cm="1">
        <f t="array" ref="AC4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2" s="2" t="str" cm="1">
        <f t="array" ref="AD4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2" s="2" t="str" cm="1">
        <f t="array" ref="AE4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2" s="2" t="str" cm="1">
        <f t="array" ref="AF4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2" s="2" t="str" cm="1">
        <f t="array" ref="AG4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3" spans="1:33" x14ac:dyDescent="0.25">
      <c r="A43" s="2" t="s">
        <v>51</v>
      </c>
      <c r="B43" s="2" t="s">
        <v>142</v>
      </c>
      <c r="C43" s="2" t="s">
        <v>143</v>
      </c>
      <c r="D43" s="2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2">
        <v>7.0819999999999998E-3</v>
      </c>
      <c r="G43" s="2">
        <v>0.01</v>
      </c>
      <c r="H43" s="2">
        <v>0.01</v>
      </c>
      <c r="I43" s="2">
        <v>0.01</v>
      </c>
      <c r="J43" s="2">
        <v>7.0819999999999998E-3</v>
      </c>
      <c r="K43" s="2">
        <v>0.01</v>
      </c>
      <c r="L43" s="2">
        <v>0.01</v>
      </c>
      <c r="M43" s="2">
        <v>5.0000000000000001E-3</v>
      </c>
      <c r="N43" s="2">
        <v>5.0000000000000001E-3</v>
      </c>
      <c r="O43" s="2">
        <v>5.0000000000000001E-3</v>
      </c>
      <c r="P43" s="2">
        <v>0.01</v>
      </c>
      <c r="R43" s="2" t="s">
        <v>51</v>
      </c>
      <c r="S43" s="2" t="s">
        <v>142</v>
      </c>
      <c r="T43" s="2" t="s">
        <v>143</v>
      </c>
      <c r="U43" s="2">
        <v>0.01</v>
      </c>
      <c r="V43" s="1" t="str" cm="1">
        <f t="array" ref="V43">_xlfn.IFS(Table1[[#This Row],[original]]&gt;0,"Uptake",Table1[[#This Row],[original]]=0,"No Flux",Table1[[#This Row],[original]]&lt;0,"Secretion")</f>
        <v>Uptake</v>
      </c>
      <c r="W43" s="2" t="str" cm="1">
        <f t="array" ref="W4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3" s="2" t="str" cm="1">
        <f t="array" ref="X4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3" s="2" t="str" cm="1">
        <f t="array" ref="Y4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3" s="2" t="str" cm="1">
        <f t="array" ref="Z4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3" s="2" t="str" cm="1">
        <f t="array" ref="AA4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3" s="2" t="str" cm="1">
        <f t="array" ref="AB4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3" s="2" t="str" cm="1">
        <f t="array" ref="AC4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3" s="2" t="str" cm="1">
        <f t="array" ref="AD4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3" s="2" t="str" cm="1">
        <f t="array" ref="AE4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3" s="2" t="str" cm="1">
        <f t="array" ref="AF4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3" s="2" t="str" cm="1">
        <f t="array" ref="AG4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4" spans="1:33" x14ac:dyDescent="0.25">
      <c r="A44" s="2" t="s">
        <v>144</v>
      </c>
      <c r="B44" s="2" t="s">
        <v>145</v>
      </c>
      <c r="C44" s="2" t="s">
        <v>146</v>
      </c>
      <c r="D44" s="2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Secretion</v>
      </c>
      <c r="F44" s="2">
        <v>-6.2200000000000005E-4</v>
      </c>
      <c r="G44" s="2">
        <v>-5.0000000000000001E-3</v>
      </c>
      <c r="H44" s="2">
        <v>-5.0000000000000001E-3</v>
      </c>
      <c r="I44" s="2">
        <v>-5.0000000000000001E-3</v>
      </c>
      <c r="J44" s="2">
        <v>-6.2200000000000005E-4</v>
      </c>
      <c r="K44" s="2">
        <v>-5.0000000000000001E-3</v>
      </c>
      <c r="L44" s="2">
        <v>-0.01</v>
      </c>
      <c r="M44" s="2">
        <v>0</v>
      </c>
      <c r="N44" s="2">
        <v>0</v>
      </c>
      <c r="O44" s="2">
        <v>0</v>
      </c>
      <c r="P44" s="2">
        <v>-5.0000000000000001E-3</v>
      </c>
      <c r="R44" s="2" t="s">
        <v>144</v>
      </c>
      <c r="S44" s="2" t="s">
        <v>145</v>
      </c>
      <c r="T44" s="2" t="s">
        <v>146</v>
      </c>
      <c r="U44" s="2">
        <v>-5.0000000000000001E-3</v>
      </c>
      <c r="V44" s="1" t="str" cm="1">
        <f t="array" ref="V44">_xlfn.IFS(Table1[[#This Row],[original]]&gt;0,"Uptake",Table1[[#This Row],[original]]=0,"No Flux",Table1[[#This Row],[original]]&lt;0,"Secretion")</f>
        <v>Secretion</v>
      </c>
      <c r="W44" s="2" t="str" cm="1">
        <f t="array" ref="W4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4" s="2" t="str" cm="1">
        <f t="array" ref="X4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4" s="2" t="str" cm="1">
        <f t="array" ref="Y4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4" s="2" t="str" cm="1">
        <f t="array" ref="Z4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4" s="2" t="str" cm="1">
        <f t="array" ref="AA4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4" s="2" t="str" cm="1">
        <f t="array" ref="AB4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4" s="2" t="str" cm="1">
        <f t="array" ref="AC4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4" s="2" t="str" cm="1">
        <f t="array" ref="AD4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4" s="2" t="str" cm="1">
        <f t="array" ref="AE4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4" s="2" t="str" cm="1">
        <f t="array" ref="AF4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4" s="2" t="str" cm="1">
        <f t="array" ref="AG4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5" spans="1:33" x14ac:dyDescent="0.25">
      <c r="A45" s="2" t="s">
        <v>147</v>
      </c>
      <c r="B45" s="2" t="s">
        <v>148</v>
      </c>
      <c r="C45" s="2" t="s">
        <v>149</v>
      </c>
      <c r="D45" s="2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2">
        <v>-7.0819999999999998E-3</v>
      </c>
      <c r="G45" s="2">
        <v>-0.01</v>
      </c>
      <c r="H45" s="2">
        <v>-0.01</v>
      </c>
      <c r="I45" s="2">
        <v>-0.01</v>
      </c>
      <c r="J45" s="2">
        <v>-7.0819999999999998E-3</v>
      </c>
      <c r="K45" s="2">
        <v>-0.01</v>
      </c>
      <c r="L45" s="2">
        <v>-0.01</v>
      </c>
      <c r="M45" s="2">
        <v>-5.0000000000000001E-3</v>
      </c>
      <c r="N45" s="2">
        <v>-5.0000000000000001E-3</v>
      </c>
      <c r="O45" s="2">
        <v>-5.0000000000000001E-3</v>
      </c>
      <c r="P45" s="2">
        <v>-0.01</v>
      </c>
      <c r="R45" s="2" t="s">
        <v>147</v>
      </c>
      <c r="S45" s="2" t="s">
        <v>148</v>
      </c>
      <c r="T45" s="2" t="s">
        <v>149</v>
      </c>
      <c r="U45" s="2">
        <v>-0.01</v>
      </c>
      <c r="V45" s="1" t="str" cm="1">
        <f t="array" ref="V45">_xlfn.IFS(Table1[[#This Row],[original]]&gt;0,"Uptake",Table1[[#This Row],[original]]=0,"No Flux",Table1[[#This Row],[original]]&lt;0,"Secretion")</f>
        <v>Secretion</v>
      </c>
      <c r="W45" s="2" t="str" cm="1">
        <f t="array" ref="W4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5" s="2" t="str" cm="1">
        <f t="array" ref="X4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5" s="2" t="str" cm="1">
        <f t="array" ref="Y4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5" s="2" t="str" cm="1">
        <f t="array" ref="Z4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5" s="2" t="str" cm="1">
        <f t="array" ref="AA4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5" s="2" t="str" cm="1">
        <f t="array" ref="AB4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5" s="2" t="str" cm="1">
        <f t="array" ref="AC4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5" s="2" t="str" cm="1">
        <f t="array" ref="AD4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5" s="2" t="str" cm="1">
        <f t="array" ref="AE4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5" s="2" t="str" cm="1">
        <f t="array" ref="AF4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5" s="2" t="str" cm="1">
        <f t="array" ref="AG4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6" spans="1:33" x14ac:dyDescent="0.25">
      <c r="A46" s="2" t="s">
        <v>47</v>
      </c>
      <c r="B46" s="2" t="s">
        <v>150</v>
      </c>
      <c r="C46" s="2" t="s">
        <v>151</v>
      </c>
      <c r="D46" s="2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Uptake</v>
      </c>
      <c r="F46" s="2">
        <v>5.0000000000000001E-3</v>
      </c>
      <c r="G46" s="2">
        <v>7.0609999999999996E-3</v>
      </c>
      <c r="H46" s="2">
        <v>7.0609999999999996E-3</v>
      </c>
      <c r="I46" s="2">
        <v>7.0609999999999996E-3</v>
      </c>
      <c r="J46" s="2">
        <v>5.0000000000000001E-3</v>
      </c>
      <c r="K46" s="2">
        <v>7.0609999999999996E-3</v>
      </c>
      <c r="L46" s="2">
        <v>7.0609999999999996E-3</v>
      </c>
      <c r="M46" s="2">
        <v>3.5300000000000002E-3</v>
      </c>
      <c r="N46" s="2">
        <v>3.5300000000000002E-3</v>
      </c>
      <c r="O46" s="2">
        <v>3.5300000000000002E-3</v>
      </c>
      <c r="P46" s="2">
        <v>7.0609999999999996E-3</v>
      </c>
      <c r="R46" s="2" t="s">
        <v>47</v>
      </c>
      <c r="S46" s="2" t="s">
        <v>150</v>
      </c>
      <c r="T46" s="5" t="s">
        <v>151</v>
      </c>
      <c r="U46" s="2">
        <v>7.0609999999999996E-3</v>
      </c>
      <c r="V46" s="1" t="str" cm="1">
        <f t="array" ref="V46">_xlfn.IFS(Table1[[#This Row],[original]]&gt;0,"Uptake",Table1[[#This Row],[original]]=0,"No Flux",Table1[[#This Row],[original]]&lt;0,"Secretion")</f>
        <v>Uptake</v>
      </c>
      <c r="W46" s="2" t="str" cm="1">
        <f t="array" ref="W4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6" s="2" t="str" cm="1">
        <f t="array" ref="X4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6" s="2" t="str" cm="1">
        <f t="array" ref="Y4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6" s="2" t="str" cm="1">
        <f t="array" ref="Z4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6" s="2" t="str" cm="1">
        <f t="array" ref="AA4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6" s="2" t="str" cm="1">
        <f t="array" ref="AB4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6" s="2" t="str" cm="1">
        <f t="array" ref="AC4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6" s="2" t="str" cm="1">
        <f t="array" ref="AD4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6" s="2" t="str" cm="1">
        <f t="array" ref="AE4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6" s="2" t="str" cm="1">
        <f t="array" ref="AF4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6" s="2" t="str" cm="1">
        <f t="array" ref="AG4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7" spans="1:33" x14ac:dyDescent="0.25">
      <c r="A47" s="2" t="s">
        <v>22</v>
      </c>
      <c r="B47" s="2" t="s">
        <v>152</v>
      </c>
      <c r="C47" s="2" t="s">
        <v>153</v>
      </c>
      <c r="D47" s="2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2">
        <v>3.5409999999999999E-3</v>
      </c>
      <c r="G47" s="2">
        <v>5.0000000000000001E-3</v>
      </c>
      <c r="H47" s="2">
        <v>5.0000000000000001E-3</v>
      </c>
      <c r="I47" s="2">
        <v>5.0000000000000001E-3</v>
      </c>
      <c r="J47" s="2">
        <v>3.5409999999999999E-3</v>
      </c>
      <c r="K47" s="2">
        <v>5.0000000000000001E-3</v>
      </c>
      <c r="L47" s="2">
        <v>5.0000000000000001E-3</v>
      </c>
      <c r="M47" s="2">
        <v>2.5000000000000001E-3</v>
      </c>
      <c r="N47" s="2">
        <v>2.5000000000000001E-3</v>
      </c>
      <c r="O47" s="2">
        <v>2.5000000000000001E-3</v>
      </c>
      <c r="P47" s="2">
        <v>5.0000000000000001E-3</v>
      </c>
      <c r="R47" s="2" t="s">
        <v>22</v>
      </c>
      <c r="S47" s="2" t="s">
        <v>152</v>
      </c>
      <c r="T47" s="2" t="s">
        <v>153</v>
      </c>
      <c r="U47" s="2">
        <v>5.0000000000000001E-3</v>
      </c>
      <c r="V47" s="1" t="str" cm="1">
        <f t="array" ref="V47">_xlfn.IFS(Table1[[#This Row],[original]]&gt;0,"Uptake",Table1[[#This Row],[original]]=0,"No Flux",Table1[[#This Row],[original]]&lt;0,"Secretion")</f>
        <v>Uptake</v>
      </c>
      <c r="W47" s="2" t="str" cm="1">
        <f t="array" ref="W4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7" s="2" t="str" cm="1">
        <f t="array" ref="X4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7" s="2" t="str" cm="1">
        <f t="array" ref="Y4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7" s="2" t="str" cm="1">
        <f t="array" ref="Z4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7" s="2" t="str" cm="1">
        <f t="array" ref="AA4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7" s="2" t="str" cm="1">
        <f t="array" ref="AB4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7" s="2" t="str" cm="1">
        <f t="array" ref="AC4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7" s="2" t="str" cm="1">
        <f t="array" ref="AD4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7" s="2" t="str" cm="1">
        <f t="array" ref="AE4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7" s="2" t="str" cm="1">
        <f t="array" ref="AF4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7" s="2" t="str" cm="1">
        <f t="array" ref="AG4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8" spans="1:33" x14ac:dyDescent="0.25">
      <c r="A48" s="2" t="s">
        <v>154</v>
      </c>
      <c r="B48" s="2" t="s">
        <v>155</v>
      </c>
      <c r="C48" s="2" t="s">
        <v>156</v>
      </c>
      <c r="D48" s="2">
        <v>-0.1</v>
      </c>
      <c r="E48" s="1" t="str" cm="1">
        <f t="array" ref="E48">_xlfn.IFS(Table1[[#This Row],[original]]&gt;0,"Uptake",Table1[[#This Row],[original]]=0,"No Flux",Table1[[#This Row],[original]]&lt;0,"Secretion")</f>
        <v>Secretion</v>
      </c>
      <c r="F48" s="2">
        <v>-9.0525999999999995E-2</v>
      </c>
      <c r="G48" s="2">
        <v>-0.1</v>
      </c>
      <c r="H48" s="2">
        <v>-5.9915999999999997E-2</v>
      </c>
      <c r="I48" s="2">
        <v>-0.1</v>
      </c>
      <c r="J48" s="2">
        <v>-9.0525999999999995E-2</v>
      </c>
      <c r="K48" s="2">
        <v>-0.05</v>
      </c>
      <c r="L48" s="2">
        <v>-0.1</v>
      </c>
      <c r="M48" s="2">
        <v>-6.3917000000000002E-2</v>
      </c>
      <c r="N48" s="2">
        <v>-6.3917000000000002E-2</v>
      </c>
      <c r="O48" s="2">
        <v>-6.3917000000000002E-2</v>
      </c>
      <c r="P48" s="2">
        <v>-5.4961000000000003E-2</v>
      </c>
      <c r="R48" s="2" t="s">
        <v>154</v>
      </c>
      <c r="S48" s="2" t="s">
        <v>155</v>
      </c>
      <c r="T48" s="2" t="s">
        <v>156</v>
      </c>
      <c r="U48" s="2">
        <v>-0.1</v>
      </c>
      <c r="V48" s="1" t="str" cm="1">
        <f t="array" ref="V48">_xlfn.IFS(Table1[[#This Row],[original]]&gt;0,"Uptake",Table1[[#This Row],[original]]=0,"No Flux",Table1[[#This Row],[original]]&lt;0,"Secretion")</f>
        <v>Secretion</v>
      </c>
      <c r="W48" s="2" t="str" cm="1">
        <f t="array" ref="W4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8" s="2" t="str" cm="1">
        <f t="array" ref="X4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8" s="2" t="str" cm="1">
        <f t="array" ref="Y4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8" s="2" t="str" cm="1">
        <f t="array" ref="Z4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8" s="2" t="str" cm="1">
        <f t="array" ref="AA4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8" s="2" t="str" cm="1">
        <f t="array" ref="AB4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8" s="2" t="str" cm="1">
        <f t="array" ref="AC4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8" s="2" t="str" cm="1">
        <f t="array" ref="AD4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8" s="2" t="str" cm="1">
        <f t="array" ref="AE4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8" s="2" t="str" cm="1">
        <f t="array" ref="AF4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8" s="2" t="str" cm="1">
        <f t="array" ref="AG4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9" spans="1:33" x14ac:dyDescent="0.25">
      <c r="A49" s="2" t="s">
        <v>26</v>
      </c>
      <c r="B49" s="2" t="s">
        <v>157</v>
      </c>
      <c r="C49" s="2" t="s">
        <v>158</v>
      </c>
      <c r="D49" s="2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2">
        <v>6.4388000000000001E-2</v>
      </c>
      <c r="G49" s="2">
        <v>9.5044000000000003E-2</v>
      </c>
      <c r="H49" s="2">
        <v>0.05</v>
      </c>
      <c r="I49" s="2">
        <v>9.5044000000000003E-2</v>
      </c>
      <c r="J49" s="2">
        <v>6.4388000000000001E-2</v>
      </c>
      <c r="K49" s="2">
        <v>9.5044000000000003E-2</v>
      </c>
      <c r="L49" s="2">
        <v>0.1</v>
      </c>
      <c r="M49" s="2">
        <v>4.5022E-2</v>
      </c>
      <c r="N49" s="2">
        <v>4.5022E-2</v>
      </c>
      <c r="O49" s="2">
        <v>4.5022E-2</v>
      </c>
      <c r="P49" s="2">
        <v>9.5044000000000003E-2</v>
      </c>
      <c r="R49" s="2" t="s">
        <v>26</v>
      </c>
      <c r="S49" s="2" t="s">
        <v>157</v>
      </c>
      <c r="T49" s="2" t="s">
        <v>158</v>
      </c>
      <c r="U49" s="2">
        <v>9.5044000000000003E-2</v>
      </c>
      <c r="V49" s="1" t="str" cm="1">
        <f t="array" ref="V49">_xlfn.IFS(Table1[[#This Row],[original]]&gt;0,"Uptake",Table1[[#This Row],[original]]=0,"No Flux",Table1[[#This Row],[original]]&lt;0,"Secretion")</f>
        <v>Uptake</v>
      </c>
      <c r="W49" s="2" t="str" cm="1">
        <f t="array" ref="W4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9" s="2" t="str" cm="1">
        <f t="array" ref="X4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9" s="2" t="str" cm="1">
        <f t="array" ref="Y4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9" s="2" t="str" cm="1">
        <f t="array" ref="Z4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9" s="2" t="str" cm="1">
        <f t="array" ref="AA4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9" s="2" t="str" cm="1">
        <f t="array" ref="AB4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9" s="2" t="str" cm="1">
        <f t="array" ref="AC4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9" s="2" t="str" cm="1">
        <f t="array" ref="AD4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9" s="2" t="str" cm="1">
        <f t="array" ref="AE4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9" s="2" t="str" cm="1">
        <f t="array" ref="AF4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9" s="2" t="str" cm="1">
        <f t="array" ref="AG4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0" spans="1:33" x14ac:dyDescent="0.25">
      <c r="A50" s="2" t="s">
        <v>33</v>
      </c>
      <c r="B50" s="2" t="s">
        <v>159</v>
      </c>
      <c r="C50" s="2" t="s">
        <v>160</v>
      </c>
      <c r="D50" s="2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2">
        <v>0.27313900000000002</v>
      </c>
      <c r="G50" s="2">
        <v>0.38570599999999999</v>
      </c>
      <c r="H50" s="2">
        <v>0.38570599999999999</v>
      </c>
      <c r="I50" s="2">
        <v>0.38570599999999999</v>
      </c>
      <c r="J50" s="2">
        <v>0.27313900000000002</v>
      </c>
      <c r="K50" s="2">
        <v>0.38570599999999999</v>
      </c>
      <c r="L50" s="2">
        <v>0.38570599999999999</v>
      </c>
      <c r="M50" s="2">
        <v>0.192853</v>
      </c>
      <c r="N50" s="2">
        <v>0.192853</v>
      </c>
      <c r="O50" s="2">
        <v>0.192853</v>
      </c>
      <c r="P50" s="2">
        <v>0.38570599999999999</v>
      </c>
      <c r="R50" s="2" t="s">
        <v>33</v>
      </c>
      <c r="S50" s="2" t="s">
        <v>159</v>
      </c>
      <c r="T50" s="2" t="s">
        <v>160</v>
      </c>
      <c r="U50" s="2">
        <v>0.38570599999999999</v>
      </c>
      <c r="V50" s="1" t="str" cm="1">
        <f t="array" ref="V50">_xlfn.IFS(Table1[[#This Row],[original]]&gt;0,"Uptake",Table1[[#This Row],[original]]=0,"No Flux",Table1[[#This Row],[original]]&lt;0,"Secretion")</f>
        <v>Uptake</v>
      </c>
      <c r="W50" s="2" t="str" cm="1">
        <f t="array" ref="W5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0" s="2" t="str" cm="1">
        <f t="array" ref="X5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0" s="2" t="str" cm="1">
        <f t="array" ref="Y5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0" s="2" t="str" cm="1">
        <f t="array" ref="Z5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0" s="2" t="str" cm="1">
        <f t="array" ref="AA5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0" s="2" t="str" cm="1">
        <f t="array" ref="AB5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0" s="2" t="str" cm="1">
        <f t="array" ref="AC5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0" s="2" t="str" cm="1">
        <f t="array" ref="AD5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0" s="2" t="str" cm="1">
        <f t="array" ref="AE5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0" s="2" t="str" cm="1">
        <f t="array" ref="AF5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0" s="2" t="str" cm="1">
        <f t="array" ref="AG5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1" spans="1:33" x14ac:dyDescent="0.25">
      <c r="A51" s="2" t="s">
        <v>49</v>
      </c>
      <c r="B51" s="2" t="s">
        <v>161</v>
      </c>
      <c r="C51" s="2" t="s">
        <v>162</v>
      </c>
      <c r="D51" s="2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2">
        <v>0.01</v>
      </c>
      <c r="G51" s="2">
        <v>0.01</v>
      </c>
      <c r="H51" s="2">
        <v>0.01</v>
      </c>
      <c r="I51" s="2">
        <v>0.01</v>
      </c>
      <c r="J51" s="2">
        <v>0.01</v>
      </c>
      <c r="K51" s="2">
        <v>0.01</v>
      </c>
      <c r="L51" s="2">
        <v>5.0000000000000001E-3</v>
      </c>
      <c r="M51" s="2">
        <v>7.4999999999999997E-3</v>
      </c>
      <c r="N51" s="2">
        <v>7.4999999999999997E-3</v>
      </c>
      <c r="O51" s="2">
        <v>7.4999999999999997E-3</v>
      </c>
      <c r="P51" s="2">
        <v>0.01</v>
      </c>
      <c r="R51" s="2" t="s">
        <v>49</v>
      </c>
      <c r="S51" s="2" t="s">
        <v>161</v>
      </c>
      <c r="T51" s="2" t="s">
        <v>162</v>
      </c>
      <c r="U51" s="2">
        <v>0.01</v>
      </c>
      <c r="V51" s="1" t="str" cm="1">
        <f t="array" ref="V51">_xlfn.IFS(Table1[[#This Row],[original]]&gt;0,"Uptake",Table1[[#This Row],[original]]=0,"No Flux",Table1[[#This Row],[original]]&lt;0,"Secretion")</f>
        <v>Uptake</v>
      </c>
      <c r="W51" s="2" t="str" cm="1">
        <f t="array" ref="W5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1" s="2" t="str" cm="1">
        <f t="array" ref="X5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1" s="2" t="str" cm="1">
        <f t="array" ref="Y5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1" s="2" t="str" cm="1">
        <f t="array" ref="Z5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1" s="2" t="str" cm="1">
        <f t="array" ref="AA5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1" s="2" t="str" cm="1">
        <f t="array" ref="AB5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1" s="2" t="str" cm="1">
        <f t="array" ref="AC5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51" s="2" t="str" cm="1">
        <f t="array" ref="AD5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1" s="2" t="str" cm="1">
        <f t="array" ref="AE5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1" s="2" t="str" cm="1">
        <f t="array" ref="AF5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1" s="2" t="str" cm="1">
        <f t="array" ref="AG5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2" spans="1:33" x14ac:dyDescent="0.25">
      <c r="A52" s="2" t="s">
        <v>53</v>
      </c>
      <c r="B52" s="2" t="s">
        <v>163</v>
      </c>
      <c r="C52" s="2" t="s">
        <v>164</v>
      </c>
      <c r="D52" s="2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2">
        <v>7.0819999999999998E-3</v>
      </c>
      <c r="G52" s="2">
        <v>0.01</v>
      </c>
      <c r="H52" s="2">
        <v>0.01</v>
      </c>
      <c r="I52" s="2">
        <v>0.01</v>
      </c>
      <c r="J52" s="2">
        <v>7.0819999999999998E-3</v>
      </c>
      <c r="K52" s="2">
        <v>0.01</v>
      </c>
      <c r="L52" s="2">
        <v>0.01</v>
      </c>
      <c r="M52" s="2">
        <v>5.0000000000000001E-3</v>
      </c>
      <c r="N52" s="2">
        <v>5.0000000000000001E-3</v>
      </c>
      <c r="O52" s="2">
        <v>5.0000000000000001E-3</v>
      </c>
      <c r="P52" s="2">
        <v>0.01</v>
      </c>
      <c r="R52" s="2" t="s">
        <v>53</v>
      </c>
      <c r="S52" s="2" t="s">
        <v>163</v>
      </c>
      <c r="T52" s="2" t="s">
        <v>164</v>
      </c>
      <c r="U52" s="2">
        <v>0.01</v>
      </c>
      <c r="V52" s="1" t="str" cm="1">
        <f t="array" ref="V52">_xlfn.IFS(Table1[[#This Row],[original]]&gt;0,"Uptake",Table1[[#This Row],[original]]=0,"No Flux",Table1[[#This Row],[original]]&lt;0,"Secretion")</f>
        <v>Uptake</v>
      </c>
      <c r="W52" s="2" t="str" cm="1">
        <f t="array" ref="W5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2" s="2" t="str" cm="1">
        <f t="array" ref="X5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2" s="2" t="str" cm="1">
        <f t="array" ref="Y5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2" s="2" t="str" cm="1">
        <f t="array" ref="Z5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2" s="2" t="str" cm="1">
        <f t="array" ref="AA5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2" s="2" t="str" cm="1">
        <f t="array" ref="AB5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2" s="2" t="str" cm="1">
        <f t="array" ref="AC5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2" s="2" t="str" cm="1">
        <f t="array" ref="AD5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2" s="2" t="str" cm="1">
        <f t="array" ref="AE5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2" s="2" t="str" cm="1">
        <f t="array" ref="AF5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2" s="2" t="str" cm="1">
        <f t="array" ref="AG5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3" spans="1:33" x14ac:dyDescent="0.25">
      <c r="A53" s="2" t="s">
        <v>46</v>
      </c>
      <c r="B53" s="2" t="s">
        <v>165</v>
      </c>
      <c r="C53" s="2" t="s">
        <v>166</v>
      </c>
      <c r="D53" s="2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2">
        <v>9.0525999999999995E-2</v>
      </c>
      <c r="G53" s="2">
        <v>0.1</v>
      </c>
      <c r="H53" s="2">
        <v>0.1</v>
      </c>
      <c r="I53" s="2">
        <v>0.1</v>
      </c>
      <c r="J53" s="2">
        <v>9.0525999999999995E-2</v>
      </c>
      <c r="K53" s="2">
        <v>0.05</v>
      </c>
      <c r="L53" s="2">
        <v>0.1</v>
      </c>
      <c r="M53" s="2">
        <v>6.3917000000000002E-2</v>
      </c>
      <c r="N53" s="2">
        <v>6.3917000000000002E-2</v>
      </c>
      <c r="O53" s="2">
        <v>6.3917000000000002E-2</v>
      </c>
      <c r="P53" s="2">
        <v>0.1</v>
      </c>
      <c r="R53" s="2" t="s">
        <v>46</v>
      </c>
      <c r="S53" s="2" t="s">
        <v>165</v>
      </c>
      <c r="T53" s="2" t="s">
        <v>166</v>
      </c>
      <c r="U53" s="2">
        <v>0.1</v>
      </c>
      <c r="V53" s="1" t="str" cm="1">
        <f t="array" ref="V53">_xlfn.IFS(Table1[[#This Row],[original]]&gt;0,"Uptake",Table1[[#This Row],[original]]=0,"No Flux",Table1[[#This Row],[original]]&lt;0,"Secretion")</f>
        <v>Uptake</v>
      </c>
      <c r="W53" s="2" t="str" cm="1">
        <f t="array" ref="W5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3" s="2" t="str" cm="1">
        <f t="array" ref="X5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3" s="2" t="str" cm="1">
        <f t="array" ref="Y5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3" s="2" t="str" cm="1">
        <f t="array" ref="Z5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3" s="2" t="str" cm="1">
        <f t="array" ref="AA5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3" s="2" t="str" cm="1">
        <f t="array" ref="AB5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53" s="2" t="str" cm="1">
        <f t="array" ref="AC5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3" s="2" t="str" cm="1">
        <f t="array" ref="AD5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3" s="2" t="str" cm="1">
        <f t="array" ref="AE5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3" s="2" t="str" cm="1">
        <f t="array" ref="AF5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3" s="2" t="str" cm="1">
        <f t="array" ref="AG5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4" spans="1:33" x14ac:dyDescent="0.25">
      <c r="A54" s="2" t="s">
        <v>167</v>
      </c>
      <c r="B54" s="2" t="s">
        <v>168</v>
      </c>
      <c r="C54" s="2" t="s">
        <v>169</v>
      </c>
      <c r="D54" s="2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Secretion</v>
      </c>
      <c r="F54" s="2">
        <v>-3.5409999999999999E-3</v>
      </c>
      <c r="G54" s="2">
        <v>-5.0000000000000001E-3</v>
      </c>
      <c r="H54" s="2">
        <v>-5.0000000000000001E-3</v>
      </c>
      <c r="I54" s="2">
        <v>-5.0000000000000001E-3</v>
      </c>
      <c r="J54" s="2">
        <v>-3.5409999999999999E-3</v>
      </c>
      <c r="K54" s="2">
        <v>-5.0000000000000001E-3</v>
      </c>
      <c r="L54" s="2">
        <v>-5.0000000000000001E-3</v>
      </c>
      <c r="M54" s="2">
        <v>-2.5000000000000001E-3</v>
      </c>
      <c r="N54" s="2">
        <v>-2.5000000000000001E-3</v>
      </c>
      <c r="O54" s="2">
        <v>-2.5000000000000001E-3</v>
      </c>
      <c r="P54" s="2">
        <v>-5.0000000000000001E-3</v>
      </c>
      <c r="R54" s="2" t="s">
        <v>167</v>
      </c>
      <c r="S54" s="2" t="s">
        <v>168</v>
      </c>
      <c r="T54" s="2" t="s">
        <v>169</v>
      </c>
      <c r="U54" s="2">
        <v>-5.0000000000000001E-3</v>
      </c>
      <c r="V54" s="1" t="str" cm="1">
        <f t="array" ref="V54">_xlfn.IFS(Table1[[#This Row],[original]]&gt;0,"Uptake",Table1[[#This Row],[original]]=0,"No Flux",Table1[[#This Row],[original]]&lt;0,"Secretion")</f>
        <v>Secretion</v>
      </c>
      <c r="W54" s="2" t="str" cm="1">
        <f t="array" ref="W5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4" s="2" t="str" cm="1">
        <f t="array" ref="X5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4" s="2" t="str" cm="1">
        <f t="array" ref="Y5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4" s="2" t="str" cm="1">
        <f t="array" ref="Z5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4" s="2" t="str" cm="1">
        <f t="array" ref="AA5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4" s="2" t="str" cm="1">
        <f t="array" ref="AB5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4" s="2" t="str" cm="1">
        <f t="array" ref="AC5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4" s="2" t="str" cm="1">
        <f t="array" ref="AD5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4" s="2" t="str" cm="1">
        <f t="array" ref="AE5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4" s="2" t="str" cm="1">
        <f t="array" ref="AF5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4" s="2" t="str" cm="1">
        <f t="array" ref="AG5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5" spans="1:33" x14ac:dyDescent="0.25">
      <c r="A55" s="2" t="s">
        <v>42</v>
      </c>
      <c r="B55" s="2" t="s">
        <v>170</v>
      </c>
      <c r="C55" s="2" t="s">
        <v>171</v>
      </c>
      <c r="D55" s="2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Uptake</v>
      </c>
      <c r="F55" s="2">
        <v>8.541E-3</v>
      </c>
      <c r="G55" s="2">
        <v>1.2061000000000001E-2</v>
      </c>
      <c r="H55" s="2">
        <v>1.2061000000000001E-2</v>
      </c>
      <c r="I55" s="2">
        <v>1.2061000000000001E-2</v>
      </c>
      <c r="J55" s="2">
        <v>8.541E-3</v>
      </c>
      <c r="K55" s="2">
        <v>1.2061000000000001E-2</v>
      </c>
      <c r="L55" s="2">
        <v>1.2061000000000001E-2</v>
      </c>
      <c r="M55" s="2">
        <v>6.0299999999999998E-3</v>
      </c>
      <c r="N55" s="2">
        <v>6.0299999999999998E-3</v>
      </c>
      <c r="O55" s="2">
        <v>6.0299999999999998E-3</v>
      </c>
      <c r="P55" s="2">
        <v>1.2061000000000001E-2</v>
      </c>
      <c r="R55" s="2" t="s">
        <v>42</v>
      </c>
      <c r="S55" s="2" t="s">
        <v>170</v>
      </c>
      <c r="T55" s="2" t="s">
        <v>171</v>
      </c>
      <c r="U55" s="2">
        <v>1.2061000000000001E-2</v>
      </c>
      <c r="V55" s="1" t="str" cm="1">
        <f t="array" ref="V55">_xlfn.IFS(Table1[[#This Row],[original]]&gt;0,"Uptake",Table1[[#This Row],[original]]=0,"No Flux",Table1[[#This Row],[original]]&lt;0,"Secretion")</f>
        <v>Uptake</v>
      </c>
      <c r="W55" s="2" t="str" cm="1">
        <f t="array" ref="W5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5" s="2" t="str" cm="1">
        <f t="array" ref="X5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5" s="2" t="str" cm="1">
        <f t="array" ref="Y5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5" s="2" t="str" cm="1">
        <f t="array" ref="Z5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5" s="2" t="str" cm="1">
        <f t="array" ref="AA5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5" s="2" t="str" cm="1">
        <f t="array" ref="AB5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5" s="2" t="str" cm="1">
        <f t="array" ref="AC5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5" s="2" t="str" cm="1">
        <f t="array" ref="AD5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5" s="2" t="str" cm="1">
        <f t="array" ref="AE5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5" s="2" t="str" cm="1">
        <f t="array" ref="AF5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5" s="2" t="str" cm="1">
        <f t="array" ref="AG5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6" spans="1:33" x14ac:dyDescent="0.25">
      <c r="A56" s="2" t="s">
        <v>23</v>
      </c>
      <c r="B56" s="2" t="s">
        <v>172</v>
      </c>
      <c r="C56" s="2" t="s">
        <v>173</v>
      </c>
      <c r="D56" s="2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2">
        <v>5.0000000000000001E-3</v>
      </c>
      <c r="G56" s="2">
        <v>7.0609999999999996E-3</v>
      </c>
      <c r="H56" s="2">
        <v>7.0609999999999996E-3</v>
      </c>
      <c r="I56" s="2">
        <v>7.0609999999999996E-3</v>
      </c>
      <c r="J56" s="2">
        <v>5.0000000000000001E-3</v>
      </c>
      <c r="K56" s="2">
        <v>7.0609999999999996E-3</v>
      </c>
      <c r="L56" s="2">
        <v>7.0609999999999996E-3</v>
      </c>
      <c r="M56" s="2">
        <v>3.5300000000000002E-3</v>
      </c>
      <c r="N56" s="2">
        <v>3.5300000000000002E-3</v>
      </c>
      <c r="O56" s="2">
        <v>3.5300000000000002E-3</v>
      </c>
      <c r="P56" s="2">
        <v>7.0609999999999996E-3</v>
      </c>
      <c r="R56" s="2" t="s">
        <v>23</v>
      </c>
      <c r="S56" s="2" t="s">
        <v>172</v>
      </c>
      <c r="T56" s="2" t="s">
        <v>173</v>
      </c>
      <c r="U56" s="2">
        <v>7.0609999999999996E-3</v>
      </c>
      <c r="V56" s="1" t="str" cm="1">
        <f t="array" ref="V56">_xlfn.IFS(Table1[[#This Row],[original]]&gt;0,"Uptake",Table1[[#This Row],[original]]=0,"No Flux",Table1[[#This Row],[original]]&lt;0,"Secretion")</f>
        <v>Uptake</v>
      </c>
      <c r="W56" s="2" t="str" cm="1">
        <f t="array" ref="W5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6" s="2" t="str" cm="1">
        <f t="array" ref="X5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6" s="2" t="str" cm="1">
        <f t="array" ref="Y5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6" s="2" t="str" cm="1">
        <f t="array" ref="Z5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6" s="2" t="str" cm="1">
        <f t="array" ref="AA5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6" s="2" t="str" cm="1">
        <f t="array" ref="AB5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6" s="2" t="str" cm="1">
        <f t="array" ref="AC5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6" s="2" t="str" cm="1">
        <f t="array" ref="AD5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6" s="2" t="str" cm="1">
        <f t="array" ref="AE5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6" s="2" t="str" cm="1">
        <f t="array" ref="AF5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6" s="2" t="str" cm="1">
        <f t="array" ref="AG5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7" spans="1:33" x14ac:dyDescent="0.25">
      <c r="A57" s="2" t="s">
        <v>174</v>
      </c>
      <c r="B57" s="2" t="s">
        <v>175</v>
      </c>
      <c r="C57" s="2" t="s">
        <v>176</v>
      </c>
      <c r="D57" s="2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Secretion</v>
      </c>
      <c r="F57" s="2">
        <v>-0.68546399999999996</v>
      </c>
      <c r="G57" s="2">
        <v>-0.96796099999999996</v>
      </c>
      <c r="H57" s="2">
        <v>-0.96796099999999996</v>
      </c>
      <c r="I57" s="2">
        <v>-0.96796099999999996</v>
      </c>
      <c r="J57" s="2">
        <v>-0.68546399999999996</v>
      </c>
      <c r="K57" s="2">
        <v>-0.96796099999999996</v>
      </c>
      <c r="L57" s="2">
        <v>-0.96796099999999996</v>
      </c>
      <c r="M57" s="2">
        <v>-0.48398099999999999</v>
      </c>
      <c r="N57" s="2">
        <v>-0.48398099999999999</v>
      </c>
      <c r="O57" s="2">
        <v>-0.48398099999999999</v>
      </c>
      <c r="P57" s="2">
        <v>-0.96796099999999996</v>
      </c>
      <c r="R57" s="2" t="s">
        <v>174</v>
      </c>
      <c r="S57" s="2" t="s">
        <v>175</v>
      </c>
      <c r="T57" s="2" t="s">
        <v>176</v>
      </c>
      <c r="U57" s="2">
        <v>-0.96796099999999996</v>
      </c>
      <c r="V57" s="1" t="str" cm="1">
        <f t="array" ref="V57">_xlfn.IFS(Table1[[#This Row],[original]]&gt;0,"Uptake",Table1[[#This Row],[original]]=0,"No Flux",Table1[[#This Row],[original]]&lt;0,"Secretion")</f>
        <v>Secretion</v>
      </c>
      <c r="W57" s="2" t="str" cm="1">
        <f t="array" ref="W5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7" s="2" t="str" cm="1">
        <f t="array" ref="X5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7" s="2" t="str" cm="1">
        <f t="array" ref="Y5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7" s="2" t="str" cm="1">
        <f t="array" ref="Z5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7" s="2" t="str" cm="1">
        <f t="array" ref="AA5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7" s="2" t="str" cm="1">
        <f t="array" ref="AB5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7" s="2" t="str" cm="1">
        <f t="array" ref="AC5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7" s="2" t="str" cm="1">
        <f t="array" ref="AD5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7" s="2" t="str" cm="1">
        <f t="array" ref="AE5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7" s="2" t="str" cm="1">
        <f t="array" ref="AF5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7" s="2" t="str" cm="1">
        <f t="array" ref="AG5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8" spans="1:33" x14ac:dyDescent="0.25">
      <c r="A58" s="3" t="s">
        <v>177</v>
      </c>
      <c r="B58" s="3" t="s">
        <v>178</v>
      </c>
      <c r="C58" s="3" t="s">
        <v>179</v>
      </c>
      <c r="D58" s="3">
        <v>0</v>
      </c>
      <c r="E58" s="1" t="str" cm="1">
        <f t="array" ref="E58">_xlfn.IFS(Table1[[#This Row],[original]]&gt;0,"Uptake",Table1[[#This Row],[original]]=0,"No Flux",Table1[[#This Row],[original]]&lt;0,"Secretion")</f>
        <v>No Flux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-4.5039000000000003E-2</v>
      </c>
      <c r="R58" s="3" t="s">
        <v>177</v>
      </c>
      <c r="S58" s="3" t="s">
        <v>178</v>
      </c>
      <c r="T58" s="3" t="s">
        <v>179</v>
      </c>
      <c r="U58" s="3">
        <v>0</v>
      </c>
      <c r="V58" s="1" t="str" cm="1">
        <f t="array" ref="V58">_xlfn.IFS(Table1[[#This Row],[original]]&gt;0,"Uptake",Table1[[#This Row],[original]]=0,"No Flux",Table1[[#This Row],[original]]&lt;0,"Secretion")</f>
        <v>No Flux</v>
      </c>
      <c r="W58" s="5" t="str" cm="1">
        <f t="array" ref="W5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8" s="5" t="str" cm="1">
        <f t="array" ref="X5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8" s="5" t="str" cm="1">
        <f t="array" ref="Y5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8" s="5" t="str" cm="1">
        <f t="array" ref="Z5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8" s="5" t="str" cm="1">
        <f t="array" ref="AA5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8" s="5" t="str" cm="1">
        <f t="array" ref="AB5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8" s="5" t="str" cm="1">
        <f t="array" ref="AC5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8" s="5" t="str" cm="1">
        <f t="array" ref="AD5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Same</v>
      </c>
      <c r="AE58" s="5" t="str" cm="1">
        <f t="array" ref="AE5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Same</v>
      </c>
      <c r="AF58" s="5" t="str" cm="1">
        <f t="array" ref="AF5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Same</v>
      </c>
      <c r="AG58" s="2" t="str" cm="1">
        <f t="array" ref="AG5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60" spans="1:33" x14ac:dyDescent="0.25">
      <c r="T60" t="s">
        <v>180</v>
      </c>
      <c r="V60" s="6" t="s">
        <v>180</v>
      </c>
      <c r="W60">
        <f>COUNTIF(Table35[EX_cpd00149_e0],"Reduced")</f>
        <v>55</v>
      </c>
      <c r="X60">
        <f>COUNTIF(Table35[EX_cpd00092_e0],"Reduced")</f>
        <v>5</v>
      </c>
      <c r="Y60">
        <f>COUNTIF(Table35[EX_cpd00311_e0],"Reduced")</f>
        <v>5</v>
      </c>
      <c r="Z60">
        <f>COUNTIF(Table35[EX_cpd00035_e0],"Reduced")</f>
        <v>4</v>
      </c>
      <c r="AA60">
        <f>COUNTIF(Table35[EX_cpd00058_e0],"Reduced")</f>
        <v>55</v>
      </c>
      <c r="AB60">
        <f>COUNTIF(Table35[EX_cpd01217_e0],"Reduced")</f>
        <v>4</v>
      </c>
      <c r="AC60">
        <f>COUNTIF(Table35[EX_cpd00393_e0],"Reduced")</f>
        <v>4</v>
      </c>
      <c r="AD60">
        <f>COUNTIF(Table35[EX_cpd00220_e0],"Reduced")</f>
        <v>56</v>
      </c>
      <c r="AE60">
        <f>COUNTIF(Table35[EX_cpd00218_e0],"Reduced")</f>
        <v>56</v>
      </c>
      <c r="AF60">
        <f>COUNTIF(Table35[EX_cpd00644_e0],"Reduced")</f>
        <v>56</v>
      </c>
      <c r="AG60">
        <f>COUNTIF(Table35[EX_cpd00182_e0],"Reduced")</f>
        <v>4</v>
      </c>
    </row>
    <row r="61" spans="1:33" x14ac:dyDescent="0.25">
      <c r="T61" t="s">
        <v>182</v>
      </c>
      <c r="V61" s="7" t="s">
        <v>182</v>
      </c>
      <c r="W61">
        <f>COUNTIF(Table35[EX_cpd00149_e0],"Same")</f>
        <v>2</v>
      </c>
      <c r="X61">
        <f>COUNTIF(Table35[EX_cpd00092_e0],"Same")</f>
        <v>49</v>
      </c>
      <c r="Y61">
        <f>COUNTIF(Table35[EX_cpd00311_e0],"Same")</f>
        <v>46</v>
      </c>
      <c r="Z61">
        <f>COUNTIF(Table35[EX_cpd00035_e0],"Same")</f>
        <v>50</v>
      </c>
      <c r="AA61">
        <f>COUNTIF(Table35[EX_cpd00058_e0],"Same")</f>
        <v>2</v>
      </c>
      <c r="AB61">
        <f>COUNTIF(Table35[EX_cpd01217_e0],"Same")</f>
        <v>50</v>
      </c>
      <c r="AC61">
        <f>COUNTIF(Table35[EX_cpd00393_e0],"Same")</f>
        <v>45</v>
      </c>
      <c r="AD61">
        <f>COUNTIF(Table35[EX_cpd00220_e0],"Same")</f>
        <v>1</v>
      </c>
      <c r="AE61">
        <f>COUNTIF(Table35[EX_cpd00218_e0],"Same")</f>
        <v>1</v>
      </c>
      <c r="AF61">
        <f>COUNTIF(Table35[EX_cpd00644_e0],"Same")</f>
        <v>1</v>
      </c>
      <c r="AG61">
        <f>COUNTIF(Table35[EX_cpd00182_e0],"Same")</f>
        <v>48</v>
      </c>
    </row>
    <row r="62" spans="1:33" x14ac:dyDescent="0.25">
      <c r="T62" t="s">
        <v>183</v>
      </c>
      <c r="V62" s="8" t="s">
        <v>183</v>
      </c>
      <c r="W62">
        <f>COUNTIF(Table35[EX_cpd00149_e0],"Increased")</f>
        <v>0</v>
      </c>
      <c r="X62">
        <f>COUNTIF(Table35[EX_cpd00092_e0],"Increased")</f>
        <v>3</v>
      </c>
      <c r="Y62">
        <f>COUNTIF(Table35[EX_cpd00311_e0],"Increased")</f>
        <v>6</v>
      </c>
      <c r="Z62">
        <f>COUNTIF(Table35[EX_cpd00035_e0],"Increased")</f>
        <v>3</v>
      </c>
      <c r="AA62">
        <f>COUNTIF(Table35[EX_cpd00058_e0],"Increased")</f>
        <v>0</v>
      </c>
      <c r="AB62">
        <f>COUNTIF(Table35[EX_cpd01217_e0],"Increased")</f>
        <v>3</v>
      </c>
      <c r="AC62">
        <f>COUNTIF(Table35[EX_cpd00393_e0],"Increased")</f>
        <v>8</v>
      </c>
      <c r="AD62">
        <f>COUNTIF(Table35[EX_cpd00220_e0],"Increased")</f>
        <v>0</v>
      </c>
      <c r="AE62">
        <f>COUNTIF(Table35[EX_cpd00218_e0],"Increased")</f>
        <v>0</v>
      </c>
      <c r="AF62">
        <f>COUNTIF(Table35[EX_cpd00644_e0],"Increased")</f>
        <v>0</v>
      </c>
      <c r="AG62">
        <f>COUNTIF(Table35[EX_cpd00182_e0],"Increased")</f>
        <v>5</v>
      </c>
    </row>
  </sheetData>
  <conditionalFormatting sqref="E2:E58">
    <cfRule type="containsText" dxfId="10" priority="1" operator="containsText" text="Secretion">
      <formula>NOT(ISERROR(SEARCH("Secretion",E2)))</formula>
    </cfRule>
  </conditionalFormatting>
  <conditionalFormatting sqref="F2:P58">
    <cfRule type="expression" dxfId="9" priority="16">
      <formula>MATCH($A2,F$1,0)</formula>
    </cfRule>
    <cfRule type="cellIs" dxfId="8" priority="17" operator="equal">
      <formula>0</formula>
    </cfRule>
    <cfRule type="expression" dxfId="7" priority="18">
      <formula>$D2=F2</formula>
    </cfRule>
    <cfRule type="expression" dxfId="6" priority="19">
      <formula>ABS($D2)&lt;ABS(F2)</formula>
    </cfRule>
    <cfRule type="expression" dxfId="5" priority="20">
      <formula>ABS($D2)&gt;F2</formula>
    </cfRule>
  </conditionalFormatting>
  <conditionalFormatting sqref="W2:AG58">
    <cfRule type="expression" dxfId="4" priority="4">
      <formula>F2 = 0</formula>
    </cfRule>
    <cfRule type="containsText" dxfId="3" priority="7" operator="containsText" text="Increased">
      <formula>NOT(ISERROR(SEARCH("Increased",W2)))</formula>
    </cfRule>
    <cfRule type="containsText" dxfId="2" priority="8" operator="containsText" text="Reduced">
      <formula>NOT(ISERROR(SEARCH("Reduced",W2)))</formula>
    </cfRule>
    <cfRule type="containsText" dxfId="1" priority="10" operator="containsText" text="Same">
      <formula>NOT(ISERROR(SEARCH("Same",W2)))</formula>
    </cfRule>
    <cfRule type="expression" dxfId="0" priority="11">
      <formula>MATCH($A2,W$1,0)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FBA_Reduced_Uptake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Rendón Schatanek</cp:lastModifiedBy>
  <dcterms:created xsi:type="dcterms:W3CDTF">2015-06-05T18:19:34Z</dcterms:created>
  <dcterms:modified xsi:type="dcterms:W3CDTF">2023-11-28T10:09:46Z</dcterms:modified>
</cp:coreProperties>
</file>