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iolrae/Dynamic-Strength-and-Fragmentation/Mechanical Testing and Analysis/"/>
    </mc:Choice>
  </mc:AlternateContent>
  <xr:revisionPtr revIDLastSave="0" documentId="13_ncr:1_{2F7B08A7-BAFB-594A-AD0D-F0E9C4D62333}" xr6:coauthVersionLast="47" xr6:coauthVersionMax="47" xr10:uidLastSave="{00000000-0000-0000-0000-000000000000}"/>
  <bookViews>
    <workbookView xWindow="0" yWindow="460" windowWidth="28800" windowHeight="16320" xr2:uid="{ACA27A3B-DCCD-B44B-9056-039885971DB6}"/>
  </bookViews>
  <sheets>
    <sheet name="Summary" sheetId="4" r:id="rId1"/>
    <sheet name="Elastic Properties" sheetId="3" r:id="rId2"/>
    <sheet name="Density" sheetId="2" r:id="rId3"/>
    <sheet name="Fracture Toughnes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4" l="1"/>
  <c r="T8" i="4"/>
  <c r="T6" i="4"/>
  <c r="E3" i="2"/>
  <c r="E23" i="1"/>
  <c r="E15" i="1"/>
  <c r="E16" i="1"/>
  <c r="T3" i="4" s="1"/>
  <c r="C8" i="4"/>
  <c r="D8" i="4"/>
  <c r="E8" i="4"/>
  <c r="K8" i="4" s="1"/>
  <c r="F8" i="4"/>
  <c r="C6" i="4"/>
  <c r="D6" i="4"/>
  <c r="E6" i="4"/>
  <c r="K6" i="4" s="1"/>
  <c r="F6" i="4"/>
  <c r="C2" i="4"/>
  <c r="D2" i="4"/>
  <c r="E2" i="4"/>
  <c r="K2" i="4" s="1"/>
  <c r="F2" i="4"/>
  <c r="C3" i="4"/>
  <c r="D3" i="4"/>
  <c r="E3" i="4"/>
  <c r="K3" i="4" s="1"/>
  <c r="F3" i="4"/>
  <c r="C4" i="4"/>
  <c r="D4" i="4"/>
  <c r="E4" i="4"/>
  <c r="K4" i="4" s="1"/>
  <c r="F4" i="4"/>
  <c r="C5" i="4"/>
  <c r="D5" i="4"/>
  <c r="E5" i="4"/>
  <c r="K5" i="4" s="1"/>
  <c r="F5" i="4"/>
  <c r="D7" i="4"/>
  <c r="E7" i="4"/>
  <c r="K7" i="4" s="1"/>
  <c r="F7" i="4"/>
  <c r="C7" i="4"/>
  <c r="I3" i="4" l="1"/>
  <c r="J3" i="4"/>
  <c r="L3" i="4" s="1"/>
  <c r="I5" i="4"/>
  <c r="J5" i="4"/>
  <c r="L5" i="4" s="1"/>
  <c r="J4" i="4"/>
  <c r="L4" i="4" s="1"/>
  <c r="J6" i="4"/>
  <c r="L6" i="4" s="1"/>
  <c r="I8" i="4"/>
  <c r="J8" i="4"/>
  <c r="L8" i="4" s="1"/>
  <c r="I7" i="4"/>
  <c r="J7" i="4"/>
  <c r="L7" i="4" s="1"/>
  <c r="J2" i="4"/>
  <c r="L2" i="4" s="1"/>
  <c r="I6" i="4"/>
  <c r="I4" i="4"/>
  <c r="I2" i="4"/>
  <c r="D35" i="2"/>
  <c r="E35" i="2" s="1"/>
  <c r="D34" i="2"/>
  <c r="E34" i="2" s="1"/>
  <c r="D33" i="2"/>
  <c r="E33" i="2" s="1"/>
  <c r="D29" i="2"/>
  <c r="E29" i="2" s="1"/>
  <c r="D28" i="2"/>
  <c r="E28" i="2" s="1"/>
  <c r="D27" i="2"/>
  <c r="D4" i="2"/>
  <c r="D5" i="2"/>
  <c r="D9" i="2"/>
  <c r="E9" i="2" s="1"/>
  <c r="D10" i="2"/>
  <c r="E10" i="2" s="1"/>
  <c r="D11" i="2"/>
  <c r="E11" i="2" s="1"/>
  <c r="D15" i="2"/>
  <c r="E15" i="2" s="1"/>
  <c r="D16" i="2"/>
  <c r="D17" i="2"/>
  <c r="D21" i="2"/>
  <c r="D22" i="2"/>
  <c r="D23" i="2"/>
  <c r="E23" i="2" s="1"/>
  <c r="D3" i="2"/>
  <c r="E29" i="1"/>
  <c r="T5" i="4" s="1"/>
  <c r="E24" i="1"/>
  <c r="T4" i="4" s="1"/>
  <c r="E10" i="1"/>
  <c r="T2" i="4" s="1"/>
  <c r="E28" i="1"/>
  <c r="S5" i="4" s="1"/>
  <c r="S4" i="4"/>
  <c r="S3" i="4"/>
  <c r="E9" i="1"/>
  <c r="S2" i="4" s="1"/>
  <c r="E22" i="2" l="1"/>
  <c r="I22" i="2" s="1"/>
  <c r="E5" i="2"/>
  <c r="J5" i="2" s="1"/>
  <c r="E21" i="2"/>
  <c r="J21" i="2" s="1"/>
  <c r="E4" i="2"/>
  <c r="J4" i="2" s="1"/>
  <c r="J6" i="2" s="1"/>
  <c r="Q2" i="4" s="1"/>
  <c r="E27" i="2"/>
  <c r="E16" i="2"/>
  <c r="J16" i="2" s="1"/>
  <c r="E17" i="2"/>
  <c r="I17" i="2" s="1"/>
  <c r="I23" i="2"/>
  <c r="J23" i="2"/>
  <c r="J33" i="2"/>
  <c r="I33" i="2"/>
  <c r="J15" i="2"/>
  <c r="I15" i="2"/>
  <c r="I34" i="2"/>
  <c r="J34" i="2"/>
  <c r="I11" i="2"/>
  <c r="J11" i="2"/>
  <c r="J35" i="2"/>
  <c r="I35" i="2"/>
  <c r="I9" i="2"/>
  <c r="J9" i="2"/>
  <c r="J28" i="2"/>
  <c r="I28" i="2"/>
  <c r="I29" i="2"/>
  <c r="J29" i="2"/>
  <c r="J3" i="2"/>
  <c r="I3" i="2"/>
  <c r="I10" i="2"/>
  <c r="J10" i="2"/>
  <c r="J27" i="2"/>
  <c r="J22" i="2" l="1"/>
  <c r="J25" i="2" s="1"/>
  <c r="R5" i="4" s="1"/>
  <c r="I16" i="2"/>
  <c r="I27" i="2"/>
  <c r="I30" i="2" s="1"/>
  <c r="G6" i="4" s="1"/>
  <c r="I5" i="2"/>
  <c r="I4" i="2"/>
  <c r="I6" i="2" s="1"/>
  <c r="G2" i="4" s="1"/>
  <c r="O2" i="4" s="1"/>
  <c r="I21" i="2"/>
  <c r="J17" i="2"/>
  <c r="J18" i="2" s="1"/>
  <c r="Q4" i="4" s="1"/>
  <c r="J36" i="2"/>
  <c r="Q8" i="4" s="1"/>
  <c r="J13" i="2"/>
  <c r="R3" i="4" s="1"/>
  <c r="J7" i="2"/>
  <c r="R2" i="4" s="1"/>
  <c r="J30" i="2"/>
  <c r="Q6" i="4" s="1"/>
  <c r="I19" i="2"/>
  <c r="H4" i="4" s="1"/>
  <c r="I7" i="2"/>
  <c r="H2" i="4" s="1"/>
  <c r="I31" i="2"/>
  <c r="H6" i="4" s="1"/>
  <c r="I18" i="2"/>
  <c r="G4" i="4" s="1"/>
  <c r="N4" i="4" s="1"/>
  <c r="I36" i="2"/>
  <c r="G8" i="4" s="1"/>
  <c r="J12" i="2"/>
  <c r="Q3" i="4" s="1"/>
  <c r="I12" i="2"/>
  <c r="G3" i="4" s="1"/>
  <c r="I37" i="2"/>
  <c r="J37" i="2"/>
  <c r="J31" i="2"/>
  <c r="R6" i="4" s="1"/>
  <c r="I13" i="2"/>
  <c r="H3" i="4" s="1"/>
  <c r="I24" i="2"/>
  <c r="G5" i="4" s="1"/>
  <c r="I25" i="2"/>
  <c r="H5" i="4" s="1"/>
  <c r="J24" i="2" l="1"/>
  <c r="Q5" i="4" s="1"/>
  <c r="Q7" i="4"/>
  <c r="N6" i="4"/>
  <c r="O6" i="4"/>
  <c r="M6" i="4"/>
  <c r="N2" i="4"/>
  <c r="P2" i="4" s="1"/>
  <c r="J19" i="2"/>
  <c r="R4" i="4" s="1"/>
  <c r="M2" i="4"/>
  <c r="O4" i="4"/>
  <c r="P4" i="4" s="1"/>
  <c r="M4" i="4"/>
  <c r="G7" i="4"/>
  <c r="O7" i="4" s="1"/>
  <c r="O8" i="4"/>
  <c r="M8" i="4"/>
  <c r="N8" i="4"/>
  <c r="M5" i="4"/>
  <c r="N5" i="4"/>
  <c r="O5" i="4"/>
  <c r="R8" i="4"/>
  <c r="R7" i="4"/>
  <c r="H8" i="4"/>
  <c r="H7" i="4"/>
  <c r="O3" i="4"/>
  <c r="N3" i="4"/>
  <c r="M3" i="4"/>
  <c r="P6" i="4" l="1"/>
  <c r="N7" i="4"/>
  <c r="M7" i="4"/>
  <c r="P3" i="4"/>
  <c r="P8" i="4"/>
  <c r="P5" i="4"/>
  <c r="P7" i="4"/>
</calcChain>
</file>

<file path=xl/sharedStrings.xml><?xml version="1.0" encoding="utf-8"?>
<sst xmlns="http://schemas.openxmlformats.org/spreadsheetml/2006/main" count="103" uniqueCount="59">
  <si>
    <t>Tennessee</t>
  </si>
  <si>
    <t>Carrara</t>
  </si>
  <si>
    <t>Indiana</t>
  </si>
  <si>
    <t>Solnhofen</t>
  </si>
  <si>
    <t>Sandstone</t>
  </si>
  <si>
    <t>Quartzite</t>
  </si>
  <si>
    <t>Limestone</t>
  </si>
  <si>
    <t>Marble</t>
  </si>
  <si>
    <t>Arkansas Novaculite</t>
  </si>
  <si>
    <t>Mojave</t>
  </si>
  <si>
    <t>Pennant</t>
  </si>
  <si>
    <t>Shetland</t>
  </si>
  <si>
    <t>Yellow River</t>
  </si>
  <si>
    <t>Shelly</t>
  </si>
  <si>
    <t>parallel</t>
  </si>
  <si>
    <t>Avg.</t>
  </si>
  <si>
    <t>perpendicular</t>
  </si>
  <si>
    <t>Reference</t>
  </si>
  <si>
    <t>Locality</t>
  </si>
  <si>
    <t>Lithology</t>
  </si>
  <si>
    <t>St. Dev.</t>
  </si>
  <si>
    <t>St Dev.</t>
  </si>
  <si>
    <t>Malsburg Granite</t>
  </si>
  <si>
    <t>Maggia Gneiss</t>
  </si>
  <si>
    <t>Seeberger Sandstone</t>
  </si>
  <si>
    <t>Taunus Quartzite</t>
  </si>
  <si>
    <t>Savonnieres Limestone</t>
  </si>
  <si>
    <t>Carrara Marble</t>
  </si>
  <si>
    <t>Delta_M</t>
  </si>
  <si>
    <t>V_f</t>
  </si>
  <si>
    <t>delV</t>
  </si>
  <si>
    <t>V_pore</t>
  </si>
  <si>
    <t>Water Density</t>
  </si>
  <si>
    <t>Parallel</t>
  </si>
  <si>
    <t>Perpendicular</t>
  </si>
  <si>
    <t>E</t>
  </si>
  <si>
    <t>Poi</t>
  </si>
  <si>
    <t>phi</t>
  </si>
  <si>
    <t>Vp (km/s)</t>
  </si>
  <si>
    <t>E (GPa)</t>
  </si>
  <si>
    <t>P-Mod (GPa)</t>
  </si>
  <si>
    <t>Kic (MPa m^0.5)</t>
  </si>
  <si>
    <t>K_Ic (MPa m^0.5)</t>
  </si>
  <si>
    <t>rho (g/cc)</t>
  </si>
  <si>
    <t>Atkinson (1980)</t>
  </si>
  <si>
    <t>Meredith et al. (1984)</t>
  </si>
  <si>
    <t>Atkinson (1984)</t>
  </si>
  <si>
    <t>Oughtbridge Ganister</t>
  </si>
  <si>
    <t>Atkinson (1979)</t>
  </si>
  <si>
    <t>Atkinson (1985)</t>
  </si>
  <si>
    <t>Ingraffea (1981)</t>
  </si>
  <si>
    <t>Meredith (1984)</t>
  </si>
  <si>
    <t>Poisson's Ratio</t>
  </si>
  <si>
    <t>μ</t>
  </si>
  <si>
    <t>σ</t>
  </si>
  <si>
    <t>n</t>
  </si>
  <si>
    <t>M_wet</t>
  </si>
  <si>
    <t>M_dry</t>
  </si>
  <si>
    <t>ρ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</si>
</sst>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2" fontId="3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1" fontId="0" fillId="0" borderId="0" xfId="0" applyNumberFormat="1" applyFill="1"/>
    <xf numFmtId="165" fontId="0" fillId="0" borderId="0" xfId="0" applyNumberFormat="1" applyFill="1"/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6746-D075-CD4E-8FB0-10C807F60D66}">
  <dimension ref="A1:T8"/>
  <sheetViews>
    <sheetView tabSelected="1" workbookViewId="0">
      <pane xSplit="1" topLeftCell="B1" activePane="topRight" state="frozen"/>
      <selection pane="topRight" activeCell="Q13" sqref="Q13"/>
    </sheetView>
  </sheetViews>
  <sheetFormatPr baseColWidth="10" defaultRowHeight="16" x14ac:dyDescent="0.2"/>
  <cols>
    <col min="1" max="1" width="20.33203125" bestFit="1" customWidth="1"/>
    <col min="2" max="2" width="12.33203125" bestFit="1" customWidth="1"/>
    <col min="9" max="9" width="15.6640625" bestFit="1" customWidth="1"/>
    <col min="10" max="11" width="15.6640625" hidden="1" customWidth="1"/>
    <col min="14" max="15" width="10.83203125" hidden="1" customWidth="1"/>
  </cols>
  <sheetData>
    <row r="1" spans="1:20" x14ac:dyDescent="0.2">
      <c r="C1" s="19" t="s">
        <v>39</v>
      </c>
      <c r="D1" s="19"/>
      <c r="E1" s="19" t="s">
        <v>36</v>
      </c>
      <c r="F1" s="19"/>
      <c r="G1" s="19" t="s">
        <v>43</v>
      </c>
      <c r="H1" s="19"/>
      <c r="I1" s="19" t="s">
        <v>40</v>
      </c>
      <c r="J1" s="19"/>
      <c r="K1" s="19"/>
      <c r="L1" s="19"/>
      <c r="M1" s="19" t="s">
        <v>38</v>
      </c>
      <c r="N1" s="19"/>
      <c r="O1" s="19"/>
      <c r="P1" s="19"/>
      <c r="Q1" s="19" t="s">
        <v>37</v>
      </c>
      <c r="R1" s="19"/>
      <c r="S1" s="19" t="s">
        <v>42</v>
      </c>
      <c r="T1" s="19"/>
    </row>
    <row r="2" spans="1:20" x14ac:dyDescent="0.2">
      <c r="A2" s="1" t="s">
        <v>24</v>
      </c>
      <c r="B2" s="1"/>
      <c r="C2" s="9">
        <f>'Elastic Properties'!D3</f>
        <v>13.8</v>
      </c>
      <c r="D2" s="9">
        <f>'Elastic Properties'!E3</f>
        <v>0.6</v>
      </c>
      <c r="E2" s="10">
        <f>'Elastic Properties'!F3</f>
        <v>0.373</v>
      </c>
      <c r="F2" s="10">
        <f>'Elastic Properties'!G3</f>
        <v>0.05</v>
      </c>
      <c r="G2" s="10">
        <f>Density!I6</f>
        <v>2.1296048732086157</v>
      </c>
      <c r="H2" s="10">
        <f>Density!I7</f>
        <v>2.122928235955791E-2</v>
      </c>
      <c r="I2" s="10">
        <f t="shared" ref="I2:I5" si="0">((C2*(1-E2))/((1+E2)*(1-E2-E2)))</f>
        <v>24.810891719379942</v>
      </c>
      <c r="J2" s="12">
        <f t="shared" ref="J2:J5" si="1">C2*((2*(E2-2)*(E2))/(2*E2^2+E2-1)^2)</f>
        <v>-137.71998257937051</v>
      </c>
      <c r="K2" s="10">
        <f t="shared" ref="K2:K5" si="2">(1-E2)/((1+E2)*(1-2*E2))</f>
        <v>1.7978907043028944</v>
      </c>
      <c r="L2" s="10">
        <f t="shared" ref="L2:L5" si="3">SQRT((J2*F2)^2+(K2*D2)^2)</f>
        <v>6.9699822064778649</v>
      </c>
      <c r="M2" s="10">
        <f t="shared" ref="M2:M5" si="4">SQRT(I2/G2)</f>
        <v>3.4132780721324805</v>
      </c>
      <c r="N2" s="10">
        <f t="shared" ref="N2:N5" si="5">0.5/(SQRT(I2*G2))</f>
        <v>6.8785880627304244E-2</v>
      </c>
      <c r="O2" s="10">
        <f t="shared" ref="O2:O5" si="6">(-0.5)*G2^(-1.5)*I2^0.5</f>
        <v>-0.80138764591334499</v>
      </c>
      <c r="P2" s="7">
        <f t="shared" ref="P2:P5" si="7">SQRT((N2*L2)^2+(O2*H2)^2)</f>
        <v>0.47973812168355767</v>
      </c>
      <c r="Q2" s="10">
        <f>Density!J6</f>
        <v>0.20029898392339321</v>
      </c>
      <c r="R2" s="10">
        <f>Density!J7</f>
        <v>8.1138099971566954E-3</v>
      </c>
      <c r="S2" s="11">
        <f>'Fracture Toughness'!E9</f>
        <v>1.0783333333333334</v>
      </c>
      <c r="T2" s="11">
        <f>'Fracture Toughness'!E10</f>
        <v>0.84893855293929643</v>
      </c>
    </row>
    <row r="3" spans="1:20" x14ac:dyDescent="0.2">
      <c r="A3" s="1" t="s">
        <v>25</v>
      </c>
      <c r="B3" s="1"/>
      <c r="C3" s="13">
        <f>'Elastic Properties'!D4</f>
        <v>38.1</v>
      </c>
      <c r="D3" s="13">
        <f>'Elastic Properties'!E4</f>
        <v>5.9</v>
      </c>
      <c r="E3" s="14">
        <f>'Elastic Properties'!F4</f>
        <v>9.9000000000000005E-2</v>
      </c>
      <c r="F3" s="14">
        <f>'Elastic Properties'!G4</f>
        <v>2.1999999999999999E-2</v>
      </c>
      <c r="G3" s="14">
        <f>Density!I12</f>
        <v>2.6452651152327529</v>
      </c>
      <c r="H3" s="14">
        <f>Density!I13</f>
        <v>6.3683324627363848E-3</v>
      </c>
      <c r="I3" s="14">
        <f t="shared" si="0"/>
        <v>38.947331398528249</v>
      </c>
      <c r="J3" s="15">
        <f t="shared" si="1"/>
        <v>-18.459849730025976</v>
      </c>
      <c r="K3" s="14">
        <f t="shared" si="2"/>
        <v>1.0222396692527098</v>
      </c>
      <c r="L3" s="14">
        <f t="shared" si="3"/>
        <v>6.0448716834285232</v>
      </c>
      <c r="M3" s="14">
        <f t="shared" si="4"/>
        <v>3.8371100103505138</v>
      </c>
      <c r="N3" s="14">
        <f t="shared" si="5"/>
        <v>4.9260242904543533E-2</v>
      </c>
      <c r="O3" s="14">
        <f t="shared" si="6"/>
        <v>-0.72527891216924245</v>
      </c>
      <c r="P3" s="16">
        <f t="shared" si="7"/>
        <v>0.29780766714101148</v>
      </c>
      <c r="Q3" s="10">
        <f>Density!J12</f>
        <v>6.4180467021458252E-3</v>
      </c>
      <c r="R3" s="10">
        <f>Density!J13</f>
        <v>5.0740910276739074E-4</v>
      </c>
      <c r="S3" s="11">
        <f>'Fracture Toughness'!E15</f>
        <v>1.6800000000000004</v>
      </c>
      <c r="T3" s="25">
        <f>'Fracture Toughness'!E16</f>
        <v>0.38626415831655758</v>
      </c>
    </row>
    <row r="4" spans="1:20" x14ac:dyDescent="0.2">
      <c r="A4" s="1" t="s">
        <v>26</v>
      </c>
      <c r="B4" s="1"/>
      <c r="C4" s="9">
        <f>'Elastic Properties'!D5</f>
        <v>11.5</v>
      </c>
      <c r="D4" s="9">
        <f>'Elastic Properties'!E5</f>
        <v>2.2999999999999998</v>
      </c>
      <c r="E4" s="10">
        <f>'Elastic Properties'!F5</f>
        <v>0.19700000000000001</v>
      </c>
      <c r="F4" s="10">
        <f>'Elastic Properties'!G5</f>
        <v>0.05</v>
      </c>
      <c r="G4" s="10">
        <f>Density!I18</f>
        <v>1.8805385683596985</v>
      </c>
      <c r="H4" s="10">
        <f>Density!I19</f>
        <v>3.1049973474253173E-2</v>
      </c>
      <c r="I4" s="10">
        <f t="shared" si="0"/>
        <v>12.730533704999573</v>
      </c>
      <c r="J4" s="12">
        <f t="shared" si="1"/>
        <v>-15.525880521627549</v>
      </c>
      <c r="K4" s="10">
        <f t="shared" si="2"/>
        <v>1.1070029308695279</v>
      </c>
      <c r="L4" s="10">
        <f t="shared" si="3"/>
        <v>2.6618211719600624</v>
      </c>
      <c r="M4" s="10">
        <f t="shared" si="4"/>
        <v>2.6018495673014832</v>
      </c>
      <c r="N4" s="10">
        <f t="shared" si="5"/>
        <v>0.10218933579664759</v>
      </c>
      <c r="O4" s="10">
        <f t="shared" si="6"/>
        <v>-0.69178309104581381</v>
      </c>
      <c r="P4" s="7">
        <f t="shared" si="7"/>
        <v>0.27285652117025277</v>
      </c>
      <c r="Q4" s="10">
        <f>Density!J18</f>
        <v>0.31401567431958116</v>
      </c>
      <c r="R4" s="10">
        <f>Density!J19</f>
        <v>1.0788670090993579E-2</v>
      </c>
      <c r="S4" s="11">
        <f>'Fracture Toughness'!E23</f>
        <v>1.1059999999999999</v>
      </c>
      <c r="T4" s="11">
        <f>'Fracture Toughness'!E24</f>
        <v>0.32500769221666176</v>
      </c>
    </row>
    <row r="5" spans="1:20" x14ac:dyDescent="0.2">
      <c r="A5" s="1" t="s">
        <v>27</v>
      </c>
      <c r="B5" s="1"/>
      <c r="C5" s="9">
        <f>'Elastic Properties'!D6</f>
        <v>44.8</v>
      </c>
      <c r="D5" s="9">
        <f>'Elastic Properties'!E6</f>
        <v>3</v>
      </c>
      <c r="E5" s="10">
        <f>'Elastic Properties'!F6</f>
        <v>0.245</v>
      </c>
      <c r="F5" s="10">
        <f>'Elastic Properties'!G6</f>
        <v>2.5999999999999999E-2</v>
      </c>
      <c r="G5" s="10">
        <f>Density!I24</f>
        <v>2.7110801767905102</v>
      </c>
      <c r="H5" s="10">
        <f>Density!I25</f>
        <v>6.3370898611326805E-3</v>
      </c>
      <c r="I5" s="10">
        <f t="shared" si="0"/>
        <v>53.270336246948574</v>
      </c>
      <c r="J5" s="12">
        <f t="shared" si="1"/>
        <v>-95.559123976625216</v>
      </c>
      <c r="K5" s="10">
        <f t="shared" si="2"/>
        <v>1.189070005512245</v>
      </c>
      <c r="L5" s="10">
        <f t="shared" si="3"/>
        <v>4.3471729338159202</v>
      </c>
      <c r="M5" s="10">
        <f t="shared" si="4"/>
        <v>4.432732646764955</v>
      </c>
      <c r="N5" s="10">
        <f t="shared" si="5"/>
        <v>4.1606013393794473E-2</v>
      </c>
      <c r="O5" s="10">
        <f t="shared" si="6"/>
        <v>-0.81752149654471107</v>
      </c>
      <c r="P5" s="7">
        <f t="shared" si="7"/>
        <v>0.1809427168801119</v>
      </c>
      <c r="Q5" s="10">
        <f>Density!J24</f>
        <v>2.8585879990974373E-3</v>
      </c>
      <c r="R5" s="10">
        <f>Density!J25</f>
        <v>1.5596096746000709E-4</v>
      </c>
      <c r="S5" s="11">
        <f>'Fracture Toughness'!E28</f>
        <v>0.755</v>
      </c>
      <c r="T5" s="11">
        <f>'Fracture Toughness'!E29</f>
        <v>0.16263455967290619</v>
      </c>
    </row>
    <row r="6" spans="1:20" x14ac:dyDescent="0.2">
      <c r="A6" s="1" t="s">
        <v>22</v>
      </c>
      <c r="B6" s="1"/>
      <c r="C6" s="9">
        <f>'Elastic Properties'!D7</f>
        <v>36.1</v>
      </c>
      <c r="D6" s="9">
        <f>'Elastic Properties'!E7</f>
        <v>1.5</v>
      </c>
      <c r="E6" s="10">
        <f>'Elastic Properties'!F7</f>
        <v>0.224</v>
      </c>
      <c r="F6" s="10">
        <f>'Elastic Properties'!G7</f>
        <v>3.5000000000000003E-2</v>
      </c>
      <c r="G6" s="10">
        <f>Density!I30</f>
        <v>2.6228746728075913</v>
      </c>
      <c r="H6" s="10">
        <f>Density!I31</f>
        <v>3.5087926922537805E-3</v>
      </c>
      <c r="I6" s="10">
        <f>((C6*(1-E6))/((1+E6)*(1-E6-E6)))</f>
        <v>41.461826276404281</v>
      </c>
      <c r="J6" s="12">
        <f>C6*((2*(E6-2)*(E6))/(2*E6^2+E6-1)^2)</f>
        <v>-62.919778671826926</v>
      </c>
      <c r="K6" s="10">
        <f>(1-E6)/((1+E6)*(1-2*E6))</f>
        <v>1.1485270436677086</v>
      </c>
      <c r="L6" s="10">
        <f>SQRT((J6*F6)^2+(K6*D6)^2)</f>
        <v>2.7960075203793733</v>
      </c>
      <c r="M6" s="10">
        <f>SQRT(I6/G6)</f>
        <v>3.9758999212028523</v>
      </c>
      <c r="N6" s="10">
        <f>0.5/(SQRT(I6*G6))</f>
        <v>4.7946512229075609E-2</v>
      </c>
      <c r="O6" s="10">
        <f>(-0.5)*G6^(-1.5)*I6^0.5</f>
        <v>-0.75792792587892654</v>
      </c>
      <c r="P6" s="7">
        <f>SQRT((N6*L6)^2+(O6*H6)^2)</f>
        <v>0.13408518441808187</v>
      </c>
      <c r="Q6" s="10">
        <f>Density!J30</f>
        <v>2.93369362716253E-3</v>
      </c>
      <c r="R6" s="10">
        <f>Density!J31</f>
        <v>1.8007487714917332E-4</v>
      </c>
      <c r="S6" s="26">
        <v>1.73</v>
      </c>
      <c r="T6" s="26">
        <f>0.34*S6</f>
        <v>0.58820000000000006</v>
      </c>
    </row>
    <row r="7" spans="1:20" x14ac:dyDescent="0.2">
      <c r="A7" s="1" t="s">
        <v>23</v>
      </c>
      <c r="B7" s="1" t="s">
        <v>33</v>
      </c>
      <c r="C7" s="9">
        <f>'Elastic Properties'!D8</f>
        <v>39</v>
      </c>
      <c r="D7" s="9">
        <f>'Elastic Properties'!E8</f>
        <v>4.4000000000000004</v>
      </c>
      <c r="E7" s="10">
        <f>'Elastic Properties'!F8</f>
        <v>0.20899999999999999</v>
      </c>
      <c r="F7" s="10">
        <f>'Elastic Properties'!G8</f>
        <v>2.7E-2</v>
      </c>
      <c r="G7" s="10">
        <f>Density!I36</f>
        <v>2.7446639083626181</v>
      </c>
      <c r="H7" s="10">
        <f>Density!I37</f>
        <v>1.3994312262354477E-2</v>
      </c>
      <c r="I7" s="10">
        <f>((C7*(1-E7))/((1+E7)*(1-E7-E7)))</f>
        <v>43.842146103536187</v>
      </c>
      <c r="J7" s="12">
        <f>C7*((2*(E7-2)*(E7))/(2*E7^2+E7-1)^2)</f>
        <v>-58.970920055614457</v>
      </c>
      <c r="K7" s="10">
        <f>(1-E7)/((1+E7)*(1-2*E7))</f>
        <v>1.1241575923983638</v>
      </c>
      <c r="L7" s="10">
        <f>SQRT((J7*F7)^2+(K7*D7)^2)</f>
        <v>5.1962454296545353</v>
      </c>
      <c r="M7" s="10">
        <f>SQRT(I7/G7)</f>
        <v>3.9966978489418414</v>
      </c>
      <c r="N7" s="10">
        <f>0.5/(SQRT(I7*G7))</f>
        <v>4.5580545253229278E-2</v>
      </c>
      <c r="O7" s="10">
        <f>(-0.5)*G7^(-1.5)*I7^0.5</f>
        <v>-0.72808511030520839</v>
      </c>
      <c r="P7" s="7">
        <f>SQRT((N7*L7)^2+(O7*H7)^2)</f>
        <v>0.2370667621598172</v>
      </c>
      <c r="Q7" s="10">
        <f>Density!J36</f>
        <v>4.6104472404602239E-3</v>
      </c>
      <c r="R7" s="10">
        <f>Density!J37</f>
        <v>1.258072188687323E-4</v>
      </c>
      <c r="S7" s="27">
        <v>1.56</v>
      </c>
      <c r="T7" s="26">
        <f t="shared" ref="T7:T8" si="8">0.34*S7</f>
        <v>0.53040000000000009</v>
      </c>
    </row>
    <row r="8" spans="1:20" x14ac:dyDescent="0.2">
      <c r="A8" s="1"/>
      <c r="B8" s="1" t="s">
        <v>34</v>
      </c>
      <c r="C8" s="9">
        <f>'Elastic Properties'!D9</f>
        <v>33</v>
      </c>
      <c r="D8" s="9">
        <f>'Elastic Properties'!E9</f>
        <v>2</v>
      </c>
      <c r="E8" s="10">
        <f>'Elastic Properties'!F9</f>
        <v>0.28599999999999998</v>
      </c>
      <c r="F8" s="10">
        <f>'Elastic Properties'!G9</f>
        <v>0.158</v>
      </c>
      <c r="G8" s="10">
        <f>Density!I36</f>
        <v>2.7446639083626181</v>
      </c>
      <c r="H8" s="10">
        <f>Density!I37</f>
        <v>1.3994312262354477E-2</v>
      </c>
      <c r="I8" s="10">
        <f>((C8*(1-E8))/((1+E8)*(1-E8-E8)))</f>
        <v>42.808244066219963</v>
      </c>
      <c r="J8" s="12">
        <f>C8*((2*(E8-2)*(E8))/(2*E8^2+E8-1)^2)</f>
        <v>-106.79509614318034</v>
      </c>
      <c r="K8" s="10">
        <f>(1-E8)/((1+E8)*(1-2*E8))</f>
        <v>1.2972195171581804</v>
      </c>
      <c r="L8" s="10">
        <f>SQRT((J8*F8)^2+(K8*D8)^2)</f>
        <v>17.071916734110275</v>
      </c>
      <c r="M8" s="10">
        <f>SQRT(I8/G8)</f>
        <v>3.9492908705342868</v>
      </c>
      <c r="N8" s="10">
        <f>0.5/(SQRT(I8*G8))</f>
        <v>4.6127690549805533E-2</v>
      </c>
      <c r="O8" s="10">
        <f>(-0.5)*G8^(-1.5)*I8^0.5</f>
        <v>-0.71944890201334577</v>
      </c>
      <c r="P8" s="7">
        <f>SQRT((N8*L8)^2+(O8*H8)^2)</f>
        <v>0.78755245150003594</v>
      </c>
      <c r="Q8" s="10">
        <f>Density!J36</f>
        <v>4.6104472404602239E-3</v>
      </c>
      <c r="R8" s="10">
        <f>Density!J37</f>
        <v>1.258072188687323E-4</v>
      </c>
      <c r="S8" s="27">
        <v>1.9</v>
      </c>
      <c r="T8" s="26">
        <f t="shared" si="8"/>
        <v>0.64600000000000002</v>
      </c>
    </row>
  </sheetData>
  <mergeCells count="7">
    <mergeCell ref="I1:L1"/>
    <mergeCell ref="M1:P1"/>
    <mergeCell ref="C1:D1"/>
    <mergeCell ref="E1:F1"/>
    <mergeCell ref="G1:H1"/>
    <mergeCell ref="Q1:R1"/>
    <mergeCell ref="S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E701-A99C-E94D-982B-DD3B93D950D1}">
  <dimension ref="A1:G9"/>
  <sheetViews>
    <sheetView workbookViewId="0">
      <selection activeCell="G9" sqref="G9"/>
    </sheetView>
  </sheetViews>
  <sheetFormatPr baseColWidth="10" defaultRowHeight="16" x14ac:dyDescent="0.2"/>
  <cols>
    <col min="1" max="1" width="20.1640625" bestFit="1" customWidth="1"/>
    <col min="2" max="2" width="12.33203125" bestFit="1" customWidth="1"/>
    <col min="3" max="3" width="12.33203125" customWidth="1"/>
  </cols>
  <sheetData>
    <row r="1" spans="1:7" x14ac:dyDescent="0.2">
      <c r="A1" s="1"/>
      <c r="B1" s="1"/>
      <c r="C1" s="17" t="s">
        <v>55</v>
      </c>
      <c r="D1" s="19" t="s">
        <v>35</v>
      </c>
      <c r="E1" s="19"/>
      <c r="F1" s="19" t="s">
        <v>52</v>
      </c>
      <c r="G1" s="19"/>
    </row>
    <row r="2" spans="1:7" x14ac:dyDescent="0.2">
      <c r="A2" s="1"/>
      <c r="B2" s="1"/>
      <c r="C2" s="1"/>
      <c r="D2" s="17" t="s">
        <v>53</v>
      </c>
      <c r="E2" s="17" t="s">
        <v>54</v>
      </c>
      <c r="F2" s="17" t="s">
        <v>53</v>
      </c>
      <c r="G2" s="17" t="s">
        <v>54</v>
      </c>
    </row>
    <row r="3" spans="1:7" x14ac:dyDescent="0.2">
      <c r="A3" s="1" t="s">
        <v>24</v>
      </c>
      <c r="B3" s="1"/>
      <c r="C3" s="21">
        <v>3</v>
      </c>
      <c r="D3" s="9">
        <v>13.8</v>
      </c>
      <c r="E3" s="9">
        <v>0.6</v>
      </c>
      <c r="F3" s="10">
        <v>0.373</v>
      </c>
      <c r="G3" s="10">
        <v>0.05</v>
      </c>
    </row>
    <row r="4" spans="1:7" x14ac:dyDescent="0.2">
      <c r="A4" s="1" t="s">
        <v>25</v>
      </c>
      <c r="B4" s="1"/>
      <c r="C4" s="21">
        <v>6</v>
      </c>
      <c r="D4" s="9">
        <v>38.1</v>
      </c>
      <c r="E4" s="9">
        <v>5.9</v>
      </c>
      <c r="F4" s="10">
        <v>9.9000000000000005E-2</v>
      </c>
      <c r="G4" s="10">
        <v>2.1999999999999999E-2</v>
      </c>
    </row>
    <row r="5" spans="1:7" x14ac:dyDescent="0.2">
      <c r="A5" s="1" t="s">
        <v>26</v>
      </c>
      <c r="B5" s="1"/>
      <c r="C5" s="21">
        <v>6</v>
      </c>
      <c r="D5" s="9">
        <v>11.5</v>
      </c>
      <c r="E5" s="9">
        <v>2.2999999999999998</v>
      </c>
      <c r="F5" s="10">
        <v>0.19700000000000001</v>
      </c>
      <c r="G5" s="10">
        <v>0.05</v>
      </c>
    </row>
    <row r="6" spans="1:7" x14ac:dyDescent="0.2">
      <c r="A6" s="1" t="s">
        <v>27</v>
      </c>
      <c r="B6" s="1"/>
      <c r="C6" s="21">
        <v>8</v>
      </c>
      <c r="D6" s="9">
        <v>44.8</v>
      </c>
      <c r="E6" s="9">
        <v>3</v>
      </c>
      <c r="F6" s="10">
        <v>0.245</v>
      </c>
      <c r="G6" s="10">
        <v>2.5999999999999999E-2</v>
      </c>
    </row>
    <row r="7" spans="1:7" x14ac:dyDescent="0.2">
      <c r="A7" s="1" t="s">
        <v>22</v>
      </c>
      <c r="B7" s="1"/>
      <c r="C7" s="21">
        <v>5</v>
      </c>
      <c r="D7" s="9">
        <v>36.1</v>
      </c>
      <c r="E7" s="9">
        <v>1.5</v>
      </c>
      <c r="F7" s="10">
        <v>0.224</v>
      </c>
      <c r="G7" s="10">
        <v>3.5000000000000003E-2</v>
      </c>
    </row>
    <row r="8" spans="1:7" x14ac:dyDescent="0.2">
      <c r="A8" s="1" t="s">
        <v>23</v>
      </c>
      <c r="B8" s="1" t="s">
        <v>33</v>
      </c>
      <c r="C8" s="21">
        <v>5</v>
      </c>
      <c r="D8" s="9">
        <v>39</v>
      </c>
      <c r="E8" s="9">
        <v>4.4000000000000004</v>
      </c>
      <c r="F8" s="10">
        <v>0.20899999999999999</v>
      </c>
      <c r="G8" s="10">
        <v>2.7E-2</v>
      </c>
    </row>
    <row r="9" spans="1:7" x14ac:dyDescent="0.2">
      <c r="A9" s="1"/>
      <c r="B9" s="1" t="s">
        <v>34</v>
      </c>
      <c r="C9" s="21">
        <v>7</v>
      </c>
      <c r="D9" s="9">
        <v>33</v>
      </c>
      <c r="E9" s="9">
        <v>2</v>
      </c>
      <c r="F9" s="10">
        <v>0.28599999999999998</v>
      </c>
      <c r="G9" s="10">
        <v>0.158</v>
      </c>
    </row>
  </sheetData>
  <mergeCells count="2"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67CF-A53E-0342-9359-D8D1955FE7AA}">
  <dimension ref="A1:M37"/>
  <sheetViews>
    <sheetView workbookViewId="0">
      <selection activeCell="N15" sqref="N15"/>
    </sheetView>
  </sheetViews>
  <sheetFormatPr baseColWidth="10" defaultRowHeight="16" x14ac:dyDescent="0.2"/>
  <cols>
    <col min="1" max="1" width="20.1640625" style="1" bestFit="1" customWidth="1"/>
    <col min="2" max="3" width="8.6640625" style="22" bestFit="1" customWidth="1"/>
    <col min="4" max="4" width="8.1640625" style="22" bestFit="1" customWidth="1"/>
    <col min="5" max="6" width="7.6640625" style="22" bestFit="1" customWidth="1"/>
    <col min="7" max="7" width="6.6640625" style="22" bestFit="1" customWidth="1"/>
    <col min="9" max="11" width="10.83203125" style="7"/>
    <col min="12" max="12" width="12.83203125" bestFit="1" customWidth="1"/>
  </cols>
  <sheetData>
    <row r="1" spans="1:13" x14ac:dyDescent="0.2">
      <c r="B1" s="23" t="s">
        <v>56</v>
      </c>
      <c r="C1" s="23" t="s">
        <v>57</v>
      </c>
      <c r="D1" s="23" t="s">
        <v>28</v>
      </c>
      <c r="E1" s="23" t="s">
        <v>31</v>
      </c>
      <c r="F1" s="23" t="s">
        <v>29</v>
      </c>
      <c r="G1" s="23" t="s">
        <v>30</v>
      </c>
      <c r="H1" s="1"/>
      <c r="I1" s="24" t="s">
        <v>58</v>
      </c>
      <c r="J1" s="24"/>
    </row>
    <row r="2" spans="1:13" x14ac:dyDescent="0.2">
      <c r="B2" s="23"/>
      <c r="C2" s="23"/>
      <c r="D2" s="23"/>
      <c r="E2" s="23"/>
      <c r="F2" s="23"/>
      <c r="G2" s="23"/>
      <c r="H2" s="1"/>
      <c r="I2" s="8" t="s">
        <v>53</v>
      </c>
      <c r="J2" s="8" t="s">
        <v>54</v>
      </c>
    </row>
    <row r="3" spans="1:13" x14ac:dyDescent="0.2">
      <c r="A3" s="1" t="s">
        <v>24</v>
      </c>
      <c r="B3" s="22">
        <v>135.00200000000001</v>
      </c>
      <c r="C3" s="22">
        <v>123.72369999999999</v>
      </c>
      <c r="D3" s="22">
        <f>B3-C3</f>
        <v>11.278300000000016</v>
      </c>
      <c r="E3" s="22">
        <f>D3*$M$3</f>
        <v>11.257999060000015</v>
      </c>
      <c r="F3" s="22">
        <v>46.453200000000002</v>
      </c>
      <c r="G3" s="22">
        <v>7.4300000000000005E-2</v>
      </c>
      <c r="I3" s="7">
        <f>C3/(E3+F3)</f>
        <v>2.1438421314270291</v>
      </c>
      <c r="J3" s="7">
        <f>E3/(E3+F3)</f>
        <v>0.19507477306606513</v>
      </c>
      <c r="L3" s="1" t="s">
        <v>32</v>
      </c>
      <c r="M3" s="20">
        <v>0.99819999999999998</v>
      </c>
    </row>
    <row r="4" spans="1:13" x14ac:dyDescent="0.2">
      <c r="B4" s="22">
        <v>127.71299999999999</v>
      </c>
      <c r="C4" s="22">
        <v>116.1276</v>
      </c>
      <c r="D4" s="22">
        <f t="shared" ref="D4:D23" si="0">B4-C4</f>
        <v>11.585399999999993</v>
      </c>
      <c r="E4" s="22">
        <f>D4*$M$3</f>
        <v>11.564546279999993</v>
      </c>
      <c r="F4" s="22">
        <v>43.5976</v>
      </c>
      <c r="G4" s="22">
        <v>5.3499999999999999E-2</v>
      </c>
      <c r="I4" s="7">
        <f t="shared" ref="I4:I5" si="1">C4/(E4+F4)</f>
        <v>2.1052045257728507</v>
      </c>
      <c r="J4" s="7">
        <f t="shared" ref="J4:J5" si="2">E4/(E4+F4)</f>
        <v>0.20964641624528163</v>
      </c>
    </row>
    <row r="5" spans="1:13" x14ac:dyDescent="0.2">
      <c r="B5" s="22">
        <v>126.789</v>
      </c>
      <c r="C5" s="22">
        <v>116.12350000000001</v>
      </c>
      <c r="D5" s="22">
        <f t="shared" si="0"/>
        <v>10.665499999999994</v>
      </c>
      <c r="E5" s="22">
        <f>D5*$M$3</f>
        <v>10.646302099999994</v>
      </c>
      <c r="F5" s="22">
        <v>43.622900000000001</v>
      </c>
      <c r="G5" s="22">
        <v>5.2299999999999999E-2</v>
      </c>
      <c r="I5" s="7">
        <f t="shared" si="1"/>
        <v>2.1397679624259673</v>
      </c>
      <c r="J5" s="7">
        <f t="shared" si="2"/>
        <v>0.19617576245883289</v>
      </c>
    </row>
    <row r="6" spans="1:13" x14ac:dyDescent="0.2">
      <c r="H6" s="1" t="s">
        <v>15</v>
      </c>
      <c r="I6" s="8">
        <f>AVERAGE(I3:I5)</f>
        <v>2.1296048732086157</v>
      </c>
      <c r="J6" s="8">
        <f>AVERAGE(J3:J5)</f>
        <v>0.20029898392339321</v>
      </c>
    </row>
    <row r="7" spans="1:13" x14ac:dyDescent="0.2">
      <c r="H7" s="1" t="s">
        <v>21</v>
      </c>
      <c r="I7" s="8">
        <f>STDEV(I3:I5)</f>
        <v>2.122928235955791E-2</v>
      </c>
      <c r="J7" s="8">
        <f>STDEV(J3:J5)</f>
        <v>8.1138099971566954E-3</v>
      </c>
    </row>
    <row r="9" spans="1:13" x14ac:dyDescent="0.2">
      <c r="A9" s="1" t="s">
        <v>25</v>
      </c>
      <c r="B9" s="22">
        <v>163.505</v>
      </c>
      <c r="C9" s="22">
        <v>163.13550000000001</v>
      </c>
      <c r="D9" s="22">
        <f t="shared" si="0"/>
        <v>0.36949999999998795</v>
      </c>
      <c r="E9" s="22">
        <f>D9*$M$3</f>
        <v>0.36883489999998798</v>
      </c>
      <c r="F9" s="22">
        <v>61.468600000000002</v>
      </c>
      <c r="G9" s="22">
        <v>5.9299999999999999E-2</v>
      </c>
      <c r="I9" s="7">
        <f>C9/(E9+F9)</f>
        <v>2.6381349786551387</v>
      </c>
      <c r="J9" s="7">
        <f>E9/(E9+F9)</f>
        <v>5.9645892588598955E-3</v>
      </c>
    </row>
    <row r="10" spans="1:13" x14ac:dyDescent="0.2">
      <c r="B10" s="22">
        <v>108.66</v>
      </c>
      <c r="C10" s="22">
        <v>108.4006</v>
      </c>
      <c r="D10" s="22">
        <f t="shared" si="0"/>
        <v>0.25939999999999941</v>
      </c>
      <c r="E10" s="22">
        <f>D10*$M$3</f>
        <v>0.25893307999999943</v>
      </c>
      <c r="F10" s="22">
        <v>40.689100000000003</v>
      </c>
      <c r="G10" s="22">
        <v>5.9499999999999997E-2</v>
      </c>
      <c r="I10" s="7">
        <f t="shared" ref="I10:I11" si="3">C10/(E10+F10)</f>
        <v>2.6472724535563943</v>
      </c>
      <c r="J10" s="7">
        <f t="shared" ref="J10:J11" si="4">E10/(E10+F10)</f>
        <v>6.3234558664667226E-3</v>
      </c>
    </row>
    <row r="11" spans="1:13" x14ac:dyDescent="0.2">
      <c r="B11" s="22">
        <v>86.361999999999995</v>
      </c>
      <c r="C11" s="22">
        <v>86.135199999999998</v>
      </c>
      <c r="D11" s="22">
        <f t="shared" si="0"/>
        <v>0.22679999999999723</v>
      </c>
      <c r="E11" s="22">
        <f>D11*$M$3</f>
        <v>0.22639175999999722</v>
      </c>
      <c r="F11" s="22">
        <v>32.2727</v>
      </c>
      <c r="G11" s="22">
        <v>0.105</v>
      </c>
      <c r="I11" s="7">
        <f t="shared" si="3"/>
        <v>2.6503879134867243</v>
      </c>
      <c r="J11" s="7">
        <f t="shared" si="4"/>
        <v>6.9660949811108574E-3</v>
      </c>
    </row>
    <row r="12" spans="1:13" x14ac:dyDescent="0.2">
      <c r="H12" s="1" t="s">
        <v>15</v>
      </c>
      <c r="I12" s="8">
        <f>AVERAGE(I9:I11)</f>
        <v>2.6452651152327529</v>
      </c>
      <c r="J12" s="8">
        <f>AVERAGE(J9:J11)</f>
        <v>6.4180467021458252E-3</v>
      </c>
    </row>
    <row r="13" spans="1:13" x14ac:dyDescent="0.2">
      <c r="H13" s="1" t="s">
        <v>21</v>
      </c>
      <c r="I13" s="8">
        <f>STDEV(I9:I11)</f>
        <v>6.3683324627363848E-3</v>
      </c>
      <c r="J13" s="8">
        <f>STDEV(J9:J11)</f>
        <v>5.0740910276739074E-4</v>
      </c>
    </row>
    <row r="15" spans="1:13" x14ac:dyDescent="0.2">
      <c r="A15" s="1" t="s">
        <v>26</v>
      </c>
      <c r="B15" s="22">
        <v>100.631</v>
      </c>
      <c r="C15" s="22">
        <v>86.207499999999996</v>
      </c>
      <c r="D15" s="22">
        <f t="shared" si="0"/>
        <v>14.423500000000004</v>
      </c>
      <c r="E15" s="22">
        <f>D15*$M$3</f>
        <v>14.397537700000004</v>
      </c>
      <c r="F15" s="22">
        <v>31.477</v>
      </c>
      <c r="G15" s="22">
        <v>9.2799999999999994E-2</v>
      </c>
      <c r="I15" s="7">
        <f>C15/(E15+F15)</f>
        <v>1.8792014987433865</v>
      </c>
      <c r="J15" s="7">
        <f>E15/(E15+F15)</f>
        <v>0.31384594639740648</v>
      </c>
    </row>
    <row r="16" spans="1:13" x14ac:dyDescent="0.2">
      <c r="B16" s="22">
        <v>94.36</v>
      </c>
      <c r="C16" s="22">
        <v>80.243899999999996</v>
      </c>
      <c r="D16" s="22">
        <f t="shared" si="0"/>
        <v>14.116100000000003</v>
      </c>
      <c r="E16" s="22">
        <f>D16*$M$3</f>
        <v>14.090691020000003</v>
      </c>
      <c r="F16" s="22">
        <v>29.280200000000001</v>
      </c>
      <c r="G16" s="22">
        <v>7.4099999999999999E-2</v>
      </c>
      <c r="I16" s="7">
        <f t="shared" ref="I16:I17" si="5">C16/(E16+F16)</f>
        <v>1.8501787284701257</v>
      </c>
      <c r="J16" s="7">
        <f t="shared" ref="J16:J17" si="6">E16/(E16+F16)</f>
        <v>0.32488820701198501</v>
      </c>
    </row>
    <row r="17" spans="1:10" x14ac:dyDescent="0.2">
      <c r="B17" s="22">
        <v>87.361000000000004</v>
      </c>
      <c r="C17" s="22">
        <v>75.382499999999993</v>
      </c>
      <c r="D17" s="22">
        <f t="shared" si="0"/>
        <v>11.978500000000011</v>
      </c>
      <c r="E17" s="22">
        <f>D17*$M$3</f>
        <v>11.956938700000011</v>
      </c>
      <c r="F17" s="22">
        <v>27.464200000000002</v>
      </c>
      <c r="G17" s="22">
        <v>4.8000000000000001E-2</v>
      </c>
      <c r="I17" s="7">
        <f t="shared" si="5"/>
        <v>1.9122354778655839</v>
      </c>
      <c r="J17" s="7">
        <f t="shared" si="6"/>
        <v>0.30331286954935188</v>
      </c>
    </row>
    <row r="18" spans="1:10" x14ac:dyDescent="0.2">
      <c r="H18" s="1" t="s">
        <v>15</v>
      </c>
      <c r="I18" s="8">
        <f>AVERAGE(I15:I17)</f>
        <v>1.8805385683596985</v>
      </c>
      <c r="J18" s="8">
        <f>AVERAGE(J15:J17)</f>
        <v>0.31401567431958116</v>
      </c>
    </row>
    <row r="19" spans="1:10" x14ac:dyDescent="0.2">
      <c r="H19" s="1" t="s">
        <v>21</v>
      </c>
      <c r="I19" s="8">
        <f>STDEV(I15:I17)</f>
        <v>3.1049973474253173E-2</v>
      </c>
      <c r="J19" s="8">
        <f>STDEV(J15:J17)</f>
        <v>1.0788670090993579E-2</v>
      </c>
    </row>
    <row r="21" spans="1:10" x14ac:dyDescent="0.2">
      <c r="A21" s="1" t="s">
        <v>27</v>
      </c>
      <c r="B21" s="22">
        <v>132.053</v>
      </c>
      <c r="C21" s="22">
        <v>131.91229999999999</v>
      </c>
      <c r="D21" s="22">
        <f t="shared" si="0"/>
        <v>0.1407000000000096</v>
      </c>
      <c r="E21" s="22">
        <f>D21*$M$3</f>
        <v>0.14044674000000956</v>
      </c>
      <c r="F21" s="22">
        <v>48.385800000000003</v>
      </c>
      <c r="G21" s="22">
        <v>2.7799999999999998E-2</v>
      </c>
      <c r="I21" s="7">
        <f>C21/(E21+F21)</f>
        <v>2.7183701370265907</v>
      </c>
      <c r="J21" s="7">
        <f>E21/(E21+F21)</f>
        <v>2.8942427950901014E-3</v>
      </c>
    </row>
    <row r="22" spans="1:10" x14ac:dyDescent="0.2">
      <c r="B22" s="22">
        <v>123.70099999999999</v>
      </c>
      <c r="C22" s="22">
        <v>123.5641</v>
      </c>
      <c r="D22" s="22">
        <f t="shared" si="0"/>
        <v>0.13689999999999714</v>
      </c>
      <c r="E22" s="22">
        <f>D22*$M$3</f>
        <v>0.13665357999999714</v>
      </c>
      <c r="F22" s="22">
        <v>45.511400000000002</v>
      </c>
      <c r="G22" s="22">
        <v>2.9000000000000001E-2</v>
      </c>
      <c r="I22" s="7">
        <f t="shared" ref="I22:I23" si="7">C22/(E22+F22)</f>
        <v>2.7068865002852549</v>
      </c>
      <c r="J22" s="7">
        <f t="shared" ref="J22:J23" si="8">E22/(E22+F22)</f>
        <v>2.993634323542545E-3</v>
      </c>
    </row>
    <row r="23" spans="1:10" x14ac:dyDescent="0.2">
      <c r="B23" s="22">
        <v>103.485</v>
      </c>
      <c r="C23" s="22">
        <v>103.3822</v>
      </c>
      <c r="D23" s="22">
        <f t="shared" si="0"/>
        <v>0.102800000000002</v>
      </c>
      <c r="E23" s="22">
        <f>D23*$M$3</f>
        <v>0.10261496000000199</v>
      </c>
      <c r="F23" s="22">
        <v>38.074199999999998</v>
      </c>
      <c r="G23" s="22">
        <v>3.15E-2</v>
      </c>
      <c r="I23" s="7">
        <f t="shared" si="7"/>
        <v>2.7079838930596845</v>
      </c>
      <c r="J23" s="7">
        <f t="shared" si="8"/>
        <v>2.6878868786596646E-3</v>
      </c>
    </row>
    <row r="24" spans="1:10" x14ac:dyDescent="0.2">
      <c r="H24" s="1" t="s">
        <v>15</v>
      </c>
      <c r="I24" s="8">
        <f>AVERAGE(I21:I23)</f>
        <v>2.7110801767905102</v>
      </c>
      <c r="J24" s="8">
        <f>AVERAGE(J21:J23)</f>
        <v>2.8585879990974373E-3</v>
      </c>
    </row>
    <row r="25" spans="1:10" x14ac:dyDescent="0.2">
      <c r="H25" s="1" t="s">
        <v>21</v>
      </c>
      <c r="I25" s="8">
        <f>STDEV(I21:I23)</f>
        <v>6.3370898611326805E-3</v>
      </c>
      <c r="J25" s="8">
        <f>STDEV(J21:J23)</f>
        <v>1.5596096746000709E-4</v>
      </c>
    </row>
    <row r="26" spans="1:10" x14ac:dyDescent="0.2">
      <c r="H26" s="1"/>
      <c r="I26" s="8"/>
      <c r="J26" s="8"/>
    </row>
    <row r="27" spans="1:10" x14ac:dyDescent="0.2">
      <c r="A27" s="1" t="s">
        <v>22</v>
      </c>
      <c r="B27" s="22">
        <v>142.61000000000001</v>
      </c>
      <c r="C27" s="22">
        <v>142.4581</v>
      </c>
      <c r="D27" s="22">
        <f>B27-C27</f>
        <v>0.15190000000001191</v>
      </c>
      <c r="E27" s="22">
        <f>D27*$M$3</f>
        <v>0.15162658000001189</v>
      </c>
      <c r="F27" s="22">
        <v>54.244199999999999</v>
      </c>
      <c r="G27" s="22">
        <v>1.8499999999999999E-2</v>
      </c>
      <c r="I27" s="7">
        <f>C27/(E27+F27)</f>
        <v>2.6189159896391443</v>
      </c>
      <c r="J27" s="7">
        <f>E27/(E27+F27)</f>
        <v>2.7874671557203837E-3</v>
      </c>
    </row>
    <row r="28" spans="1:10" x14ac:dyDescent="0.2">
      <c r="B28" s="22">
        <v>120.55029999999999</v>
      </c>
      <c r="C28" s="22">
        <v>120.4062</v>
      </c>
      <c r="D28" s="22">
        <f t="shared" ref="D28:D29" si="9">B28-C28</f>
        <v>0.14409999999999457</v>
      </c>
      <c r="E28" s="22">
        <f>D28*$M$3</f>
        <v>0.14384061999999456</v>
      </c>
      <c r="F28" s="22">
        <v>45.7408</v>
      </c>
      <c r="G28" s="22">
        <v>6.7999999999999996E-3</v>
      </c>
      <c r="I28" s="7">
        <f t="shared" ref="I28:I29" si="10">C28/(E28+F28)</f>
        <v>2.6241068552145941</v>
      </c>
      <c r="J28" s="7">
        <f t="shared" ref="J28:J29" si="11">E28/(E28+F28)</f>
        <v>3.1348315701376105E-3</v>
      </c>
    </row>
    <row r="29" spans="1:10" x14ac:dyDescent="0.2">
      <c r="B29" s="22">
        <v>120.3974</v>
      </c>
      <c r="C29" s="22">
        <v>120.2653</v>
      </c>
      <c r="D29" s="22">
        <f t="shared" si="9"/>
        <v>0.13210000000000832</v>
      </c>
      <c r="E29" s="22">
        <f>D29*$M$3</f>
        <v>0.1318622200000083</v>
      </c>
      <c r="F29" s="22">
        <v>45.673000000000002</v>
      </c>
      <c r="G29" s="22">
        <v>5.7799999999999997E-2</v>
      </c>
      <c r="I29" s="7">
        <f t="shared" si="10"/>
        <v>2.6256011735690352</v>
      </c>
      <c r="J29" s="7">
        <f t="shared" si="11"/>
        <v>2.8787821556295968E-3</v>
      </c>
    </row>
    <row r="30" spans="1:10" x14ac:dyDescent="0.2">
      <c r="H30" s="1" t="s">
        <v>15</v>
      </c>
      <c r="I30" s="8">
        <f>AVERAGE(I27:I29)</f>
        <v>2.6228746728075913</v>
      </c>
      <c r="J30" s="8">
        <f>AVERAGE(J27:J29)</f>
        <v>2.93369362716253E-3</v>
      </c>
    </row>
    <row r="31" spans="1:10" x14ac:dyDescent="0.2">
      <c r="H31" s="1" t="s">
        <v>21</v>
      </c>
      <c r="I31" s="8">
        <f>STDEV(I27:I29)</f>
        <v>3.5087926922537805E-3</v>
      </c>
      <c r="J31" s="8">
        <f>STDEV(J27:J29)</f>
        <v>1.8007487714917332E-4</v>
      </c>
    </row>
    <row r="33" spans="1:10" x14ac:dyDescent="0.2">
      <c r="A33" s="1" t="s">
        <v>23</v>
      </c>
      <c r="B33" s="22">
        <v>131.61009999999999</v>
      </c>
      <c r="C33" s="22">
        <v>131.38720000000001</v>
      </c>
      <c r="D33" s="22">
        <f>B33-C33</f>
        <v>0.22289999999998145</v>
      </c>
      <c r="E33" s="22">
        <f>D33*$M$3</f>
        <v>0.22249877999998147</v>
      </c>
      <c r="F33" s="22">
        <v>47.798999999999999</v>
      </c>
      <c r="G33" s="22">
        <v>1.5299999999999999E-2</v>
      </c>
      <c r="I33" s="7">
        <f>C33/(E33+F33)</f>
        <v>2.7360078993352914</v>
      </c>
      <c r="J33" s="7">
        <f>E33/(E33+F33)</f>
        <v>4.633316028292059E-3</v>
      </c>
    </row>
    <row r="34" spans="1:10" x14ac:dyDescent="0.2">
      <c r="B34" s="22">
        <v>126.9034</v>
      </c>
      <c r="C34" s="22">
        <v>126.6844</v>
      </c>
      <c r="D34" s="22">
        <f t="shared" ref="D34:D35" si="12">B34-C34</f>
        <v>0.2190000000000083</v>
      </c>
      <c r="E34" s="22">
        <f>D34*$M$3</f>
        <v>0.21860580000000829</v>
      </c>
      <c r="F34" s="22">
        <v>46.064300000000003</v>
      </c>
      <c r="G34" s="22">
        <v>1.5800000000000002E-2</v>
      </c>
      <c r="I34" s="7">
        <f t="shared" ref="I34:I35" si="13">C34/(E34+F34)</f>
        <v>2.7371747259654553</v>
      </c>
      <c r="J34" s="7">
        <f t="shared" ref="J34:J35" si="14">E34/(E34+F34)</f>
        <v>4.7232514082987467E-3</v>
      </c>
    </row>
    <row r="35" spans="1:10" x14ac:dyDescent="0.2">
      <c r="B35" s="22">
        <v>127.5052</v>
      </c>
      <c r="C35" s="22">
        <v>127.2985</v>
      </c>
      <c r="D35" s="22">
        <f t="shared" si="12"/>
        <v>0.20669999999999789</v>
      </c>
      <c r="E35" s="22">
        <f>D35*$M$3</f>
        <v>0.20632793999999788</v>
      </c>
      <c r="F35" s="22">
        <v>45.902799999999999</v>
      </c>
      <c r="G35" s="22">
        <v>3.7400000000000003E-2</v>
      </c>
      <c r="I35" s="7">
        <f t="shared" si="13"/>
        <v>2.7608090997871084</v>
      </c>
      <c r="J35" s="7">
        <f t="shared" si="14"/>
        <v>4.4747742847898652E-3</v>
      </c>
    </row>
    <row r="36" spans="1:10" x14ac:dyDescent="0.2">
      <c r="H36" s="1" t="s">
        <v>15</v>
      </c>
      <c r="I36" s="8">
        <f>AVERAGE(I33:I35)</f>
        <v>2.7446639083626181</v>
      </c>
      <c r="J36" s="8">
        <f>AVERAGE(J33:J35)</f>
        <v>4.6104472404602239E-3</v>
      </c>
    </row>
    <row r="37" spans="1:10" x14ac:dyDescent="0.2">
      <c r="H37" s="1" t="s">
        <v>21</v>
      </c>
      <c r="I37" s="8">
        <f>STDEV(I33:I35)</f>
        <v>1.3994312262354477E-2</v>
      </c>
      <c r="J37" s="8">
        <f>STDEV(J33:J35)</f>
        <v>1.258072188687323E-4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6F45-3527-5944-90A9-78574360DC5C}">
  <dimension ref="A1:F29"/>
  <sheetViews>
    <sheetView workbookViewId="0">
      <selection activeCell="H14" sqref="H14"/>
    </sheetView>
  </sheetViews>
  <sheetFormatPr baseColWidth="10" defaultRowHeight="16" x14ac:dyDescent="0.2"/>
  <cols>
    <col min="2" max="2" width="19" bestFit="1" customWidth="1"/>
    <col min="3" max="3" width="12.33203125" bestFit="1" customWidth="1"/>
    <col min="4" max="4" width="19.33203125" bestFit="1" customWidth="1"/>
    <col min="5" max="5" width="14.83203125" bestFit="1" customWidth="1"/>
  </cols>
  <sheetData>
    <row r="1" spans="1:6" x14ac:dyDescent="0.2">
      <c r="A1" s="1" t="s">
        <v>19</v>
      </c>
      <c r="B1" s="1" t="s">
        <v>18</v>
      </c>
      <c r="D1" s="1" t="s">
        <v>17</v>
      </c>
      <c r="E1" s="1" t="s">
        <v>41</v>
      </c>
    </row>
    <row r="2" spans="1:6" x14ac:dyDescent="0.2">
      <c r="A2" t="s">
        <v>4</v>
      </c>
      <c r="E2" s="4"/>
    </row>
    <row r="3" spans="1:6" x14ac:dyDescent="0.2">
      <c r="B3" t="s">
        <v>47</v>
      </c>
      <c r="D3" t="s">
        <v>45</v>
      </c>
      <c r="E3" s="4">
        <v>1.31</v>
      </c>
    </row>
    <row r="4" spans="1:6" x14ac:dyDescent="0.2">
      <c r="B4" t="s">
        <v>10</v>
      </c>
      <c r="D4" t="s">
        <v>45</v>
      </c>
      <c r="E4" s="4">
        <v>2.66</v>
      </c>
    </row>
    <row r="5" spans="1:6" x14ac:dyDescent="0.2">
      <c r="B5" t="s">
        <v>11</v>
      </c>
      <c r="D5" t="s">
        <v>45</v>
      </c>
      <c r="E5" s="4">
        <v>0.34</v>
      </c>
    </row>
    <row r="6" spans="1:6" x14ac:dyDescent="0.2">
      <c r="B6" t="s">
        <v>0</v>
      </c>
      <c r="D6" t="s">
        <v>48</v>
      </c>
      <c r="E6" s="4">
        <v>0.45</v>
      </c>
      <c r="F6" s="18"/>
    </row>
    <row r="7" spans="1:6" x14ac:dyDescent="0.2">
      <c r="D7" t="s">
        <v>45</v>
      </c>
      <c r="E7" s="4">
        <v>0.79</v>
      </c>
    </row>
    <row r="8" spans="1:6" x14ac:dyDescent="0.2">
      <c r="B8" t="s">
        <v>12</v>
      </c>
      <c r="D8" t="s">
        <v>49</v>
      </c>
      <c r="E8" s="4">
        <v>0.92</v>
      </c>
    </row>
    <row r="9" spans="1:6" x14ac:dyDescent="0.2">
      <c r="B9" s="1" t="s">
        <v>15</v>
      </c>
      <c r="C9" s="1"/>
      <c r="D9" s="1"/>
      <c r="E9" s="5">
        <f>AVERAGE(E2:E8)</f>
        <v>1.0783333333333334</v>
      </c>
    </row>
    <row r="10" spans="1:6" x14ac:dyDescent="0.2">
      <c r="B10" s="1" t="s">
        <v>20</v>
      </c>
      <c r="C10" s="1"/>
      <c r="D10" s="1"/>
      <c r="E10" s="5">
        <f>STDEV(E2:E8)</f>
        <v>0.84893855293929643</v>
      </c>
    </row>
    <row r="11" spans="1:6" x14ac:dyDescent="0.2">
      <c r="E11" s="4"/>
    </row>
    <row r="12" spans="1:6" x14ac:dyDescent="0.2">
      <c r="A12" t="s">
        <v>5</v>
      </c>
      <c r="B12" t="s">
        <v>9</v>
      </c>
      <c r="D12" t="s">
        <v>46</v>
      </c>
      <c r="E12" s="4">
        <v>2.1</v>
      </c>
    </row>
    <row r="13" spans="1:6" x14ac:dyDescent="0.2">
      <c r="B13" t="s">
        <v>8</v>
      </c>
      <c r="D13" t="s">
        <v>44</v>
      </c>
      <c r="E13" s="4">
        <v>1.34</v>
      </c>
    </row>
    <row r="14" spans="1:6" x14ac:dyDescent="0.2">
      <c r="D14" t="s">
        <v>45</v>
      </c>
      <c r="E14" s="4">
        <v>1.6</v>
      </c>
    </row>
    <row r="15" spans="1:6" x14ac:dyDescent="0.2">
      <c r="B15" s="1" t="s">
        <v>15</v>
      </c>
      <c r="C15" s="1"/>
      <c r="D15" s="1"/>
      <c r="E15" s="5">
        <f>AVERAGE(E12:E14)</f>
        <v>1.6800000000000004</v>
      </c>
    </row>
    <row r="16" spans="1:6" x14ac:dyDescent="0.2">
      <c r="B16" s="1" t="s">
        <v>20</v>
      </c>
      <c r="C16" s="1"/>
      <c r="D16" s="1"/>
      <c r="E16" s="5">
        <f>STDEV(E12:E14)</f>
        <v>0.38626415831655758</v>
      </c>
    </row>
    <row r="17" spans="1:6" x14ac:dyDescent="0.2">
      <c r="E17" s="4"/>
    </row>
    <row r="18" spans="1:6" x14ac:dyDescent="0.2">
      <c r="A18" t="s">
        <v>6</v>
      </c>
      <c r="B18" t="s">
        <v>2</v>
      </c>
      <c r="D18" t="s">
        <v>50</v>
      </c>
      <c r="E18" s="4">
        <v>0.86</v>
      </c>
    </row>
    <row r="19" spans="1:6" x14ac:dyDescent="0.2">
      <c r="B19" t="s">
        <v>13</v>
      </c>
      <c r="D19" t="s">
        <v>51</v>
      </c>
      <c r="E19" s="4">
        <v>1.65</v>
      </c>
    </row>
    <row r="20" spans="1:6" x14ac:dyDescent="0.2">
      <c r="B20" t="s">
        <v>3</v>
      </c>
      <c r="C20" t="s">
        <v>16</v>
      </c>
      <c r="D20" t="s">
        <v>46</v>
      </c>
      <c r="E20" s="4">
        <v>1.01</v>
      </c>
    </row>
    <row r="21" spans="1:6" x14ac:dyDescent="0.2">
      <c r="C21" t="s">
        <v>14</v>
      </c>
      <c r="D21" t="s">
        <v>46</v>
      </c>
      <c r="E21" s="4">
        <v>0.87</v>
      </c>
    </row>
    <row r="22" spans="1:6" x14ac:dyDescent="0.2">
      <c r="D22" t="s">
        <v>45</v>
      </c>
      <c r="E22" s="4">
        <v>1.1399999999999999</v>
      </c>
    </row>
    <row r="23" spans="1:6" x14ac:dyDescent="0.2">
      <c r="B23" s="3" t="s">
        <v>15</v>
      </c>
      <c r="C23" s="3"/>
      <c r="D23" s="3"/>
      <c r="E23" s="6">
        <f>AVERAGE(E18:E22)</f>
        <v>1.1059999999999999</v>
      </c>
    </row>
    <row r="24" spans="1:6" x14ac:dyDescent="0.2">
      <c r="B24" s="1" t="s">
        <v>20</v>
      </c>
      <c r="C24" s="3"/>
      <c r="D24" s="3"/>
      <c r="E24" s="6">
        <f>STDEV(E18:E22)</f>
        <v>0.32500769221666176</v>
      </c>
    </row>
    <row r="25" spans="1:6" x14ac:dyDescent="0.2">
      <c r="E25" s="4"/>
    </row>
    <row r="26" spans="1:6" x14ac:dyDescent="0.2">
      <c r="A26" t="s">
        <v>7</v>
      </c>
      <c r="B26" t="s">
        <v>1</v>
      </c>
      <c r="D26" t="s">
        <v>48</v>
      </c>
      <c r="E26" s="4">
        <v>0.64</v>
      </c>
    </row>
    <row r="27" spans="1:6" x14ac:dyDescent="0.2">
      <c r="D27" t="s">
        <v>45</v>
      </c>
      <c r="E27" s="4">
        <v>0.87</v>
      </c>
      <c r="F27" s="4"/>
    </row>
    <row r="28" spans="1:6" x14ac:dyDescent="0.2">
      <c r="A28" s="2"/>
      <c r="B28" s="3" t="s">
        <v>15</v>
      </c>
      <c r="C28" s="3"/>
      <c r="D28" s="3"/>
      <c r="E28" s="6">
        <f>AVERAGE(E26:E27)</f>
        <v>0.755</v>
      </c>
    </row>
    <row r="29" spans="1:6" x14ac:dyDescent="0.2">
      <c r="A29" s="2"/>
      <c r="B29" s="1" t="s">
        <v>20</v>
      </c>
      <c r="C29" s="3"/>
      <c r="D29" s="3"/>
      <c r="E29" s="6">
        <f>STDEV(E26:E27)</f>
        <v>0.16263455967290619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Elastic Properties</vt:lpstr>
      <vt:lpstr>Density</vt:lpstr>
      <vt:lpstr>Fracture Toughness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2021-02-01T11:50:02Z</dcterms:created>
  <dcterms:modified xsi:type="dcterms:W3CDTF">2021-07-23T13:05:50Z</dcterms:modified>
</cp:coreProperties>
</file>