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30234\Desktop\"/>
    </mc:Choice>
  </mc:AlternateContent>
  <bookViews>
    <workbookView xWindow="0" yWindow="0" windowWidth="19920" windowHeight="10596" tabRatio="963"/>
  </bookViews>
  <sheets>
    <sheet name="Cost วผก." sheetId="9" r:id="rId1"/>
    <sheet name="Reference Price จจ" sheetId="10" r:id="rId2"/>
    <sheet name="Production_Volume" sheetId="12" state="hidden" r:id="rId3"/>
    <sheet name="Full Cost" sheetId="20" r:id="rId4"/>
    <sheet name="Selling Price" sheetId="21" r:id="rId5"/>
    <sheet name="Volume (KT)" sheetId="19" r:id="rId6"/>
    <sheet name="Revenue (MB)" sheetId="25" r:id="rId7"/>
    <sheet name="Margin (MB)" sheetId="22" r:id="rId8"/>
    <sheet name="Margin per unit" sheetId="17" r:id="rId9"/>
    <sheet name="Full cost W.avg." sheetId="32" r:id="rId10"/>
    <sheet name="Selling Price W.avg." sheetId="31" r:id="rId11"/>
    <sheet name="Sheet2" sheetId="33" r:id="rId12"/>
  </sheets>
  <externalReferences>
    <externalReference r:id="rId13"/>
    <externalReference r:id="rId14"/>
    <externalReference r:id="rId15"/>
    <externalReference r:id="rId16"/>
  </externalReferences>
  <definedNames>
    <definedName name="__123Graph_ACHART1" localSheetId="3" hidden="1">#REF!</definedName>
    <definedName name="__123Graph_ACHART1" localSheetId="9" hidden="1">#REF!</definedName>
    <definedName name="__123Graph_ACHART1" localSheetId="7" hidden="1">#REF!</definedName>
    <definedName name="__123Graph_ACHART1" localSheetId="8" hidden="1">#REF!</definedName>
    <definedName name="__123Graph_ACHART1" localSheetId="6" hidden="1">#REF!</definedName>
    <definedName name="__123Graph_ACHART1" localSheetId="4" hidden="1">#REF!</definedName>
    <definedName name="__123Graph_ACHART1" localSheetId="10" hidden="1">#REF!</definedName>
    <definedName name="__123Graph_ACHART1" localSheetId="5" hidden="1">#REF!</definedName>
    <definedName name="__123Graph_ACHART1" hidden="1">#REF!</definedName>
    <definedName name="__123Graph_ACHART10" localSheetId="3" hidden="1">#REF!</definedName>
    <definedName name="__123Graph_ACHART10" localSheetId="9" hidden="1">#REF!</definedName>
    <definedName name="__123Graph_ACHART10" localSheetId="7" hidden="1">#REF!</definedName>
    <definedName name="__123Graph_ACHART10" localSheetId="8" hidden="1">#REF!</definedName>
    <definedName name="__123Graph_ACHART10" localSheetId="6" hidden="1">#REF!</definedName>
    <definedName name="__123Graph_ACHART10" localSheetId="4" hidden="1">#REF!</definedName>
    <definedName name="__123Graph_ACHART10" localSheetId="10" hidden="1">#REF!</definedName>
    <definedName name="__123Graph_ACHART10" localSheetId="5" hidden="1">#REF!</definedName>
    <definedName name="__123Graph_ACHART10" hidden="1">#REF!</definedName>
    <definedName name="__123Graph_ACHART11" localSheetId="3" hidden="1">#REF!</definedName>
    <definedName name="__123Graph_ACHART11" localSheetId="9" hidden="1">#REF!</definedName>
    <definedName name="__123Graph_ACHART11" localSheetId="7" hidden="1">#REF!</definedName>
    <definedName name="__123Graph_ACHART11" localSheetId="8" hidden="1">#REF!</definedName>
    <definedName name="__123Graph_ACHART11" localSheetId="6" hidden="1">#REF!</definedName>
    <definedName name="__123Graph_ACHART11" localSheetId="4" hidden="1">#REF!</definedName>
    <definedName name="__123Graph_ACHART11" localSheetId="10" hidden="1">#REF!</definedName>
    <definedName name="__123Graph_ACHART11" localSheetId="5" hidden="1">#REF!</definedName>
    <definedName name="__123Graph_ACHART11" hidden="1">#REF!</definedName>
    <definedName name="__123Graph_ACHART12" localSheetId="3" hidden="1">#REF!</definedName>
    <definedName name="__123Graph_ACHART12" localSheetId="9" hidden="1">#REF!</definedName>
    <definedName name="__123Graph_ACHART12" localSheetId="7" hidden="1">#REF!</definedName>
    <definedName name="__123Graph_ACHART12" localSheetId="8" hidden="1">#REF!</definedName>
    <definedName name="__123Graph_ACHART12" localSheetId="6" hidden="1">#REF!</definedName>
    <definedName name="__123Graph_ACHART12" localSheetId="4" hidden="1">#REF!</definedName>
    <definedName name="__123Graph_ACHART12" localSheetId="10" hidden="1">#REF!</definedName>
    <definedName name="__123Graph_ACHART12" localSheetId="5" hidden="1">#REF!</definedName>
    <definedName name="__123Graph_ACHART12" hidden="1">#REF!</definedName>
    <definedName name="__123Graph_ACHART13" localSheetId="3" hidden="1">#REF!</definedName>
    <definedName name="__123Graph_ACHART13" localSheetId="9" hidden="1">#REF!</definedName>
    <definedName name="__123Graph_ACHART13" localSheetId="7" hidden="1">#REF!</definedName>
    <definedName name="__123Graph_ACHART13" localSheetId="8" hidden="1">#REF!</definedName>
    <definedName name="__123Graph_ACHART13" localSheetId="6" hidden="1">#REF!</definedName>
    <definedName name="__123Graph_ACHART13" localSheetId="4" hidden="1">#REF!</definedName>
    <definedName name="__123Graph_ACHART13" localSheetId="10" hidden="1">#REF!</definedName>
    <definedName name="__123Graph_ACHART13" localSheetId="5" hidden="1">#REF!</definedName>
    <definedName name="__123Graph_ACHART13" hidden="1">#REF!</definedName>
    <definedName name="__123Graph_ACHART14" localSheetId="3" hidden="1">#REF!</definedName>
    <definedName name="__123Graph_ACHART14" localSheetId="9" hidden="1">#REF!</definedName>
    <definedName name="__123Graph_ACHART14" localSheetId="7" hidden="1">#REF!</definedName>
    <definedName name="__123Graph_ACHART14" localSheetId="8" hidden="1">#REF!</definedName>
    <definedName name="__123Graph_ACHART14" localSheetId="6" hidden="1">#REF!</definedName>
    <definedName name="__123Graph_ACHART14" localSheetId="4" hidden="1">#REF!</definedName>
    <definedName name="__123Graph_ACHART14" localSheetId="10" hidden="1">#REF!</definedName>
    <definedName name="__123Graph_ACHART14" localSheetId="5" hidden="1">#REF!</definedName>
    <definedName name="__123Graph_ACHART14" hidden="1">#REF!</definedName>
    <definedName name="__123Graph_ACHART15" localSheetId="3" hidden="1">#REF!</definedName>
    <definedName name="__123Graph_ACHART15" localSheetId="9" hidden="1">#REF!</definedName>
    <definedName name="__123Graph_ACHART15" localSheetId="7" hidden="1">#REF!</definedName>
    <definedName name="__123Graph_ACHART15" localSheetId="8" hidden="1">#REF!</definedName>
    <definedName name="__123Graph_ACHART15" localSheetId="6" hidden="1">#REF!</definedName>
    <definedName name="__123Graph_ACHART15" localSheetId="4" hidden="1">#REF!</definedName>
    <definedName name="__123Graph_ACHART15" localSheetId="10" hidden="1">#REF!</definedName>
    <definedName name="__123Graph_ACHART15" localSheetId="5" hidden="1">#REF!</definedName>
    <definedName name="__123Graph_ACHART15" hidden="1">#REF!</definedName>
    <definedName name="__123Graph_ACHART16" localSheetId="3" hidden="1">#REF!</definedName>
    <definedName name="__123Graph_ACHART16" localSheetId="9" hidden="1">#REF!</definedName>
    <definedName name="__123Graph_ACHART16" localSheetId="7" hidden="1">#REF!</definedName>
    <definedName name="__123Graph_ACHART16" localSheetId="8" hidden="1">#REF!</definedName>
    <definedName name="__123Graph_ACHART16" localSheetId="6" hidden="1">#REF!</definedName>
    <definedName name="__123Graph_ACHART16" localSheetId="4" hidden="1">#REF!</definedName>
    <definedName name="__123Graph_ACHART16" localSheetId="10" hidden="1">#REF!</definedName>
    <definedName name="__123Graph_ACHART16" localSheetId="5" hidden="1">#REF!</definedName>
    <definedName name="__123Graph_ACHART16" hidden="1">#REF!</definedName>
    <definedName name="__123Graph_ACHART17" localSheetId="3" hidden="1">#REF!</definedName>
    <definedName name="__123Graph_ACHART17" localSheetId="9" hidden="1">#REF!</definedName>
    <definedName name="__123Graph_ACHART17" localSheetId="7" hidden="1">#REF!</definedName>
    <definedName name="__123Graph_ACHART17" localSheetId="8" hidden="1">#REF!</definedName>
    <definedName name="__123Graph_ACHART17" localSheetId="6" hidden="1">#REF!</definedName>
    <definedName name="__123Graph_ACHART17" localSheetId="4" hidden="1">#REF!</definedName>
    <definedName name="__123Graph_ACHART17" localSheetId="10" hidden="1">#REF!</definedName>
    <definedName name="__123Graph_ACHART17" localSheetId="5" hidden="1">#REF!</definedName>
    <definedName name="__123Graph_ACHART17" hidden="1">#REF!</definedName>
    <definedName name="__123Graph_ACHART18" localSheetId="3" hidden="1">#REF!</definedName>
    <definedName name="__123Graph_ACHART18" localSheetId="9" hidden="1">#REF!</definedName>
    <definedName name="__123Graph_ACHART18" localSheetId="7" hidden="1">#REF!</definedName>
    <definedName name="__123Graph_ACHART18" localSheetId="8" hidden="1">#REF!</definedName>
    <definedName name="__123Graph_ACHART18" localSheetId="6" hidden="1">#REF!</definedName>
    <definedName name="__123Graph_ACHART18" localSheetId="4" hidden="1">#REF!</definedName>
    <definedName name="__123Graph_ACHART18" localSheetId="10" hidden="1">#REF!</definedName>
    <definedName name="__123Graph_ACHART18" localSheetId="5" hidden="1">#REF!</definedName>
    <definedName name="__123Graph_ACHART18" hidden="1">#REF!</definedName>
    <definedName name="__123Graph_ACHART19" localSheetId="3" hidden="1">#REF!</definedName>
    <definedName name="__123Graph_ACHART19" localSheetId="9" hidden="1">#REF!</definedName>
    <definedName name="__123Graph_ACHART19" localSheetId="7" hidden="1">#REF!</definedName>
    <definedName name="__123Graph_ACHART19" localSheetId="8" hidden="1">#REF!</definedName>
    <definedName name="__123Graph_ACHART19" localSheetId="6" hidden="1">#REF!</definedName>
    <definedName name="__123Graph_ACHART19" localSheetId="4" hidden="1">#REF!</definedName>
    <definedName name="__123Graph_ACHART19" localSheetId="10" hidden="1">#REF!</definedName>
    <definedName name="__123Graph_ACHART19" localSheetId="5" hidden="1">#REF!</definedName>
    <definedName name="__123Graph_ACHART19" hidden="1">#REF!</definedName>
    <definedName name="__123Graph_ACHART2" localSheetId="3" hidden="1">#REF!</definedName>
    <definedName name="__123Graph_ACHART2" localSheetId="9" hidden="1">#REF!</definedName>
    <definedName name="__123Graph_ACHART2" localSheetId="7" hidden="1">#REF!</definedName>
    <definedName name="__123Graph_ACHART2" localSheetId="8" hidden="1">#REF!</definedName>
    <definedName name="__123Graph_ACHART2" localSheetId="6" hidden="1">#REF!</definedName>
    <definedName name="__123Graph_ACHART2" localSheetId="4" hidden="1">#REF!</definedName>
    <definedName name="__123Graph_ACHART2" localSheetId="10" hidden="1">#REF!</definedName>
    <definedName name="__123Graph_ACHART2" localSheetId="5" hidden="1">#REF!</definedName>
    <definedName name="__123Graph_ACHART2" hidden="1">#REF!</definedName>
    <definedName name="__123Graph_ACHART20" localSheetId="3" hidden="1">#REF!</definedName>
    <definedName name="__123Graph_ACHART20" localSheetId="9" hidden="1">#REF!</definedName>
    <definedName name="__123Graph_ACHART20" localSheetId="7" hidden="1">#REF!</definedName>
    <definedName name="__123Graph_ACHART20" localSheetId="8" hidden="1">#REF!</definedName>
    <definedName name="__123Graph_ACHART20" localSheetId="6" hidden="1">#REF!</definedName>
    <definedName name="__123Graph_ACHART20" localSheetId="4" hidden="1">#REF!</definedName>
    <definedName name="__123Graph_ACHART20" localSheetId="10" hidden="1">#REF!</definedName>
    <definedName name="__123Graph_ACHART20" localSheetId="5" hidden="1">#REF!</definedName>
    <definedName name="__123Graph_ACHART20" hidden="1">#REF!</definedName>
    <definedName name="__123Graph_ACHART21" localSheetId="3" hidden="1">#REF!</definedName>
    <definedName name="__123Graph_ACHART21" localSheetId="9" hidden="1">#REF!</definedName>
    <definedName name="__123Graph_ACHART21" localSheetId="7" hidden="1">#REF!</definedName>
    <definedName name="__123Graph_ACHART21" localSheetId="8" hidden="1">#REF!</definedName>
    <definedName name="__123Graph_ACHART21" localSheetId="6" hidden="1">#REF!</definedName>
    <definedName name="__123Graph_ACHART21" localSheetId="4" hidden="1">#REF!</definedName>
    <definedName name="__123Graph_ACHART21" localSheetId="10" hidden="1">#REF!</definedName>
    <definedName name="__123Graph_ACHART21" localSheetId="5" hidden="1">#REF!</definedName>
    <definedName name="__123Graph_ACHART21" hidden="1">#REF!</definedName>
    <definedName name="__123Graph_ACHART22" localSheetId="3" hidden="1">#REF!</definedName>
    <definedName name="__123Graph_ACHART22" localSheetId="9" hidden="1">#REF!</definedName>
    <definedName name="__123Graph_ACHART22" localSheetId="7" hidden="1">#REF!</definedName>
    <definedName name="__123Graph_ACHART22" localSheetId="8" hidden="1">#REF!</definedName>
    <definedName name="__123Graph_ACHART22" localSheetId="6" hidden="1">#REF!</definedName>
    <definedName name="__123Graph_ACHART22" localSheetId="4" hidden="1">#REF!</definedName>
    <definedName name="__123Graph_ACHART22" localSheetId="10" hidden="1">#REF!</definedName>
    <definedName name="__123Graph_ACHART22" localSheetId="5" hidden="1">#REF!</definedName>
    <definedName name="__123Graph_ACHART22" hidden="1">#REF!</definedName>
    <definedName name="__123Graph_ACHART3" localSheetId="3" hidden="1">#REF!</definedName>
    <definedName name="__123Graph_ACHART3" localSheetId="9" hidden="1">#REF!</definedName>
    <definedName name="__123Graph_ACHART3" localSheetId="7" hidden="1">#REF!</definedName>
    <definedName name="__123Graph_ACHART3" localSheetId="8" hidden="1">#REF!</definedName>
    <definedName name="__123Graph_ACHART3" localSheetId="6" hidden="1">#REF!</definedName>
    <definedName name="__123Graph_ACHART3" localSheetId="4" hidden="1">#REF!</definedName>
    <definedName name="__123Graph_ACHART3" localSheetId="10" hidden="1">#REF!</definedName>
    <definedName name="__123Graph_ACHART3" localSheetId="5" hidden="1">#REF!</definedName>
    <definedName name="__123Graph_ACHART3" hidden="1">#REF!</definedName>
    <definedName name="__123Graph_ACHART4" localSheetId="3" hidden="1">#REF!</definedName>
    <definedName name="__123Graph_ACHART4" localSheetId="9" hidden="1">#REF!</definedName>
    <definedName name="__123Graph_ACHART4" localSheetId="7" hidden="1">#REF!</definedName>
    <definedName name="__123Graph_ACHART4" localSheetId="8" hidden="1">#REF!</definedName>
    <definedName name="__123Graph_ACHART4" localSheetId="6" hidden="1">#REF!</definedName>
    <definedName name="__123Graph_ACHART4" localSheetId="4" hidden="1">#REF!</definedName>
    <definedName name="__123Graph_ACHART4" localSheetId="10" hidden="1">#REF!</definedName>
    <definedName name="__123Graph_ACHART4" localSheetId="5" hidden="1">#REF!</definedName>
    <definedName name="__123Graph_ACHART4" hidden="1">#REF!</definedName>
    <definedName name="__123Graph_ACHART5" localSheetId="3" hidden="1">#REF!</definedName>
    <definedName name="__123Graph_ACHART5" localSheetId="9" hidden="1">#REF!</definedName>
    <definedName name="__123Graph_ACHART5" localSheetId="7" hidden="1">#REF!</definedName>
    <definedName name="__123Graph_ACHART5" localSheetId="8" hidden="1">#REF!</definedName>
    <definedName name="__123Graph_ACHART5" localSheetId="6" hidden="1">#REF!</definedName>
    <definedName name="__123Graph_ACHART5" localSheetId="4" hidden="1">#REF!</definedName>
    <definedName name="__123Graph_ACHART5" localSheetId="10" hidden="1">#REF!</definedName>
    <definedName name="__123Graph_ACHART5" localSheetId="5" hidden="1">#REF!</definedName>
    <definedName name="__123Graph_ACHART5" hidden="1">#REF!</definedName>
    <definedName name="__123Graph_ACHART6" localSheetId="3" hidden="1">#REF!</definedName>
    <definedName name="__123Graph_ACHART6" localSheetId="9" hidden="1">#REF!</definedName>
    <definedName name="__123Graph_ACHART6" localSheetId="7" hidden="1">#REF!</definedName>
    <definedName name="__123Graph_ACHART6" localSheetId="8" hidden="1">#REF!</definedName>
    <definedName name="__123Graph_ACHART6" localSheetId="6" hidden="1">#REF!</definedName>
    <definedName name="__123Graph_ACHART6" localSheetId="4" hidden="1">#REF!</definedName>
    <definedName name="__123Graph_ACHART6" localSheetId="10" hidden="1">#REF!</definedName>
    <definedName name="__123Graph_ACHART6" localSheetId="5" hidden="1">#REF!</definedName>
    <definedName name="__123Graph_ACHART6" hidden="1">#REF!</definedName>
    <definedName name="__123Graph_ACHART7" localSheetId="3" hidden="1">#REF!</definedName>
    <definedName name="__123Graph_ACHART7" localSheetId="9" hidden="1">#REF!</definedName>
    <definedName name="__123Graph_ACHART7" localSheetId="7" hidden="1">#REF!</definedName>
    <definedName name="__123Graph_ACHART7" localSheetId="8" hidden="1">#REF!</definedName>
    <definedName name="__123Graph_ACHART7" localSheetId="6" hidden="1">#REF!</definedName>
    <definedName name="__123Graph_ACHART7" localSheetId="4" hidden="1">#REF!</definedName>
    <definedName name="__123Graph_ACHART7" localSheetId="10" hidden="1">#REF!</definedName>
    <definedName name="__123Graph_ACHART7" localSheetId="5" hidden="1">#REF!</definedName>
    <definedName name="__123Graph_ACHART7" hidden="1">#REF!</definedName>
    <definedName name="__123Graph_ACHART8" localSheetId="3" hidden="1">#REF!</definedName>
    <definedName name="__123Graph_ACHART8" localSheetId="9" hidden="1">#REF!</definedName>
    <definedName name="__123Graph_ACHART8" localSheetId="7" hidden="1">#REF!</definedName>
    <definedName name="__123Graph_ACHART8" localSheetId="8" hidden="1">#REF!</definedName>
    <definedName name="__123Graph_ACHART8" localSheetId="6" hidden="1">#REF!</definedName>
    <definedName name="__123Graph_ACHART8" localSheetId="4" hidden="1">#REF!</definedName>
    <definedName name="__123Graph_ACHART8" localSheetId="10" hidden="1">#REF!</definedName>
    <definedName name="__123Graph_ACHART8" localSheetId="5" hidden="1">#REF!</definedName>
    <definedName name="__123Graph_ACHART8" hidden="1">#REF!</definedName>
    <definedName name="__123Graph_ACHART9" localSheetId="3" hidden="1">#REF!</definedName>
    <definedName name="__123Graph_ACHART9" localSheetId="9" hidden="1">#REF!</definedName>
    <definedName name="__123Graph_ACHART9" localSheetId="7" hidden="1">#REF!</definedName>
    <definedName name="__123Graph_ACHART9" localSheetId="8" hidden="1">#REF!</definedName>
    <definedName name="__123Graph_ACHART9" localSheetId="6" hidden="1">#REF!</definedName>
    <definedName name="__123Graph_ACHART9" localSheetId="4" hidden="1">#REF!</definedName>
    <definedName name="__123Graph_ACHART9" localSheetId="10" hidden="1">#REF!</definedName>
    <definedName name="__123Graph_ACHART9" localSheetId="5" hidden="1">#REF!</definedName>
    <definedName name="__123Graph_ACHART9" hidden="1">#REF!</definedName>
    <definedName name="__123Graph_ASLIDE17" localSheetId="3" hidden="1">#REF!</definedName>
    <definedName name="__123Graph_ASLIDE17" localSheetId="9" hidden="1">#REF!</definedName>
    <definedName name="__123Graph_ASLIDE17" localSheetId="7" hidden="1">#REF!</definedName>
    <definedName name="__123Graph_ASLIDE17" localSheetId="8" hidden="1">#REF!</definedName>
    <definedName name="__123Graph_ASLIDE17" localSheetId="6" hidden="1">#REF!</definedName>
    <definedName name="__123Graph_ASLIDE17" localSheetId="4" hidden="1">#REF!</definedName>
    <definedName name="__123Graph_ASLIDE17" localSheetId="10" hidden="1">#REF!</definedName>
    <definedName name="__123Graph_ASLIDE17" localSheetId="5" hidden="1">#REF!</definedName>
    <definedName name="__123Graph_ASLIDE17" hidden="1">#REF!</definedName>
    <definedName name="__123Graph_ASLIDEIII15" localSheetId="3" hidden="1">#REF!</definedName>
    <definedName name="__123Graph_ASLIDEIII15" localSheetId="9" hidden="1">#REF!</definedName>
    <definedName name="__123Graph_ASLIDEIII15" localSheetId="7" hidden="1">#REF!</definedName>
    <definedName name="__123Graph_ASLIDEIII15" localSheetId="8" hidden="1">#REF!</definedName>
    <definedName name="__123Graph_ASLIDEIII15" localSheetId="6" hidden="1">#REF!</definedName>
    <definedName name="__123Graph_ASLIDEIII15" localSheetId="4" hidden="1">#REF!</definedName>
    <definedName name="__123Graph_ASLIDEIII15" localSheetId="10" hidden="1">#REF!</definedName>
    <definedName name="__123Graph_ASLIDEIII15" localSheetId="5" hidden="1">#REF!</definedName>
    <definedName name="__123Graph_ASLIDEIII15" hidden="1">#REF!</definedName>
    <definedName name="__123Graph_ASLIDEIII25" localSheetId="3" hidden="1">#REF!</definedName>
    <definedName name="__123Graph_ASLIDEIII25" localSheetId="9" hidden="1">#REF!</definedName>
    <definedName name="__123Graph_ASLIDEIII25" localSheetId="7" hidden="1">#REF!</definedName>
    <definedName name="__123Graph_ASLIDEIII25" localSheetId="8" hidden="1">#REF!</definedName>
    <definedName name="__123Graph_ASLIDEIII25" localSheetId="6" hidden="1">#REF!</definedName>
    <definedName name="__123Graph_ASLIDEIII25" localSheetId="4" hidden="1">#REF!</definedName>
    <definedName name="__123Graph_ASLIDEIII25" localSheetId="10" hidden="1">#REF!</definedName>
    <definedName name="__123Graph_ASLIDEIII25" localSheetId="5" hidden="1">#REF!</definedName>
    <definedName name="__123Graph_ASLIDEIII25" hidden="1">#REF!</definedName>
    <definedName name="__123Graph_ASLIDEIII26" localSheetId="3" hidden="1">#REF!</definedName>
    <definedName name="__123Graph_ASLIDEIII26" localSheetId="9" hidden="1">#REF!</definedName>
    <definedName name="__123Graph_ASLIDEIII26" localSheetId="7" hidden="1">#REF!</definedName>
    <definedName name="__123Graph_ASLIDEIII26" localSheetId="8" hidden="1">#REF!</definedName>
    <definedName name="__123Graph_ASLIDEIII26" localSheetId="6" hidden="1">#REF!</definedName>
    <definedName name="__123Graph_ASLIDEIII26" localSheetId="4" hidden="1">#REF!</definedName>
    <definedName name="__123Graph_ASLIDEIII26" localSheetId="10" hidden="1">#REF!</definedName>
    <definedName name="__123Graph_ASLIDEIII26" localSheetId="5" hidden="1">#REF!</definedName>
    <definedName name="__123Graph_ASLIDEIII26" hidden="1">#REF!</definedName>
    <definedName name="__123Graph_BCHART1" localSheetId="3" hidden="1">#REF!</definedName>
    <definedName name="__123Graph_BCHART1" localSheetId="9" hidden="1">#REF!</definedName>
    <definedName name="__123Graph_BCHART1" localSheetId="7" hidden="1">#REF!</definedName>
    <definedName name="__123Graph_BCHART1" localSheetId="8" hidden="1">#REF!</definedName>
    <definedName name="__123Graph_BCHART1" localSheetId="6" hidden="1">#REF!</definedName>
    <definedName name="__123Graph_BCHART1" localSheetId="4" hidden="1">#REF!</definedName>
    <definedName name="__123Graph_BCHART1" localSheetId="10" hidden="1">#REF!</definedName>
    <definedName name="__123Graph_BCHART1" localSheetId="5" hidden="1">#REF!</definedName>
    <definedName name="__123Graph_BCHART1" hidden="1">#REF!</definedName>
    <definedName name="__123Graph_BCHART10" localSheetId="3" hidden="1">#REF!</definedName>
    <definedName name="__123Graph_BCHART10" localSheetId="9" hidden="1">#REF!</definedName>
    <definedName name="__123Graph_BCHART10" localSheetId="7" hidden="1">#REF!</definedName>
    <definedName name="__123Graph_BCHART10" localSheetId="8" hidden="1">#REF!</definedName>
    <definedName name="__123Graph_BCHART10" localSheetId="6" hidden="1">#REF!</definedName>
    <definedName name="__123Graph_BCHART10" localSheetId="4" hidden="1">#REF!</definedName>
    <definedName name="__123Graph_BCHART10" localSheetId="10" hidden="1">#REF!</definedName>
    <definedName name="__123Graph_BCHART10" localSheetId="5" hidden="1">#REF!</definedName>
    <definedName name="__123Graph_BCHART10" hidden="1">#REF!</definedName>
    <definedName name="__123Graph_BCHART11" localSheetId="3" hidden="1">#REF!</definedName>
    <definedName name="__123Graph_BCHART11" localSheetId="9" hidden="1">#REF!</definedName>
    <definedName name="__123Graph_BCHART11" localSheetId="7" hidden="1">#REF!</definedName>
    <definedName name="__123Graph_BCHART11" localSheetId="8" hidden="1">#REF!</definedName>
    <definedName name="__123Graph_BCHART11" localSheetId="6" hidden="1">#REF!</definedName>
    <definedName name="__123Graph_BCHART11" localSheetId="4" hidden="1">#REF!</definedName>
    <definedName name="__123Graph_BCHART11" localSheetId="10" hidden="1">#REF!</definedName>
    <definedName name="__123Graph_BCHART11" localSheetId="5" hidden="1">#REF!</definedName>
    <definedName name="__123Graph_BCHART11" hidden="1">#REF!</definedName>
    <definedName name="__123Graph_BCHART12" localSheetId="3" hidden="1">#REF!</definedName>
    <definedName name="__123Graph_BCHART12" localSheetId="9" hidden="1">#REF!</definedName>
    <definedName name="__123Graph_BCHART12" localSheetId="7" hidden="1">#REF!</definedName>
    <definedName name="__123Graph_BCHART12" localSheetId="8" hidden="1">#REF!</definedName>
    <definedName name="__123Graph_BCHART12" localSheetId="6" hidden="1">#REF!</definedName>
    <definedName name="__123Graph_BCHART12" localSheetId="4" hidden="1">#REF!</definedName>
    <definedName name="__123Graph_BCHART12" localSheetId="10" hidden="1">#REF!</definedName>
    <definedName name="__123Graph_BCHART12" localSheetId="5" hidden="1">#REF!</definedName>
    <definedName name="__123Graph_BCHART12" hidden="1">#REF!</definedName>
    <definedName name="__123Graph_BCHART13" localSheetId="3" hidden="1">#REF!</definedName>
    <definedName name="__123Graph_BCHART13" localSheetId="9" hidden="1">#REF!</definedName>
    <definedName name="__123Graph_BCHART13" localSheetId="7" hidden="1">#REF!</definedName>
    <definedName name="__123Graph_BCHART13" localSheetId="8" hidden="1">#REF!</definedName>
    <definedName name="__123Graph_BCHART13" localSheetId="6" hidden="1">#REF!</definedName>
    <definedName name="__123Graph_BCHART13" localSheetId="4" hidden="1">#REF!</definedName>
    <definedName name="__123Graph_BCHART13" localSheetId="10" hidden="1">#REF!</definedName>
    <definedName name="__123Graph_BCHART13" localSheetId="5" hidden="1">#REF!</definedName>
    <definedName name="__123Graph_BCHART13" hidden="1">#REF!</definedName>
    <definedName name="__123Graph_BCHART14" localSheetId="3" hidden="1">#REF!</definedName>
    <definedName name="__123Graph_BCHART14" localSheetId="9" hidden="1">#REF!</definedName>
    <definedName name="__123Graph_BCHART14" localSheetId="7" hidden="1">#REF!</definedName>
    <definedName name="__123Graph_BCHART14" localSheetId="8" hidden="1">#REF!</definedName>
    <definedName name="__123Graph_BCHART14" localSheetId="6" hidden="1">#REF!</definedName>
    <definedName name="__123Graph_BCHART14" localSheetId="4" hidden="1">#REF!</definedName>
    <definedName name="__123Graph_BCHART14" localSheetId="10" hidden="1">#REF!</definedName>
    <definedName name="__123Graph_BCHART14" localSheetId="5" hidden="1">#REF!</definedName>
    <definedName name="__123Graph_BCHART14" hidden="1">#REF!</definedName>
    <definedName name="__123Graph_BCHART15" localSheetId="3" hidden="1">#REF!</definedName>
    <definedName name="__123Graph_BCHART15" localSheetId="9" hidden="1">#REF!</definedName>
    <definedName name="__123Graph_BCHART15" localSheetId="7" hidden="1">#REF!</definedName>
    <definedName name="__123Graph_BCHART15" localSheetId="8" hidden="1">#REF!</definedName>
    <definedName name="__123Graph_BCHART15" localSheetId="6" hidden="1">#REF!</definedName>
    <definedName name="__123Graph_BCHART15" localSheetId="4" hidden="1">#REF!</definedName>
    <definedName name="__123Graph_BCHART15" localSheetId="10" hidden="1">#REF!</definedName>
    <definedName name="__123Graph_BCHART15" localSheetId="5" hidden="1">#REF!</definedName>
    <definedName name="__123Graph_BCHART15" hidden="1">#REF!</definedName>
    <definedName name="__123Graph_BCHART16" localSheetId="3" hidden="1">#REF!</definedName>
    <definedName name="__123Graph_BCHART16" localSheetId="9" hidden="1">#REF!</definedName>
    <definedName name="__123Graph_BCHART16" localSheetId="7" hidden="1">#REF!</definedName>
    <definedName name="__123Graph_BCHART16" localSheetId="8" hidden="1">#REF!</definedName>
    <definedName name="__123Graph_BCHART16" localSheetId="6" hidden="1">#REF!</definedName>
    <definedName name="__123Graph_BCHART16" localSheetId="4" hidden="1">#REF!</definedName>
    <definedName name="__123Graph_BCHART16" localSheetId="10" hidden="1">#REF!</definedName>
    <definedName name="__123Graph_BCHART16" localSheetId="5" hidden="1">#REF!</definedName>
    <definedName name="__123Graph_BCHART16" hidden="1">#REF!</definedName>
    <definedName name="__123Graph_BCHART17" localSheetId="3" hidden="1">#REF!</definedName>
    <definedName name="__123Graph_BCHART17" localSheetId="9" hidden="1">#REF!</definedName>
    <definedName name="__123Graph_BCHART17" localSheetId="7" hidden="1">#REF!</definedName>
    <definedName name="__123Graph_BCHART17" localSheetId="8" hidden="1">#REF!</definedName>
    <definedName name="__123Graph_BCHART17" localSheetId="6" hidden="1">#REF!</definedName>
    <definedName name="__123Graph_BCHART17" localSheetId="4" hidden="1">#REF!</definedName>
    <definedName name="__123Graph_BCHART17" localSheetId="10" hidden="1">#REF!</definedName>
    <definedName name="__123Graph_BCHART17" localSheetId="5" hidden="1">#REF!</definedName>
    <definedName name="__123Graph_BCHART17" hidden="1">#REF!</definedName>
    <definedName name="__123Graph_BCHART18" localSheetId="3" hidden="1">#REF!</definedName>
    <definedName name="__123Graph_BCHART18" localSheetId="9" hidden="1">#REF!</definedName>
    <definedName name="__123Graph_BCHART18" localSheetId="7" hidden="1">#REF!</definedName>
    <definedName name="__123Graph_BCHART18" localSheetId="8" hidden="1">#REF!</definedName>
    <definedName name="__123Graph_BCHART18" localSheetId="6" hidden="1">#REF!</definedName>
    <definedName name="__123Graph_BCHART18" localSheetId="4" hidden="1">#REF!</definedName>
    <definedName name="__123Graph_BCHART18" localSheetId="10" hidden="1">#REF!</definedName>
    <definedName name="__123Graph_BCHART18" localSheetId="5" hidden="1">#REF!</definedName>
    <definedName name="__123Graph_BCHART18" hidden="1">#REF!</definedName>
    <definedName name="__123Graph_BCHART19" localSheetId="3" hidden="1">#REF!</definedName>
    <definedName name="__123Graph_BCHART19" localSheetId="9" hidden="1">#REF!</definedName>
    <definedName name="__123Graph_BCHART19" localSheetId="7" hidden="1">#REF!</definedName>
    <definedName name="__123Graph_BCHART19" localSheetId="8" hidden="1">#REF!</definedName>
    <definedName name="__123Graph_BCHART19" localSheetId="6" hidden="1">#REF!</definedName>
    <definedName name="__123Graph_BCHART19" localSheetId="4" hidden="1">#REF!</definedName>
    <definedName name="__123Graph_BCHART19" localSheetId="10" hidden="1">#REF!</definedName>
    <definedName name="__123Graph_BCHART19" localSheetId="5" hidden="1">#REF!</definedName>
    <definedName name="__123Graph_BCHART19" hidden="1">#REF!</definedName>
    <definedName name="__123Graph_BCHART2" localSheetId="3" hidden="1">#REF!</definedName>
    <definedName name="__123Graph_BCHART2" localSheetId="9" hidden="1">#REF!</definedName>
    <definedName name="__123Graph_BCHART2" localSheetId="7" hidden="1">#REF!</definedName>
    <definedName name="__123Graph_BCHART2" localSheetId="8" hidden="1">#REF!</definedName>
    <definedName name="__123Graph_BCHART2" localSheetId="6" hidden="1">#REF!</definedName>
    <definedName name="__123Graph_BCHART2" localSheetId="4" hidden="1">#REF!</definedName>
    <definedName name="__123Graph_BCHART2" localSheetId="10" hidden="1">#REF!</definedName>
    <definedName name="__123Graph_BCHART2" localSheetId="5" hidden="1">#REF!</definedName>
    <definedName name="__123Graph_BCHART2" hidden="1">#REF!</definedName>
    <definedName name="__123Graph_BCHART20" localSheetId="3" hidden="1">#REF!</definedName>
    <definedName name="__123Graph_BCHART20" localSheetId="9" hidden="1">#REF!</definedName>
    <definedName name="__123Graph_BCHART20" localSheetId="7" hidden="1">#REF!</definedName>
    <definedName name="__123Graph_BCHART20" localSheetId="8" hidden="1">#REF!</definedName>
    <definedName name="__123Graph_BCHART20" localSheetId="6" hidden="1">#REF!</definedName>
    <definedName name="__123Graph_BCHART20" localSheetId="4" hidden="1">#REF!</definedName>
    <definedName name="__123Graph_BCHART20" localSheetId="10" hidden="1">#REF!</definedName>
    <definedName name="__123Graph_BCHART20" localSheetId="5" hidden="1">#REF!</definedName>
    <definedName name="__123Graph_BCHART20" hidden="1">#REF!</definedName>
    <definedName name="__123Graph_BCHART22" localSheetId="3" hidden="1">#REF!</definedName>
    <definedName name="__123Graph_BCHART22" localSheetId="9" hidden="1">#REF!</definedName>
    <definedName name="__123Graph_BCHART22" localSheetId="7" hidden="1">#REF!</definedName>
    <definedName name="__123Graph_BCHART22" localSheetId="8" hidden="1">#REF!</definedName>
    <definedName name="__123Graph_BCHART22" localSheetId="6" hidden="1">#REF!</definedName>
    <definedName name="__123Graph_BCHART22" localSheetId="4" hidden="1">#REF!</definedName>
    <definedName name="__123Graph_BCHART22" localSheetId="10" hidden="1">#REF!</definedName>
    <definedName name="__123Graph_BCHART22" localSheetId="5" hidden="1">#REF!</definedName>
    <definedName name="__123Graph_BCHART22" hidden="1">#REF!</definedName>
    <definedName name="__123Graph_BCHART3" localSheetId="3" hidden="1">#REF!</definedName>
    <definedName name="__123Graph_BCHART3" localSheetId="9" hidden="1">#REF!</definedName>
    <definedName name="__123Graph_BCHART3" localSheetId="7" hidden="1">#REF!</definedName>
    <definedName name="__123Graph_BCHART3" localSheetId="8" hidden="1">#REF!</definedName>
    <definedName name="__123Graph_BCHART3" localSheetId="6" hidden="1">#REF!</definedName>
    <definedName name="__123Graph_BCHART3" localSheetId="4" hidden="1">#REF!</definedName>
    <definedName name="__123Graph_BCHART3" localSheetId="10" hidden="1">#REF!</definedName>
    <definedName name="__123Graph_BCHART3" localSheetId="5" hidden="1">#REF!</definedName>
    <definedName name="__123Graph_BCHART3" hidden="1">#REF!</definedName>
    <definedName name="__123Graph_BCHART4" localSheetId="3" hidden="1">#REF!</definedName>
    <definedName name="__123Graph_BCHART4" localSheetId="9" hidden="1">#REF!</definedName>
    <definedName name="__123Graph_BCHART4" localSheetId="7" hidden="1">#REF!</definedName>
    <definedName name="__123Graph_BCHART4" localSheetId="8" hidden="1">#REF!</definedName>
    <definedName name="__123Graph_BCHART4" localSheetId="6" hidden="1">#REF!</definedName>
    <definedName name="__123Graph_BCHART4" localSheetId="4" hidden="1">#REF!</definedName>
    <definedName name="__123Graph_BCHART4" localSheetId="10" hidden="1">#REF!</definedName>
    <definedName name="__123Graph_BCHART4" localSheetId="5" hidden="1">#REF!</definedName>
    <definedName name="__123Graph_BCHART4" hidden="1">#REF!</definedName>
    <definedName name="__123Graph_BCHART6" localSheetId="3" hidden="1">#REF!</definedName>
    <definedName name="__123Graph_BCHART6" localSheetId="9" hidden="1">#REF!</definedName>
    <definedName name="__123Graph_BCHART6" localSheetId="7" hidden="1">#REF!</definedName>
    <definedName name="__123Graph_BCHART6" localSheetId="8" hidden="1">#REF!</definedName>
    <definedName name="__123Graph_BCHART6" localSheetId="6" hidden="1">#REF!</definedName>
    <definedName name="__123Graph_BCHART6" localSheetId="4" hidden="1">#REF!</definedName>
    <definedName name="__123Graph_BCHART6" localSheetId="10" hidden="1">#REF!</definedName>
    <definedName name="__123Graph_BCHART6" localSheetId="5" hidden="1">#REF!</definedName>
    <definedName name="__123Graph_BCHART6" hidden="1">#REF!</definedName>
    <definedName name="__123Graph_BCHART7" localSheetId="3" hidden="1">#REF!</definedName>
    <definedName name="__123Graph_BCHART7" localSheetId="9" hidden="1">#REF!</definedName>
    <definedName name="__123Graph_BCHART7" localSheetId="7" hidden="1">#REF!</definedName>
    <definedName name="__123Graph_BCHART7" localSheetId="8" hidden="1">#REF!</definedName>
    <definedName name="__123Graph_BCHART7" localSheetId="6" hidden="1">#REF!</definedName>
    <definedName name="__123Graph_BCHART7" localSheetId="4" hidden="1">#REF!</definedName>
    <definedName name="__123Graph_BCHART7" localSheetId="10" hidden="1">#REF!</definedName>
    <definedName name="__123Graph_BCHART7" localSheetId="5" hidden="1">#REF!</definedName>
    <definedName name="__123Graph_BCHART7" hidden="1">#REF!</definedName>
    <definedName name="__123Graph_BCHART8" localSheetId="3" hidden="1">#REF!</definedName>
    <definedName name="__123Graph_BCHART8" localSheetId="9" hidden="1">#REF!</definedName>
    <definedName name="__123Graph_BCHART8" localSheetId="7" hidden="1">#REF!</definedName>
    <definedName name="__123Graph_BCHART8" localSheetId="8" hidden="1">#REF!</definedName>
    <definedName name="__123Graph_BCHART8" localSheetId="6" hidden="1">#REF!</definedName>
    <definedName name="__123Graph_BCHART8" localSheetId="4" hidden="1">#REF!</definedName>
    <definedName name="__123Graph_BCHART8" localSheetId="10" hidden="1">#REF!</definedName>
    <definedName name="__123Graph_BCHART8" localSheetId="5" hidden="1">#REF!</definedName>
    <definedName name="__123Graph_BCHART8" hidden="1">#REF!</definedName>
    <definedName name="__123Graph_BCHART9" localSheetId="3" hidden="1">#REF!</definedName>
    <definedName name="__123Graph_BCHART9" localSheetId="9" hidden="1">#REF!</definedName>
    <definedName name="__123Graph_BCHART9" localSheetId="7" hidden="1">#REF!</definedName>
    <definedName name="__123Graph_BCHART9" localSheetId="8" hidden="1">#REF!</definedName>
    <definedName name="__123Graph_BCHART9" localSheetId="6" hidden="1">#REF!</definedName>
    <definedName name="__123Graph_BCHART9" localSheetId="4" hidden="1">#REF!</definedName>
    <definedName name="__123Graph_BCHART9" localSheetId="10" hidden="1">#REF!</definedName>
    <definedName name="__123Graph_BCHART9" localSheetId="5" hidden="1">#REF!</definedName>
    <definedName name="__123Graph_BCHART9" hidden="1">#REF!</definedName>
    <definedName name="__123Graph_BSLIDE17" localSheetId="3" hidden="1">#REF!</definedName>
    <definedName name="__123Graph_BSLIDE17" localSheetId="9" hidden="1">#REF!</definedName>
    <definedName name="__123Graph_BSLIDE17" localSheetId="7" hidden="1">#REF!</definedName>
    <definedName name="__123Graph_BSLIDE17" localSheetId="8" hidden="1">#REF!</definedName>
    <definedName name="__123Graph_BSLIDE17" localSheetId="6" hidden="1">#REF!</definedName>
    <definedName name="__123Graph_BSLIDE17" localSheetId="4" hidden="1">#REF!</definedName>
    <definedName name="__123Graph_BSLIDE17" localSheetId="10" hidden="1">#REF!</definedName>
    <definedName name="__123Graph_BSLIDE17" localSheetId="5" hidden="1">#REF!</definedName>
    <definedName name="__123Graph_BSLIDE17" hidden="1">#REF!</definedName>
    <definedName name="__123Graph_BSLIDEIII15" localSheetId="3" hidden="1">#REF!</definedName>
    <definedName name="__123Graph_BSLIDEIII15" localSheetId="9" hidden="1">#REF!</definedName>
    <definedName name="__123Graph_BSLIDEIII15" localSheetId="7" hidden="1">#REF!</definedName>
    <definedName name="__123Graph_BSLIDEIII15" localSheetId="8" hidden="1">#REF!</definedName>
    <definedName name="__123Graph_BSLIDEIII15" localSheetId="6" hidden="1">#REF!</definedName>
    <definedName name="__123Graph_BSLIDEIII15" localSheetId="4" hidden="1">#REF!</definedName>
    <definedName name="__123Graph_BSLIDEIII15" localSheetId="10" hidden="1">#REF!</definedName>
    <definedName name="__123Graph_BSLIDEIII15" localSheetId="5" hidden="1">#REF!</definedName>
    <definedName name="__123Graph_BSLIDEIII15" hidden="1">#REF!</definedName>
    <definedName name="__123Graph_BSLIDEIII25" localSheetId="3" hidden="1">#REF!</definedName>
    <definedName name="__123Graph_BSLIDEIII25" localSheetId="9" hidden="1">#REF!</definedName>
    <definedName name="__123Graph_BSLIDEIII25" localSheetId="7" hidden="1">#REF!</definedName>
    <definedName name="__123Graph_BSLIDEIII25" localSheetId="8" hidden="1">#REF!</definedName>
    <definedName name="__123Graph_BSLIDEIII25" localSheetId="6" hidden="1">#REF!</definedName>
    <definedName name="__123Graph_BSLIDEIII25" localSheetId="4" hidden="1">#REF!</definedName>
    <definedName name="__123Graph_BSLIDEIII25" localSheetId="10" hidden="1">#REF!</definedName>
    <definedName name="__123Graph_BSLIDEIII25" localSheetId="5" hidden="1">#REF!</definedName>
    <definedName name="__123Graph_BSLIDEIII25" hidden="1">#REF!</definedName>
    <definedName name="__123Graph_BSLIDEIII26" localSheetId="3" hidden="1">#REF!</definedName>
    <definedName name="__123Graph_BSLIDEIII26" localSheetId="9" hidden="1">#REF!</definedName>
    <definedName name="__123Graph_BSLIDEIII26" localSheetId="7" hidden="1">#REF!</definedName>
    <definedName name="__123Graph_BSLIDEIII26" localSheetId="8" hidden="1">#REF!</definedName>
    <definedName name="__123Graph_BSLIDEIII26" localSheetId="6" hidden="1">#REF!</definedName>
    <definedName name="__123Graph_BSLIDEIII26" localSheetId="4" hidden="1">#REF!</definedName>
    <definedName name="__123Graph_BSLIDEIII26" localSheetId="10" hidden="1">#REF!</definedName>
    <definedName name="__123Graph_BSLIDEIII26" localSheetId="5" hidden="1">#REF!</definedName>
    <definedName name="__123Graph_BSLIDEIII26" hidden="1">#REF!</definedName>
    <definedName name="__123Graph_CCHART1" localSheetId="3" hidden="1">#REF!</definedName>
    <definedName name="__123Graph_CCHART1" localSheetId="9" hidden="1">#REF!</definedName>
    <definedName name="__123Graph_CCHART1" localSheetId="7" hidden="1">#REF!</definedName>
    <definedName name="__123Graph_CCHART1" localSheetId="8" hidden="1">#REF!</definedName>
    <definedName name="__123Graph_CCHART1" localSheetId="6" hidden="1">#REF!</definedName>
    <definedName name="__123Graph_CCHART1" localSheetId="4" hidden="1">#REF!</definedName>
    <definedName name="__123Graph_CCHART1" localSheetId="10" hidden="1">#REF!</definedName>
    <definedName name="__123Graph_CCHART1" localSheetId="5" hidden="1">#REF!</definedName>
    <definedName name="__123Graph_CCHART1" hidden="1">#REF!</definedName>
    <definedName name="__123Graph_CCHART10" localSheetId="3" hidden="1">#REF!</definedName>
    <definedName name="__123Graph_CCHART10" localSheetId="9" hidden="1">#REF!</definedName>
    <definedName name="__123Graph_CCHART10" localSheetId="7" hidden="1">#REF!</definedName>
    <definedName name="__123Graph_CCHART10" localSheetId="8" hidden="1">#REF!</definedName>
    <definedName name="__123Graph_CCHART10" localSheetId="6" hidden="1">#REF!</definedName>
    <definedName name="__123Graph_CCHART10" localSheetId="4" hidden="1">#REF!</definedName>
    <definedName name="__123Graph_CCHART10" localSheetId="10" hidden="1">#REF!</definedName>
    <definedName name="__123Graph_CCHART10" localSheetId="5" hidden="1">#REF!</definedName>
    <definedName name="__123Graph_CCHART10" hidden="1">#REF!</definedName>
    <definedName name="__123Graph_CCHART11" localSheetId="3" hidden="1">#REF!</definedName>
    <definedName name="__123Graph_CCHART11" localSheetId="9" hidden="1">#REF!</definedName>
    <definedName name="__123Graph_CCHART11" localSheetId="7" hidden="1">#REF!</definedName>
    <definedName name="__123Graph_CCHART11" localSheetId="8" hidden="1">#REF!</definedName>
    <definedName name="__123Graph_CCHART11" localSheetId="6" hidden="1">#REF!</definedName>
    <definedName name="__123Graph_CCHART11" localSheetId="4" hidden="1">#REF!</definedName>
    <definedName name="__123Graph_CCHART11" localSheetId="10" hidden="1">#REF!</definedName>
    <definedName name="__123Graph_CCHART11" localSheetId="5" hidden="1">#REF!</definedName>
    <definedName name="__123Graph_CCHART11" hidden="1">#REF!</definedName>
    <definedName name="__123Graph_CCHART14" localSheetId="3" hidden="1">#REF!</definedName>
    <definedName name="__123Graph_CCHART14" localSheetId="9" hidden="1">#REF!</definedName>
    <definedName name="__123Graph_CCHART14" localSheetId="7" hidden="1">#REF!</definedName>
    <definedName name="__123Graph_CCHART14" localSheetId="8" hidden="1">#REF!</definedName>
    <definedName name="__123Graph_CCHART14" localSheetId="6" hidden="1">#REF!</definedName>
    <definedName name="__123Graph_CCHART14" localSheetId="4" hidden="1">#REF!</definedName>
    <definedName name="__123Graph_CCHART14" localSheetId="10" hidden="1">#REF!</definedName>
    <definedName name="__123Graph_CCHART14" localSheetId="5" hidden="1">#REF!</definedName>
    <definedName name="__123Graph_CCHART14" hidden="1">#REF!</definedName>
    <definedName name="__123Graph_CCHART15" localSheetId="3" hidden="1">#REF!</definedName>
    <definedName name="__123Graph_CCHART15" localSheetId="9" hidden="1">#REF!</definedName>
    <definedName name="__123Graph_CCHART15" localSheetId="7" hidden="1">#REF!</definedName>
    <definedName name="__123Graph_CCHART15" localSheetId="8" hidden="1">#REF!</definedName>
    <definedName name="__123Graph_CCHART15" localSheetId="6" hidden="1">#REF!</definedName>
    <definedName name="__123Graph_CCHART15" localSheetId="4" hidden="1">#REF!</definedName>
    <definedName name="__123Graph_CCHART15" localSheetId="10" hidden="1">#REF!</definedName>
    <definedName name="__123Graph_CCHART15" localSheetId="5" hidden="1">#REF!</definedName>
    <definedName name="__123Graph_CCHART15" hidden="1">#REF!</definedName>
    <definedName name="__123Graph_CCHART2" localSheetId="3" hidden="1">#REF!</definedName>
    <definedName name="__123Graph_CCHART2" localSheetId="9" hidden="1">#REF!</definedName>
    <definedName name="__123Graph_CCHART2" localSheetId="7" hidden="1">#REF!</definedName>
    <definedName name="__123Graph_CCHART2" localSheetId="8" hidden="1">#REF!</definedName>
    <definedName name="__123Graph_CCHART2" localSheetId="6" hidden="1">#REF!</definedName>
    <definedName name="__123Graph_CCHART2" localSheetId="4" hidden="1">#REF!</definedName>
    <definedName name="__123Graph_CCHART2" localSheetId="10" hidden="1">#REF!</definedName>
    <definedName name="__123Graph_CCHART2" localSheetId="5" hidden="1">#REF!</definedName>
    <definedName name="__123Graph_CCHART2" hidden="1">#REF!</definedName>
    <definedName name="__123Graph_CCHART22" localSheetId="3" hidden="1">#REF!</definedName>
    <definedName name="__123Graph_CCHART22" localSheetId="9" hidden="1">#REF!</definedName>
    <definedName name="__123Graph_CCHART22" localSheetId="7" hidden="1">#REF!</definedName>
    <definedName name="__123Graph_CCHART22" localSheetId="8" hidden="1">#REF!</definedName>
    <definedName name="__123Graph_CCHART22" localSheetId="6" hidden="1">#REF!</definedName>
    <definedName name="__123Graph_CCHART22" localSheetId="4" hidden="1">#REF!</definedName>
    <definedName name="__123Graph_CCHART22" localSheetId="10" hidden="1">#REF!</definedName>
    <definedName name="__123Graph_CCHART22" localSheetId="5" hidden="1">#REF!</definedName>
    <definedName name="__123Graph_CCHART22" hidden="1">#REF!</definedName>
    <definedName name="__123Graph_CCHART3" localSheetId="3" hidden="1">#REF!</definedName>
    <definedName name="__123Graph_CCHART3" localSheetId="9" hidden="1">#REF!</definedName>
    <definedName name="__123Graph_CCHART3" localSheetId="7" hidden="1">#REF!</definedName>
    <definedName name="__123Graph_CCHART3" localSheetId="8" hidden="1">#REF!</definedName>
    <definedName name="__123Graph_CCHART3" localSheetId="6" hidden="1">#REF!</definedName>
    <definedName name="__123Graph_CCHART3" localSheetId="4" hidden="1">#REF!</definedName>
    <definedName name="__123Graph_CCHART3" localSheetId="10" hidden="1">#REF!</definedName>
    <definedName name="__123Graph_CCHART3" localSheetId="5" hidden="1">#REF!</definedName>
    <definedName name="__123Graph_CCHART3" hidden="1">#REF!</definedName>
    <definedName name="__123Graph_CCHART6" localSheetId="3" hidden="1">#REF!</definedName>
    <definedName name="__123Graph_CCHART6" localSheetId="9" hidden="1">#REF!</definedName>
    <definedName name="__123Graph_CCHART6" localSheetId="7" hidden="1">#REF!</definedName>
    <definedName name="__123Graph_CCHART6" localSheetId="8" hidden="1">#REF!</definedName>
    <definedName name="__123Graph_CCHART6" localSheetId="6" hidden="1">#REF!</definedName>
    <definedName name="__123Graph_CCHART6" localSheetId="4" hidden="1">#REF!</definedName>
    <definedName name="__123Graph_CCHART6" localSheetId="10" hidden="1">#REF!</definedName>
    <definedName name="__123Graph_CCHART6" localSheetId="5" hidden="1">#REF!</definedName>
    <definedName name="__123Graph_CCHART6" hidden="1">#REF!</definedName>
    <definedName name="__123Graph_CCHART7" localSheetId="3" hidden="1">#REF!</definedName>
    <definedName name="__123Graph_CCHART7" localSheetId="9" hidden="1">#REF!</definedName>
    <definedName name="__123Graph_CCHART7" localSheetId="7" hidden="1">#REF!</definedName>
    <definedName name="__123Graph_CCHART7" localSheetId="8" hidden="1">#REF!</definedName>
    <definedName name="__123Graph_CCHART7" localSheetId="6" hidden="1">#REF!</definedName>
    <definedName name="__123Graph_CCHART7" localSheetId="4" hidden="1">#REF!</definedName>
    <definedName name="__123Graph_CCHART7" localSheetId="10" hidden="1">#REF!</definedName>
    <definedName name="__123Graph_CCHART7" localSheetId="5" hidden="1">#REF!</definedName>
    <definedName name="__123Graph_CCHART7" hidden="1">#REF!</definedName>
    <definedName name="__123Graph_CCHART8" localSheetId="3" hidden="1">#REF!</definedName>
    <definedName name="__123Graph_CCHART8" localSheetId="9" hidden="1">#REF!</definedName>
    <definedName name="__123Graph_CCHART8" localSheetId="7" hidden="1">#REF!</definedName>
    <definedName name="__123Graph_CCHART8" localSheetId="8" hidden="1">#REF!</definedName>
    <definedName name="__123Graph_CCHART8" localSheetId="6" hidden="1">#REF!</definedName>
    <definedName name="__123Graph_CCHART8" localSheetId="4" hidden="1">#REF!</definedName>
    <definedName name="__123Graph_CCHART8" localSheetId="10" hidden="1">#REF!</definedName>
    <definedName name="__123Graph_CCHART8" localSheetId="5" hidden="1">#REF!</definedName>
    <definedName name="__123Graph_CCHART8" hidden="1">#REF!</definedName>
    <definedName name="__123Graph_CSLIDEIII25" localSheetId="3" hidden="1">#REF!</definedName>
    <definedName name="__123Graph_CSLIDEIII25" localSheetId="9" hidden="1">#REF!</definedName>
    <definedName name="__123Graph_CSLIDEIII25" localSheetId="7" hidden="1">#REF!</definedName>
    <definedName name="__123Graph_CSLIDEIII25" localSheetId="8" hidden="1">#REF!</definedName>
    <definedName name="__123Graph_CSLIDEIII25" localSheetId="6" hidden="1">#REF!</definedName>
    <definedName name="__123Graph_CSLIDEIII25" localSheetId="4" hidden="1">#REF!</definedName>
    <definedName name="__123Graph_CSLIDEIII25" localSheetId="10" hidden="1">#REF!</definedName>
    <definedName name="__123Graph_CSLIDEIII25" localSheetId="5" hidden="1">#REF!</definedName>
    <definedName name="__123Graph_CSLIDEIII25" hidden="1">#REF!</definedName>
    <definedName name="__123Graph_CSLIDEIII26" localSheetId="3" hidden="1">#REF!</definedName>
    <definedName name="__123Graph_CSLIDEIII26" localSheetId="9" hidden="1">#REF!</definedName>
    <definedName name="__123Graph_CSLIDEIII26" localSheetId="7" hidden="1">#REF!</definedName>
    <definedName name="__123Graph_CSLIDEIII26" localSheetId="8" hidden="1">#REF!</definedName>
    <definedName name="__123Graph_CSLIDEIII26" localSheetId="6" hidden="1">#REF!</definedName>
    <definedName name="__123Graph_CSLIDEIII26" localSheetId="4" hidden="1">#REF!</definedName>
    <definedName name="__123Graph_CSLIDEIII26" localSheetId="10" hidden="1">#REF!</definedName>
    <definedName name="__123Graph_CSLIDEIII26" localSheetId="5" hidden="1">#REF!</definedName>
    <definedName name="__123Graph_CSLIDEIII26" hidden="1">#REF!</definedName>
    <definedName name="__123Graph_DCHART10" localSheetId="3" hidden="1">#REF!</definedName>
    <definedName name="__123Graph_DCHART10" localSheetId="9" hidden="1">#REF!</definedName>
    <definedName name="__123Graph_DCHART10" localSheetId="7" hidden="1">#REF!</definedName>
    <definedName name="__123Graph_DCHART10" localSheetId="8" hidden="1">#REF!</definedName>
    <definedName name="__123Graph_DCHART10" localSheetId="6" hidden="1">#REF!</definedName>
    <definedName name="__123Graph_DCHART10" localSheetId="4" hidden="1">#REF!</definedName>
    <definedName name="__123Graph_DCHART10" localSheetId="10" hidden="1">#REF!</definedName>
    <definedName name="__123Graph_DCHART10" localSheetId="5" hidden="1">#REF!</definedName>
    <definedName name="__123Graph_DCHART10" hidden="1">#REF!</definedName>
    <definedName name="__123Graph_DCHART14" localSheetId="3" hidden="1">#REF!</definedName>
    <definedName name="__123Graph_DCHART14" localSheetId="9" hidden="1">#REF!</definedName>
    <definedName name="__123Graph_DCHART14" localSheetId="7" hidden="1">#REF!</definedName>
    <definedName name="__123Graph_DCHART14" localSheetId="8" hidden="1">#REF!</definedName>
    <definedName name="__123Graph_DCHART14" localSheetId="6" hidden="1">#REF!</definedName>
    <definedName name="__123Graph_DCHART14" localSheetId="4" hidden="1">#REF!</definedName>
    <definedName name="__123Graph_DCHART14" localSheetId="10" hidden="1">#REF!</definedName>
    <definedName name="__123Graph_DCHART14" localSheetId="5" hidden="1">#REF!</definedName>
    <definedName name="__123Graph_DCHART14" hidden="1">#REF!</definedName>
    <definedName name="__123Graph_DSLIDEIII25" localSheetId="3" hidden="1">#REF!</definedName>
    <definedName name="__123Graph_DSLIDEIII25" localSheetId="9" hidden="1">#REF!</definedName>
    <definedName name="__123Graph_DSLIDEIII25" localSheetId="7" hidden="1">#REF!</definedName>
    <definedName name="__123Graph_DSLIDEIII25" localSheetId="8" hidden="1">#REF!</definedName>
    <definedName name="__123Graph_DSLIDEIII25" localSheetId="6" hidden="1">#REF!</definedName>
    <definedName name="__123Graph_DSLIDEIII25" localSheetId="4" hidden="1">#REF!</definedName>
    <definedName name="__123Graph_DSLIDEIII25" localSheetId="10" hidden="1">#REF!</definedName>
    <definedName name="__123Graph_DSLIDEIII25" localSheetId="5" hidden="1">#REF!</definedName>
    <definedName name="__123Graph_DSLIDEIII25" hidden="1">#REF!</definedName>
    <definedName name="__123Graph_LBL_CCHART22" localSheetId="3" hidden="1">#REF!</definedName>
    <definedName name="__123Graph_LBL_CCHART22" localSheetId="9" hidden="1">#REF!</definedName>
    <definedName name="__123Graph_LBL_CCHART22" localSheetId="7" hidden="1">#REF!</definedName>
    <definedName name="__123Graph_LBL_CCHART22" localSheetId="8" hidden="1">#REF!</definedName>
    <definedName name="__123Graph_LBL_CCHART22" localSheetId="6" hidden="1">#REF!</definedName>
    <definedName name="__123Graph_LBL_CCHART22" localSheetId="4" hidden="1">#REF!</definedName>
    <definedName name="__123Graph_LBL_CCHART22" localSheetId="10" hidden="1">#REF!</definedName>
    <definedName name="__123Graph_LBL_CCHART22" localSheetId="5" hidden="1">#REF!</definedName>
    <definedName name="__123Graph_LBL_CCHART22" hidden="1">#REF!</definedName>
    <definedName name="__123Graph_XCHART1" localSheetId="3" hidden="1">#REF!</definedName>
    <definedName name="__123Graph_XCHART1" localSheetId="9" hidden="1">#REF!</definedName>
    <definedName name="__123Graph_XCHART1" localSheetId="7" hidden="1">#REF!</definedName>
    <definedName name="__123Graph_XCHART1" localSheetId="8" hidden="1">#REF!</definedName>
    <definedName name="__123Graph_XCHART1" localSheetId="6" hidden="1">#REF!</definedName>
    <definedName name="__123Graph_XCHART1" localSheetId="4" hidden="1">#REF!</definedName>
    <definedName name="__123Graph_XCHART1" localSheetId="10" hidden="1">#REF!</definedName>
    <definedName name="__123Graph_XCHART1" localSheetId="5" hidden="1">#REF!</definedName>
    <definedName name="__123Graph_XCHART1" hidden="1">#REF!</definedName>
    <definedName name="__123Graph_XCHART10" localSheetId="3" hidden="1">#REF!</definedName>
    <definedName name="__123Graph_XCHART10" localSheetId="9" hidden="1">#REF!</definedName>
    <definedName name="__123Graph_XCHART10" localSheetId="7" hidden="1">#REF!</definedName>
    <definedName name="__123Graph_XCHART10" localSheetId="8" hidden="1">#REF!</definedName>
    <definedName name="__123Graph_XCHART10" localSheetId="6" hidden="1">#REF!</definedName>
    <definedName name="__123Graph_XCHART10" localSheetId="4" hidden="1">#REF!</definedName>
    <definedName name="__123Graph_XCHART10" localSheetId="10" hidden="1">#REF!</definedName>
    <definedName name="__123Graph_XCHART10" localSheetId="5" hidden="1">#REF!</definedName>
    <definedName name="__123Graph_XCHART10" hidden="1">#REF!</definedName>
    <definedName name="__123Graph_XCHART11" localSheetId="3" hidden="1">#REF!</definedName>
    <definedName name="__123Graph_XCHART11" localSheetId="9" hidden="1">#REF!</definedName>
    <definedName name="__123Graph_XCHART11" localSheetId="7" hidden="1">#REF!</definedName>
    <definedName name="__123Graph_XCHART11" localSheetId="8" hidden="1">#REF!</definedName>
    <definedName name="__123Graph_XCHART11" localSheetId="6" hidden="1">#REF!</definedName>
    <definedName name="__123Graph_XCHART11" localSheetId="4" hidden="1">#REF!</definedName>
    <definedName name="__123Graph_XCHART11" localSheetId="10" hidden="1">#REF!</definedName>
    <definedName name="__123Graph_XCHART11" localSheetId="5" hidden="1">#REF!</definedName>
    <definedName name="__123Graph_XCHART11" hidden="1">#REF!</definedName>
    <definedName name="__123Graph_XCHART12" localSheetId="3" hidden="1">#REF!</definedName>
    <definedName name="__123Graph_XCHART12" localSheetId="9" hidden="1">#REF!</definedName>
    <definedName name="__123Graph_XCHART12" localSheetId="7" hidden="1">#REF!</definedName>
    <definedName name="__123Graph_XCHART12" localSheetId="8" hidden="1">#REF!</definedName>
    <definedName name="__123Graph_XCHART12" localSheetId="6" hidden="1">#REF!</definedName>
    <definedName name="__123Graph_XCHART12" localSheetId="4" hidden="1">#REF!</definedName>
    <definedName name="__123Graph_XCHART12" localSheetId="10" hidden="1">#REF!</definedName>
    <definedName name="__123Graph_XCHART12" localSheetId="5" hidden="1">#REF!</definedName>
    <definedName name="__123Graph_XCHART12" hidden="1">#REF!</definedName>
    <definedName name="__123Graph_XCHART13" localSheetId="3" hidden="1">#REF!</definedName>
    <definedName name="__123Graph_XCHART13" localSheetId="9" hidden="1">#REF!</definedName>
    <definedName name="__123Graph_XCHART13" localSheetId="7" hidden="1">#REF!</definedName>
    <definedName name="__123Graph_XCHART13" localSheetId="8" hidden="1">#REF!</definedName>
    <definedName name="__123Graph_XCHART13" localSheetId="6" hidden="1">#REF!</definedName>
    <definedName name="__123Graph_XCHART13" localSheetId="4" hidden="1">#REF!</definedName>
    <definedName name="__123Graph_XCHART13" localSheetId="10" hidden="1">#REF!</definedName>
    <definedName name="__123Graph_XCHART13" localSheetId="5" hidden="1">#REF!</definedName>
    <definedName name="__123Graph_XCHART13" hidden="1">#REF!</definedName>
    <definedName name="__123Graph_XCHART14" localSheetId="3" hidden="1">#REF!</definedName>
    <definedName name="__123Graph_XCHART14" localSheetId="9" hidden="1">#REF!</definedName>
    <definedName name="__123Graph_XCHART14" localSheetId="7" hidden="1">#REF!</definedName>
    <definedName name="__123Graph_XCHART14" localSheetId="8" hidden="1">#REF!</definedName>
    <definedName name="__123Graph_XCHART14" localSheetId="6" hidden="1">#REF!</definedName>
    <definedName name="__123Graph_XCHART14" localSheetId="4" hidden="1">#REF!</definedName>
    <definedName name="__123Graph_XCHART14" localSheetId="10" hidden="1">#REF!</definedName>
    <definedName name="__123Graph_XCHART14" localSheetId="5" hidden="1">#REF!</definedName>
    <definedName name="__123Graph_XCHART14" hidden="1">#REF!</definedName>
    <definedName name="__123Graph_XCHART15" localSheetId="3" hidden="1">#REF!</definedName>
    <definedName name="__123Graph_XCHART15" localSheetId="9" hidden="1">#REF!</definedName>
    <definedName name="__123Graph_XCHART15" localSheetId="7" hidden="1">#REF!</definedName>
    <definedName name="__123Graph_XCHART15" localSheetId="8" hidden="1">#REF!</definedName>
    <definedName name="__123Graph_XCHART15" localSheetId="6" hidden="1">#REF!</definedName>
    <definedName name="__123Graph_XCHART15" localSheetId="4" hidden="1">#REF!</definedName>
    <definedName name="__123Graph_XCHART15" localSheetId="10" hidden="1">#REF!</definedName>
    <definedName name="__123Graph_XCHART15" localSheetId="5" hidden="1">#REF!</definedName>
    <definedName name="__123Graph_XCHART15" hidden="1">#REF!</definedName>
    <definedName name="__123Graph_XCHART16" localSheetId="3" hidden="1">#REF!</definedName>
    <definedName name="__123Graph_XCHART16" localSheetId="9" hidden="1">#REF!</definedName>
    <definedName name="__123Graph_XCHART16" localSheetId="7" hidden="1">#REF!</definedName>
    <definedName name="__123Graph_XCHART16" localSheetId="8" hidden="1">#REF!</definedName>
    <definedName name="__123Graph_XCHART16" localSheetId="6" hidden="1">#REF!</definedName>
    <definedName name="__123Graph_XCHART16" localSheetId="4" hidden="1">#REF!</definedName>
    <definedName name="__123Graph_XCHART16" localSheetId="10" hidden="1">#REF!</definedName>
    <definedName name="__123Graph_XCHART16" localSheetId="5" hidden="1">#REF!</definedName>
    <definedName name="__123Graph_XCHART16" hidden="1">#REF!</definedName>
    <definedName name="__123Graph_XCHART17" localSheetId="3" hidden="1">#REF!</definedName>
    <definedName name="__123Graph_XCHART17" localSheetId="9" hidden="1">#REF!</definedName>
    <definedName name="__123Graph_XCHART17" localSheetId="7" hidden="1">#REF!</definedName>
    <definedName name="__123Graph_XCHART17" localSheetId="8" hidden="1">#REF!</definedName>
    <definedName name="__123Graph_XCHART17" localSheetId="6" hidden="1">#REF!</definedName>
    <definedName name="__123Graph_XCHART17" localSheetId="4" hidden="1">#REF!</definedName>
    <definedName name="__123Graph_XCHART17" localSheetId="10" hidden="1">#REF!</definedName>
    <definedName name="__123Graph_XCHART17" localSheetId="5" hidden="1">#REF!</definedName>
    <definedName name="__123Graph_XCHART17" hidden="1">#REF!</definedName>
    <definedName name="__123Graph_XCHART18" localSheetId="3" hidden="1">#REF!</definedName>
    <definedName name="__123Graph_XCHART18" localSheetId="9" hidden="1">#REF!</definedName>
    <definedName name="__123Graph_XCHART18" localSheetId="7" hidden="1">#REF!</definedName>
    <definedName name="__123Graph_XCHART18" localSheetId="8" hidden="1">#REF!</definedName>
    <definedName name="__123Graph_XCHART18" localSheetId="6" hidden="1">#REF!</definedName>
    <definedName name="__123Graph_XCHART18" localSheetId="4" hidden="1">#REF!</definedName>
    <definedName name="__123Graph_XCHART18" localSheetId="10" hidden="1">#REF!</definedName>
    <definedName name="__123Graph_XCHART18" localSheetId="5" hidden="1">#REF!</definedName>
    <definedName name="__123Graph_XCHART18" hidden="1">#REF!</definedName>
    <definedName name="__123Graph_XCHART19" localSheetId="3" hidden="1">#REF!</definedName>
    <definedName name="__123Graph_XCHART19" localSheetId="9" hidden="1">#REF!</definedName>
    <definedName name="__123Graph_XCHART19" localSheetId="7" hidden="1">#REF!</definedName>
    <definedName name="__123Graph_XCHART19" localSheetId="8" hidden="1">#REF!</definedName>
    <definedName name="__123Graph_XCHART19" localSheetId="6" hidden="1">#REF!</definedName>
    <definedName name="__123Graph_XCHART19" localSheetId="4" hidden="1">#REF!</definedName>
    <definedName name="__123Graph_XCHART19" localSheetId="10" hidden="1">#REF!</definedName>
    <definedName name="__123Graph_XCHART19" localSheetId="5" hidden="1">#REF!</definedName>
    <definedName name="__123Graph_XCHART19" hidden="1">#REF!</definedName>
    <definedName name="__123Graph_XCHART2" localSheetId="3" hidden="1">#REF!</definedName>
    <definedName name="__123Graph_XCHART2" localSheetId="9" hidden="1">#REF!</definedName>
    <definedName name="__123Graph_XCHART2" localSheetId="7" hidden="1">#REF!</definedName>
    <definedName name="__123Graph_XCHART2" localSheetId="8" hidden="1">#REF!</definedName>
    <definedName name="__123Graph_XCHART2" localSheetId="6" hidden="1">#REF!</definedName>
    <definedName name="__123Graph_XCHART2" localSheetId="4" hidden="1">#REF!</definedName>
    <definedName name="__123Graph_XCHART2" localSheetId="10" hidden="1">#REF!</definedName>
    <definedName name="__123Graph_XCHART2" localSheetId="5" hidden="1">#REF!</definedName>
    <definedName name="__123Graph_XCHART2" hidden="1">#REF!</definedName>
    <definedName name="__123Graph_XCHART20" localSheetId="3" hidden="1">#REF!</definedName>
    <definedName name="__123Graph_XCHART20" localSheetId="9" hidden="1">#REF!</definedName>
    <definedName name="__123Graph_XCHART20" localSheetId="7" hidden="1">#REF!</definedName>
    <definedName name="__123Graph_XCHART20" localSheetId="8" hidden="1">#REF!</definedName>
    <definedName name="__123Graph_XCHART20" localSheetId="6" hidden="1">#REF!</definedName>
    <definedName name="__123Graph_XCHART20" localSheetId="4" hidden="1">#REF!</definedName>
    <definedName name="__123Graph_XCHART20" localSheetId="10" hidden="1">#REF!</definedName>
    <definedName name="__123Graph_XCHART20" localSheetId="5" hidden="1">#REF!</definedName>
    <definedName name="__123Graph_XCHART20" hidden="1">#REF!</definedName>
    <definedName name="__123Graph_XCHART21" localSheetId="3" hidden="1">#REF!</definedName>
    <definedName name="__123Graph_XCHART21" localSheetId="9" hidden="1">#REF!</definedName>
    <definedName name="__123Graph_XCHART21" localSheetId="7" hidden="1">#REF!</definedName>
    <definedName name="__123Graph_XCHART21" localSheetId="8" hidden="1">#REF!</definedName>
    <definedName name="__123Graph_XCHART21" localSheetId="6" hidden="1">#REF!</definedName>
    <definedName name="__123Graph_XCHART21" localSheetId="4" hidden="1">#REF!</definedName>
    <definedName name="__123Graph_XCHART21" localSheetId="10" hidden="1">#REF!</definedName>
    <definedName name="__123Graph_XCHART21" localSheetId="5" hidden="1">#REF!</definedName>
    <definedName name="__123Graph_XCHART21" hidden="1">#REF!</definedName>
    <definedName name="__123Graph_XCHART22" localSheetId="3" hidden="1">#REF!</definedName>
    <definedName name="__123Graph_XCHART22" localSheetId="9" hidden="1">#REF!</definedName>
    <definedName name="__123Graph_XCHART22" localSheetId="7" hidden="1">#REF!</definedName>
    <definedName name="__123Graph_XCHART22" localSheetId="8" hidden="1">#REF!</definedName>
    <definedName name="__123Graph_XCHART22" localSheetId="6" hidden="1">#REF!</definedName>
    <definedName name="__123Graph_XCHART22" localSheetId="4" hidden="1">#REF!</definedName>
    <definedName name="__123Graph_XCHART22" localSheetId="10" hidden="1">#REF!</definedName>
    <definedName name="__123Graph_XCHART22" localSheetId="5" hidden="1">#REF!</definedName>
    <definedName name="__123Graph_XCHART22" hidden="1">#REF!</definedName>
    <definedName name="__123Graph_XCHART3" localSheetId="3" hidden="1">#REF!</definedName>
    <definedName name="__123Graph_XCHART3" localSheetId="9" hidden="1">#REF!</definedName>
    <definedName name="__123Graph_XCHART3" localSheetId="7" hidden="1">#REF!</definedName>
    <definedName name="__123Graph_XCHART3" localSheetId="8" hidden="1">#REF!</definedName>
    <definedName name="__123Graph_XCHART3" localSheetId="6" hidden="1">#REF!</definedName>
    <definedName name="__123Graph_XCHART3" localSheetId="4" hidden="1">#REF!</definedName>
    <definedName name="__123Graph_XCHART3" localSheetId="10" hidden="1">#REF!</definedName>
    <definedName name="__123Graph_XCHART3" localSheetId="5" hidden="1">#REF!</definedName>
    <definedName name="__123Graph_XCHART3" hidden="1">#REF!</definedName>
    <definedName name="__123Graph_XCHART4" localSheetId="3" hidden="1">#REF!</definedName>
    <definedName name="__123Graph_XCHART4" localSheetId="9" hidden="1">#REF!</definedName>
    <definedName name="__123Graph_XCHART4" localSheetId="7" hidden="1">#REF!</definedName>
    <definedName name="__123Graph_XCHART4" localSheetId="8" hidden="1">#REF!</definedName>
    <definedName name="__123Graph_XCHART4" localSheetId="6" hidden="1">#REF!</definedName>
    <definedName name="__123Graph_XCHART4" localSheetId="4" hidden="1">#REF!</definedName>
    <definedName name="__123Graph_XCHART4" localSheetId="10" hidden="1">#REF!</definedName>
    <definedName name="__123Graph_XCHART4" localSheetId="5" hidden="1">#REF!</definedName>
    <definedName name="__123Graph_XCHART4" hidden="1">#REF!</definedName>
    <definedName name="__123Graph_XCHART5" localSheetId="3" hidden="1">#REF!</definedName>
    <definedName name="__123Graph_XCHART5" localSheetId="9" hidden="1">#REF!</definedName>
    <definedName name="__123Graph_XCHART5" localSheetId="7" hidden="1">#REF!</definedName>
    <definedName name="__123Graph_XCHART5" localSheetId="8" hidden="1">#REF!</definedName>
    <definedName name="__123Graph_XCHART5" localSheetId="6" hidden="1">#REF!</definedName>
    <definedName name="__123Graph_XCHART5" localSheetId="4" hidden="1">#REF!</definedName>
    <definedName name="__123Graph_XCHART5" localSheetId="10" hidden="1">#REF!</definedName>
    <definedName name="__123Graph_XCHART5" localSheetId="5" hidden="1">#REF!</definedName>
    <definedName name="__123Graph_XCHART5" hidden="1">#REF!</definedName>
    <definedName name="__123Graph_XCHART6" localSheetId="3" hidden="1">#REF!</definedName>
    <definedName name="__123Graph_XCHART6" localSheetId="9" hidden="1">#REF!</definedName>
    <definedName name="__123Graph_XCHART6" localSheetId="7" hidden="1">#REF!</definedName>
    <definedName name="__123Graph_XCHART6" localSheetId="8" hidden="1">#REF!</definedName>
    <definedName name="__123Graph_XCHART6" localSheetId="6" hidden="1">#REF!</definedName>
    <definedName name="__123Graph_XCHART6" localSheetId="4" hidden="1">#REF!</definedName>
    <definedName name="__123Graph_XCHART6" localSheetId="10" hidden="1">#REF!</definedName>
    <definedName name="__123Graph_XCHART6" localSheetId="5" hidden="1">#REF!</definedName>
    <definedName name="__123Graph_XCHART6" hidden="1">#REF!</definedName>
    <definedName name="__123Graph_XCHART7" localSheetId="3" hidden="1">#REF!</definedName>
    <definedName name="__123Graph_XCHART7" localSheetId="9" hidden="1">#REF!</definedName>
    <definedName name="__123Graph_XCHART7" localSheetId="7" hidden="1">#REF!</definedName>
    <definedName name="__123Graph_XCHART7" localSheetId="8" hidden="1">#REF!</definedName>
    <definedName name="__123Graph_XCHART7" localSheetId="6" hidden="1">#REF!</definedName>
    <definedName name="__123Graph_XCHART7" localSheetId="4" hidden="1">#REF!</definedName>
    <definedName name="__123Graph_XCHART7" localSheetId="10" hidden="1">#REF!</definedName>
    <definedName name="__123Graph_XCHART7" localSheetId="5" hidden="1">#REF!</definedName>
    <definedName name="__123Graph_XCHART7" hidden="1">#REF!</definedName>
    <definedName name="__123Graph_XCHART8" localSheetId="3" hidden="1">#REF!</definedName>
    <definedName name="__123Graph_XCHART8" localSheetId="9" hidden="1">#REF!</definedName>
    <definedName name="__123Graph_XCHART8" localSheetId="7" hidden="1">#REF!</definedName>
    <definedName name="__123Graph_XCHART8" localSheetId="8" hidden="1">#REF!</definedName>
    <definedName name="__123Graph_XCHART8" localSheetId="6" hidden="1">#REF!</definedName>
    <definedName name="__123Graph_XCHART8" localSheetId="4" hidden="1">#REF!</definedName>
    <definedName name="__123Graph_XCHART8" localSheetId="10" hidden="1">#REF!</definedName>
    <definedName name="__123Graph_XCHART8" localSheetId="5" hidden="1">#REF!</definedName>
    <definedName name="__123Graph_XCHART8" hidden="1">#REF!</definedName>
    <definedName name="__123Graph_XCHART9" localSheetId="3" hidden="1">#REF!</definedName>
    <definedName name="__123Graph_XCHART9" localSheetId="9" hidden="1">#REF!</definedName>
    <definedName name="__123Graph_XCHART9" localSheetId="7" hidden="1">#REF!</definedName>
    <definedName name="__123Graph_XCHART9" localSheetId="8" hidden="1">#REF!</definedName>
    <definedName name="__123Graph_XCHART9" localSheetId="6" hidden="1">#REF!</definedName>
    <definedName name="__123Graph_XCHART9" localSheetId="4" hidden="1">#REF!</definedName>
    <definedName name="__123Graph_XCHART9" localSheetId="10" hidden="1">#REF!</definedName>
    <definedName name="__123Graph_XCHART9" localSheetId="5" hidden="1">#REF!</definedName>
    <definedName name="__123Graph_XCHART9" hidden="1">#REF!</definedName>
    <definedName name="__123Graph_XSLIDE17" localSheetId="3" hidden="1">#REF!</definedName>
    <definedName name="__123Graph_XSLIDE17" localSheetId="9" hidden="1">#REF!</definedName>
    <definedName name="__123Graph_XSLIDE17" localSheetId="7" hidden="1">#REF!</definedName>
    <definedName name="__123Graph_XSLIDE17" localSheetId="8" hidden="1">#REF!</definedName>
    <definedName name="__123Graph_XSLIDE17" localSheetId="6" hidden="1">#REF!</definedName>
    <definedName name="__123Graph_XSLIDE17" localSheetId="4" hidden="1">#REF!</definedName>
    <definedName name="__123Graph_XSLIDE17" localSheetId="10" hidden="1">#REF!</definedName>
    <definedName name="__123Graph_XSLIDE17" localSheetId="5" hidden="1">#REF!</definedName>
    <definedName name="__123Graph_XSLIDE17" hidden="1">#REF!</definedName>
    <definedName name="__123Graph_XSLIDEIII15" localSheetId="3" hidden="1">#REF!</definedName>
    <definedName name="__123Graph_XSLIDEIII15" localSheetId="9" hidden="1">#REF!</definedName>
    <definedName name="__123Graph_XSLIDEIII15" localSheetId="7" hidden="1">#REF!</definedName>
    <definedName name="__123Graph_XSLIDEIII15" localSheetId="8" hidden="1">#REF!</definedName>
    <definedName name="__123Graph_XSLIDEIII15" localSheetId="6" hidden="1">#REF!</definedName>
    <definedName name="__123Graph_XSLIDEIII15" localSheetId="4" hidden="1">#REF!</definedName>
    <definedName name="__123Graph_XSLIDEIII15" localSheetId="10" hidden="1">#REF!</definedName>
    <definedName name="__123Graph_XSLIDEIII15" localSheetId="5" hidden="1">#REF!</definedName>
    <definedName name="__123Graph_XSLIDEIII15" hidden="1">#REF!</definedName>
    <definedName name="__123Graph_XSLIDEIII25" localSheetId="3" hidden="1">#REF!</definedName>
    <definedName name="__123Graph_XSLIDEIII25" localSheetId="9" hidden="1">#REF!</definedName>
    <definedName name="__123Graph_XSLIDEIII25" localSheetId="7" hidden="1">#REF!</definedName>
    <definedName name="__123Graph_XSLIDEIII25" localSheetId="8" hidden="1">#REF!</definedName>
    <definedName name="__123Graph_XSLIDEIII25" localSheetId="6" hidden="1">#REF!</definedName>
    <definedName name="__123Graph_XSLIDEIII25" localSheetId="4" hidden="1">#REF!</definedName>
    <definedName name="__123Graph_XSLIDEIII25" localSheetId="10" hidden="1">#REF!</definedName>
    <definedName name="__123Graph_XSLIDEIII25" localSheetId="5" hidden="1">#REF!</definedName>
    <definedName name="__123Graph_XSLIDEIII25" hidden="1">#REF!</definedName>
    <definedName name="__123Graph_XSLIDEIII26" localSheetId="3" hidden="1">#REF!</definedName>
    <definedName name="__123Graph_XSLIDEIII26" localSheetId="9" hidden="1">#REF!</definedName>
    <definedName name="__123Graph_XSLIDEIII26" localSheetId="7" hidden="1">#REF!</definedName>
    <definedName name="__123Graph_XSLIDEIII26" localSheetId="8" hidden="1">#REF!</definedName>
    <definedName name="__123Graph_XSLIDEIII26" localSheetId="6" hidden="1">#REF!</definedName>
    <definedName name="__123Graph_XSLIDEIII26" localSheetId="4" hidden="1">#REF!</definedName>
    <definedName name="__123Graph_XSLIDEIII26" localSheetId="10" hidden="1">#REF!</definedName>
    <definedName name="__123Graph_XSLIDEIII26" localSheetId="5" hidden="1">#REF!</definedName>
    <definedName name="__123Graph_XSLIDEIII26" hidden="1">#REF!</definedName>
    <definedName name="_Order1" hidden="1">1</definedName>
    <definedName name="_Order2" hidden="1">1</definedName>
    <definedName name="graph" hidden="1">{"monthly",#N/A,FALSE,"GASODEM";"qtr to yr",#N/A,FALSE,"GASODEM"}</definedName>
    <definedName name="lowsulfurdiesel" hidden="1">{"PAGE1",#N/A,FALSE,"YIELDS";"PAGE2",#N/A,FALSE,"YIELDS";"PAGE3",#N/A,FALSE,"YIELDS"}</definedName>
    <definedName name="pooh" hidden="1">{"PAGE1",#N/A,FALSE,"YIELDS";"PAGE2",#N/A,FALSE,"YIELDS";"PAGE3",#N/A,FALSE,"YIELDS"}</definedName>
    <definedName name="steven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" hidden="1">{"PAGE1",#N/A,FALSE,"YIELDS";"PAGE2",#N/A,FALSE,"YIELDS";"PAGE3",#N/A,FALSE,"YIELDS"}</definedName>
    <definedName name="test.4" hidden="1">{"Padd I to III",#N/A,FALSE,"REFINERY";"Padd IV to US",#N/A,FALSE,"REFINERY";"Crude Balance I",#N/A,FALSE,"REFINERY";"Crude Balance II",#N/A,FALSE,"REFINERY"}</definedName>
    <definedName name="test.all" hidden="1">{"PAGE1",#N/A,FALSE,"YIELDS";"PAGE2",#N/A,FALSE,"YIELDS";"PAGE3",#N/A,FALSE,"YIELDS"}</definedName>
    <definedName name="test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5" hidden="1">{"Current",#N/A,FALSE,"Currentcal";"Current B",#N/A,FALSE,"Currentcal";"Constant",#N/A,FALSE,"Constantcal";"Constant B",#N/A,FALSE,"Constantcal"}</definedName>
    <definedName name="wrn.ALL." hidden="1">{"PAGE1",#N/A,FALSE,"YIELDS";"PAGE2",#N/A,FALSE,"YIELDS";"PAGE3",#N/A,FALSE,"YIELDS"}</definedName>
    <definedName name="wrn.charts." hidden="1">{"newyork",#N/A,FALSE,"Plots-Annually";"florida",#N/A,FALSE,"Plots-Annually"}</definedName>
    <definedName name="wrn.condensate." hidden="1">{"condensate",#N/A,FALSE,"CNTRYTYPE"}</definedName>
    <definedName name="wrn.crude." hidden="1">{"Padd1crd",#N/A,FALSE,"REFINERY";"padd2crd",#N/A,FALSE,"REFINERY";"padd3crd",#N/A,FALSE,"REFINERY";"padd4crd",#N/A,FALSE,"REFINERY";"padd5crd",#N/A,FALSE,"REFINERY"}</definedName>
    <definedName name="wrn.DELTA." hidden="1">{"table II 1",#N/A,FALSE,"DTables";"table II 2",#N/A,FALSE,"DTables";"table III 3",#N/A,FALSE,"DTables";"table III 4",#N/A,FALSE,"DTables"}</definedName>
    <definedName name="wrn.Demand._.MT.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GASCOND.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heavy." hidden="1">{"heavy",#N/A,FALSE,"CNTRYTYPE"}</definedName>
    <definedName name="wrn.Input._.and._.Growths." hidden="1">{"Product Demands Input",#N/A,TRUE,"PRDEMPOR";"Annual Growth Rates",#N/A,TRUE,"PRDEMPOR"}</definedName>
    <definedName name="wrn.light._.sour." hidden="1">{"light sour",#N/A,FALSE,"CNTRYTYPE"}</definedName>
    <definedName name="wrn.New._.York." hidden="1">{"NY PRICES",#N/A,FALSE,"CURRENT";"NY PRICES B",#N/A,FALSE,"CURRENT";"NY PRICES",#N/A,FALSE,"CONSTANT";"NY PRICES B",#N/A,FALSE,"CONSTANT"}</definedName>
    <definedName name="wrn.NWE._.1995." hidden="1">{"input",#N/A,TRUE,"1995 Quality";"basedata",#N/A,TRUE,"1995 Quality";"diff",#N/A,TRUE,"1995 Quality"}</definedName>
    <definedName name="wrn.NWE._.2000." hidden="1">{"input",#N/A,FALSE,"Year 2000";"basedata",#N/A,FALSE,"Year 2000";"diff",#N/A,FALSE,"Year 2000"}</definedName>
    <definedName name="wrn.print." hidden="1">{"yields",#N/A,TRUE,"Yields";"diff",#N/A,TRUE,"Differentials"}</definedName>
    <definedName name="wrn.Print._.Plots." hidden="1">{"Plot1",#N/A,FALSE,"Plots";"plot2",#N/A,FALSE,"Plots";"plot3",#N/A,FALSE,"Plots";"plot4",#N/A,FALSE,"Plots";"plot5",#N/A,FALSE,"Plots";"plot6",#N/A,FALSE,"Plots"}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REFINERY.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port." hidden="1">{#N/A,#N/A,FALSE,"Summary_netback";#N/A,#N/A,FALSE,"Summary_value"}</definedName>
    <definedName name="wrn.SAMPLE." hidden="1">{#N/A,#N/A,TRUE,"Crude";#N/A,#N/A,TRUE,"Products"}</definedName>
    <definedName name="wrn.SUBREGION." hidden="1">{"SUBREGION",#N/A,FALSE,"CNTRYTYPE"}</definedName>
    <definedName name="wrn.Summary." hidden="1">{"Growth Supply Demand",#N/A,TRUE,"Summary";"Primary Energy Balance",#N/A,TRUE,"Summary"}</definedName>
    <definedName name="wrn.sweet." hidden="1">{"sweet",#N/A,FALSE,"CNTRYTYPE"}</definedName>
    <definedName name="wrn.Tables." hidden="1">{"Current",#N/A,FALSE,"Currentcal";"Current B",#N/A,FALSE,"Currentcal";"Constant",#N/A,FALSE,"Constantcal";"Constant B",#N/A,FALSE,"Constantcal"}</definedName>
    <definedName name="wrn.total." hidden="1">{"total",#N/A,FALSE,"CNTRYTYPE"}</definedName>
    <definedName name="wrn2.all" hidden="1">{"PAGE1",#N/A,FALSE,"YIELDS";"PAGE2",#N/A,FALSE,"YIELDS";"PAGE3",#N/A,FALSE,"YIELDS"}</definedName>
    <definedName name="wrn2.all." hidden="1">{"PAGE1",#N/A,FALSE,"YIELDS";"PAGE2",#N/A,FALSE,"YIELDS";"PAGE3",#N/A,FALSE,"YIELDS"}</definedName>
    <definedName name="wrn2.gasodem." hidden="1">{"monthly",#N/A,FALSE,"GASODEM";"qtr to yr",#N/A,FALSE,"GASODEM"}</definedName>
    <definedName name="xxxxx" hidden="1">{"monthly",#N/A,FALSE,"GASODEM";"qtr to yr",#N/A,FALSE,"GASODEM"}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9" l="1"/>
  <c r="G44" i="19"/>
  <c r="H44" i="19"/>
  <c r="I44" i="19"/>
  <c r="J44" i="19"/>
  <c r="K44" i="19"/>
  <c r="L44" i="19"/>
  <c r="M44" i="19"/>
  <c r="N44" i="19"/>
  <c r="O44" i="19"/>
  <c r="P44" i="19"/>
  <c r="E44" i="19"/>
  <c r="E38" i="31" l="1"/>
  <c r="F38" i="31"/>
  <c r="G38" i="31"/>
  <c r="H38" i="31"/>
  <c r="I38" i="31"/>
  <c r="J38" i="31"/>
  <c r="K38" i="31"/>
  <c r="L38" i="31"/>
  <c r="M38" i="31"/>
  <c r="N38" i="31"/>
  <c r="O38" i="31"/>
  <c r="P38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F35" i="31"/>
  <c r="G35" i="31"/>
  <c r="H35" i="31"/>
  <c r="I35" i="31"/>
  <c r="J35" i="31"/>
  <c r="K35" i="31"/>
  <c r="L35" i="31"/>
  <c r="M35" i="31"/>
  <c r="N35" i="31"/>
  <c r="O35" i="31"/>
  <c r="P35" i="31"/>
  <c r="E38" i="32"/>
  <c r="F38" i="32"/>
  <c r="G38" i="32"/>
  <c r="H38" i="32"/>
  <c r="I38" i="32"/>
  <c r="J38" i="32"/>
  <c r="K38" i="32"/>
  <c r="L38" i="32"/>
  <c r="M38" i="32"/>
  <c r="N38" i="32"/>
  <c r="O38" i="32"/>
  <c r="P38" i="32"/>
  <c r="E41" i="32"/>
  <c r="F41" i="32"/>
  <c r="G41" i="32"/>
  <c r="H41" i="32"/>
  <c r="I41" i="32"/>
  <c r="J41" i="32"/>
  <c r="K41" i="32"/>
  <c r="L41" i="32"/>
  <c r="M41" i="32"/>
  <c r="N41" i="32"/>
  <c r="O41" i="32"/>
  <c r="P41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F35" i="32"/>
  <c r="G35" i="32"/>
  <c r="H35" i="32"/>
  <c r="I35" i="32"/>
  <c r="J35" i="32"/>
  <c r="K35" i="32"/>
  <c r="L35" i="32"/>
  <c r="M35" i="32"/>
  <c r="N35" i="32"/>
  <c r="O35" i="32"/>
  <c r="P35" i="32"/>
  <c r="E38" i="17"/>
  <c r="F38" i="17"/>
  <c r="G38" i="17"/>
  <c r="H38" i="17"/>
  <c r="I38" i="17"/>
  <c r="J38" i="17"/>
  <c r="K38" i="17"/>
  <c r="L38" i="17"/>
  <c r="M38" i="17"/>
  <c r="N38" i="17"/>
  <c r="O38" i="17"/>
  <c r="P38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F35" i="17"/>
  <c r="G35" i="17"/>
  <c r="H35" i="17"/>
  <c r="I35" i="17"/>
  <c r="J35" i="17"/>
  <c r="K35" i="17"/>
  <c r="L35" i="17"/>
  <c r="M35" i="17"/>
  <c r="N35" i="17"/>
  <c r="O35" i="17"/>
  <c r="P35" i="17"/>
  <c r="F44" i="20"/>
  <c r="F44" i="32" s="1"/>
  <c r="G44" i="20"/>
  <c r="G44" i="32" s="1"/>
  <c r="H44" i="20"/>
  <c r="H44" i="32" s="1"/>
  <c r="I44" i="20"/>
  <c r="I44" i="32" s="1"/>
  <c r="J44" i="20"/>
  <c r="J44" i="32" s="1"/>
  <c r="K44" i="20"/>
  <c r="K44" i="32" s="1"/>
  <c r="L44" i="20"/>
  <c r="L44" i="32" s="1"/>
  <c r="M44" i="20"/>
  <c r="M44" i="32" s="1"/>
  <c r="N44" i="20"/>
  <c r="N44" i="32" s="1"/>
  <c r="O44" i="20"/>
  <c r="O44" i="32" s="1"/>
  <c r="P44" i="20"/>
  <c r="P44" i="32" s="1"/>
  <c r="E44" i="20"/>
  <c r="E44" i="32" s="1"/>
  <c r="F69" i="20" l="1"/>
  <c r="G69" i="20"/>
  <c r="H69" i="20"/>
  <c r="I69" i="20"/>
  <c r="J69" i="20"/>
  <c r="K69" i="20"/>
  <c r="L69" i="20"/>
  <c r="M69" i="20"/>
  <c r="N69" i="20"/>
  <c r="O69" i="20"/>
  <c r="P69" i="20"/>
  <c r="F70" i="20"/>
  <c r="G70" i="20"/>
  <c r="H70" i="20"/>
  <c r="I70" i="20"/>
  <c r="J70" i="20"/>
  <c r="K70" i="20"/>
  <c r="L70" i="20"/>
  <c r="M70" i="20"/>
  <c r="N70" i="20"/>
  <c r="O70" i="20"/>
  <c r="P70" i="20"/>
  <c r="F73" i="20"/>
  <c r="G73" i="20"/>
  <c r="H73" i="20"/>
  <c r="I73" i="20"/>
  <c r="J73" i="20"/>
  <c r="K73" i="20"/>
  <c r="L73" i="20"/>
  <c r="M73" i="20"/>
  <c r="N73" i="20"/>
  <c r="O73" i="20"/>
  <c r="P73" i="20"/>
  <c r="F74" i="20"/>
  <c r="G74" i="20"/>
  <c r="H74" i="20"/>
  <c r="I74" i="20"/>
  <c r="J74" i="20"/>
  <c r="K74" i="20"/>
  <c r="L74" i="20"/>
  <c r="M74" i="20"/>
  <c r="N74" i="20"/>
  <c r="O74" i="20"/>
  <c r="P74" i="20"/>
  <c r="F75" i="20"/>
  <c r="G75" i="20"/>
  <c r="H75" i="20"/>
  <c r="I75" i="20"/>
  <c r="J75" i="20"/>
  <c r="K75" i="20"/>
  <c r="L75" i="20"/>
  <c r="M75" i="20"/>
  <c r="N75" i="20"/>
  <c r="O75" i="20"/>
  <c r="P75" i="20"/>
  <c r="F77" i="20"/>
  <c r="G77" i="20"/>
  <c r="H77" i="20"/>
  <c r="I77" i="20"/>
  <c r="J77" i="20"/>
  <c r="K77" i="20"/>
  <c r="L77" i="20"/>
  <c r="M77" i="20"/>
  <c r="N77" i="20"/>
  <c r="O77" i="20"/>
  <c r="P77" i="20"/>
  <c r="F79" i="20"/>
  <c r="G79" i="20"/>
  <c r="H79" i="20"/>
  <c r="I79" i="20"/>
  <c r="J79" i="20"/>
  <c r="K79" i="20"/>
  <c r="L79" i="20"/>
  <c r="M79" i="20"/>
  <c r="N79" i="20"/>
  <c r="O79" i="20"/>
  <c r="P79" i="20"/>
  <c r="F82" i="20"/>
  <c r="G82" i="20"/>
  <c r="H82" i="20"/>
  <c r="I82" i="20"/>
  <c r="J82" i="20"/>
  <c r="K82" i="20"/>
  <c r="L82" i="20"/>
  <c r="M82" i="20"/>
  <c r="N82" i="20"/>
  <c r="O82" i="20"/>
  <c r="P82" i="20"/>
  <c r="F85" i="20"/>
  <c r="G85" i="20"/>
  <c r="H85" i="20"/>
  <c r="I85" i="20"/>
  <c r="J85" i="20"/>
  <c r="K85" i="20"/>
  <c r="L85" i="20"/>
  <c r="M85" i="20"/>
  <c r="N85" i="20"/>
  <c r="O85" i="20"/>
  <c r="P85" i="20"/>
  <c r="F87" i="20"/>
  <c r="G87" i="20"/>
  <c r="H87" i="20"/>
  <c r="I87" i="20"/>
  <c r="J87" i="20"/>
  <c r="K87" i="20"/>
  <c r="L87" i="20"/>
  <c r="M87" i="20"/>
  <c r="N87" i="20"/>
  <c r="O87" i="20"/>
  <c r="P87" i="20"/>
  <c r="F89" i="20"/>
  <c r="G89" i="20"/>
  <c r="H89" i="20"/>
  <c r="I89" i="20"/>
  <c r="J89" i="20"/>
  <c r="K89" i="20"/>
  <c r="L89" i="20"/>
  <c r="M89" i="20"/>
  <c r="N89" i="20"/>
  <c r="O89" i="20"/>
  <c r="P89" i="20"/>
  <c r="F90" i="20"/>
  <c r="G90" i="20"/>
  <c r="H90" i="20"/>
  <c r="I90" i="20"/>
  <c r="J90" i="20"/>
  <c r="K90" i="20"/>
  <c r="L90" i="20"/>
  <c r="M90" i="20"/>
  <c r="N90" i="20"/>
  <c r="O90" i="20"/>
  <c r="P90" i="20"/>
  <c r="E59" i="31" l="1"/>
  <c r="F59" i="31"/>
  <c r="G59" i="31"/>
  <c r="H59" i="31"/>
  <c r="I59" i="31"/>
  <c r="J59" i="31"/>
  <c r="K59" i="31"/>
  <c r="L59" i="31"/>
  <c r="M59" i="31"/>
  <c r="N59" i="31"/>
  <c r="O59" i="31"/>
  <c r="P59" i="31"/>
  <c r="F56" i="31"/>
  <c r="G56" i="31"/>
  <c r="H56" i="31"/>
  <c r="I56" i="31"/>
  <c r="J56" i="31"/>
  <c r="K56" i="31"/>
  <c r="L56" i="31"/>
  <c r="M56" i="31"/>
  <c r="N56" i="31"/>
  <c r="O56" i="31"/>
  <c r="P56" i="31"/>
  <c r="F50" i="20" l="1"/>
  <c r="G50" i="20"/>
  <c r="H50" i="20"/>
  <c r="I50" i="20"/>
  <c r="J50" i="20"/>
  <c r="K50" i="20"/>
  <c r="L50" i="20"/>
  <c r="M50" i="20"/>
  <c r="N50" i="20"/>
  <c r="O50" i="20"/>
  <c r="P50" i="20"/>
  <c r="E50" i="20"/>
  <c r="F50" i="19"/>
  <c r="G50" i="19"/>
  <c r="H50" i="19"/>
  <c r="I50" i="19"/>
  <c r="J50" i="19"/>
  <c r="K50" i="19"/>
  <c r="L50" i="19"/>
  <c r="M50" i="19"/>
  <c r="N50" i="19"/>
  <c r="O50" i="19"/>
  <c r="P50" i="19"/>
  <c r="E50" i="19"/>
  <c r="P50" i="32" l="1"/>
  <c r="L50" i="32"/>
  <c r="H50" i="32"/>
  <c r="O50" i="32"/>
  <c r="K50" i="32"/>
  <c r="G50" i="32"/>
  <c r="N50" i="32"/>
  <c r="J50" i="32"/>
  <c r="F50" i="32"/>
  <c r="E50" i="32"/>
  <c r="M50" i="32"/>
  <c r="I50" i="32"/>
  <c r="F148" i="17"/>
  <c r="G148" i="17"/>
  <c r="H148" i="17"/>
  <c r="I148" i="17"/>
  <c r="J148" i="17"/>
  <c r="K148" i="17"/>
  <c r="L148" i="17"/>
  <c r="M148" i="17"/>
  <c r="N148" i="17"/>
  <c r="O148" i="17"/>
  <c r="P148" i="17"/>
  <c r="E148" i="17"/>
  <c r="F36" i="33" l="1"/>
  <c r="E43" i="33"/>
  <c r="E42" i="33"/>
  <c r="E40" i="33"/>
  <c r="E39" i="33"/>
  <c r="E38" i="33"/>
  <c r="E37" i="33"/>
  <c r="H36" i="33"/>
  <c r="I36" i="33"/>
  <c r="J36" i="33"/>
  <c r="K36" i="33"/>
  <c r="L36" i="33"/>
  <c r="M36" i="33"/>
  <c r="N36" i="33"/>
  <c r="O36" i="33"/>
  <c r="P36" i="33"/>
  <c r="Q36" i="33"/>
  <c r="G36" i="33"/>
  <c r="F22" i="19"/>
  <c r="G22" i="19"/>
  <c r="H22" i="19"/>
  <c r="I22" i="19"/>
  <c r="J22" i="19"/>
  <c r="K22" i="19"/>
  <c r="L22" i="19"/>
  <c r="M22" i="19"/>
  <c r="N22" i="19"/>
  <c r="O22" i="19"/>
  <c r="P22" i="19"/>
  <c r="E22" i="19"/>
  <c r="F127" i="19"/>
  <c r="G127" i="19"/>
  <c r="H127" i="19"/>
  <c r="I127" i="19"/>
  <c r="J127" i="19"/>
  <c r="K127" i="19"/>
  <c r="L127" i="19"/>
  <c r="M127" i="19"/>
  <c r="N127" i="19"/>
  <c r="O127" i="19"/>
  <c r="P127" i="19"/>
  <c r="F128" i="19"/>
  <c r="K128" i="19"/>
  <c r="L128" i="19"/>
  <c r="E128" i="19"/>
  <c r="E127" i="19"/>
  <c r="G126" i="19"/>
  <c r="H126" i="19"/>
  <c r="I126" i="19"/>
  <c r="J126" i="19"/>
  <c r="K126" i="19"/>
  <c r="L126" i="19"/>
  <c r="M126" i="19"/>
  <c r="N126" i="19"/>
  <c r="O126" i="19"/>
  <c r="P126" i="19"/>
  <c r="H132" i="19"/>
  <c r="I132" i="19"/>
  <c r="J132" i="19"/>
  <c r="K132" i="19"/>
  <c r="L132" i="19"/>
  <c r="M132" i="19"/>
  <c r="N132" i="19"/>
  <c r="O132" i="19"/>
  <c r="P132" i="19"/>
  <c r="G132" i="19"/>
  <c r="E31" i="19"/>
  <c r="G31" i="19"/>
  <c r="H31" i="19"/>
  <c r="I31" i="19"/>
  <c r="J31" i="19"/>
  <c r="K31" i="19"/>
  <c r="L31" i="19"/>
  <c r="M31" i="19"/>
  <c r="N31" i="19"/>
  <c r="O31" i="19"/>
  <c r="P31" i="19"/>
  <c r="E59" i="17"/>
  <c r="F59" i="17"/>
  <c r="G59" i="17"/>
  <c r="H59" i="17"/>
  <c r="I59" i="17"/>
  <c r="J59" i="17"/>
  <c r="K59" i="17"/>
  <c r="L59" i="17"/>
  <c r="M59" i="17"/>
  <c r="N59" i="17"/>
  <c r="O59" i="17"/>
  <c r="P59" i="17"/>
  <c r="P56" i="17"/>
  <c r="F56" i="17"/>
  <c r="G56" i="17"/>
  <c r="H56" i="17"/>
  <c r="I56" i="17"/>
  <c r="J56" i="17"/>
  <c r="K56" i="17"/>
  <c r="L56" i="17"/>
  <c r="M56" i="17"/>
  <c r="N56" i="17"/>
  <c r="O56" i="17"/>
  <c r="E59" i="32"/>
  <c r="F59" i="32"/>
  <c r="G59" i="32"/>
  <c r="H59" i="32"/>
  <c r="I59" i="32"/>
  <c r="J59" i="32"/>
  <c r="K59" i="32"/>
  <c r="L59" i="32"/>
  <c r="M59" i="32"/>
  <c r="N59" i="32"/>
  <c r="O59" i="32"/>
  <c r="P59" i="32"/>
  <c r="F56" i="32"/>
  <c r="G56" i="32"/>
  <c r="H56" i="32"/>
  <c r="I56" i="32"/>
  <c r="J56" i="32"/>
  <c r="K56" i="32"/>
  <c r="L56" i="32"/>
  <c r="M56" i="32"/>
  <c r="N56" i="32"/>
  <c r="O56" i="32"/>
  <c r="P56" i="32"/>
  <c r="H57" i="19"/>
  <c r="I57" i="19"/>
  <c r="J57" i="19"/>
  <c r="K57" i="19"/>
  <c r="L57" i="19"/>
  <c r="M57" i="19"/>
  <c r="N57" i="19"/>
  <c r="O57" i="19"/>
  <c r="P57" i="19"/>
  <c r="G60" i="19"/>
  <c r="H60" i="19"/>
  <c r="I60" i="19"/>
  <c r="J60" i="19"/>
  <c r="K60" i="19"/>
  <c r="L60" i="19"/>
  <c r="M60" i="19"/>
  <c r="N60" i="19"/>
  <c r="O60" i="19"/>
  <c r="P60" i="19"/>
  <c r="F64" i="19"/>
  <c r="G64" i="19"/>
  <c r="H64" i="19"/>
  <c r="I64" i="19"/>
  <c r="J64" i="19"/>
  <c r="K64" i="19"/>
  <c r="L64" i="19"/>
  <c r="M64" i="19"/>
  <c r="N64" i="19"/>
  <c r="O64" i="19"/>
  <c r="P64" i="19"/>
  <c r="F70" i="19"/>
  <c r="G70" i="19"/>
  <c r="H70" i="19"/>
  <c r="I70" i="19"/>
  <c r="J70" i="19"/>
  <c r="K70" i="19"/>
  <c r="L70" i="19"/>
  <c r="M70" i="19"/>
  <c r="N70" i="19"/>
  <c r="O70" i="19"/>
  <c r="P70" i="19"/>
  <c r="G71" i="19"/>
  <c r="H71" i="19"/>
  <c r="I71" i="19"/>
  <c r="J71" i="19"/>
  <c r="K71" i="19"/>
  <c r="L71" i="19"/>
  <c r="M71" i="19"/>
  <c r="N71" i="19"/>
  <c r="O71" i="19"/>
  <c r="P71" i="19"/>
  <c r="F72" i="19"/>
  <c r="G72" i="19"/>
  <c r="H72" i="19"/>
  <c r="I72" i="19"/>
  <c r="J72" i="19"/>
  <c r="K72" i="19"/>
  <c r="L72" i="19"/>
  <c r="M72" i="19"/>
  <c r="N72" i="19"/>
  <c r="O72" i="19"/>
  <c r="P72" i="19"/>
  <c r="F75" i="19"/>
  <c r="G75" i="19"/>
  <c r="H75" i="19"/>
  <c r="I75" i="19"/>
  <c r="J75" i="19"/>
  <c r="K75" i="19"/>
  <c r="L75" i="19"/>
  <c r="M75" i="19"/>
  <c r="N75" i="19"/>
  <c r="O75" i="19"/>
  <c r="P75" i="19"/>
  <c r="F76" i="19"/>
  <c r="G76" i="19"/>
  <c r="H76" i="19"/>
  <c r="I76" i="19"/>
  <c r="J76" i="19"/>
  <c r="K76" i="19"/>
  <c r="L76" i="19"/>
  <c r="M76" i="19"/>
  <c r="N76" i="19"/>
  <c r="O76" i="19"/>
  <c r="P76" i="19"/>
  <c r="F77" i="19"/>
  <c r="G77" i="19"/>
  <c r="H77" i="19"/>
  <c r="I77" i="19"/>
  <c r="J77" i="19"/>
  <c r="K77" i="19"/>
  <c r="L77" i="19"/>
  <c r="M77" i="19"/>
  <c r="N77" i="19"/>
  <c r="O77" i="19"/>
  <c r="P77" i="19"/>
  <c r="F78" i="19"/>
  <c r="G78" i="19"/>
  <c r="H78" i="19"/>
  <c r="I78" i="19"/>
  <c r="J78" i="19"/>
  <c r="K78" i="19"/>
  <c r="L78" i="19"/>
  <c r="M78" i="19"/>
  <c r="N78" i="19"/>
  <c r="O78" i="19"/>
  <c r="P78" i="19"/>
  <c r="F79" i="19"/>
  <c r="G79" i="19"/>
  <c r="H79" i="19"/>
  <c r="I79" i="19"/>
  <c r="J79" i="19"/>
  <c r="K79" i="19"/>
  <c r="L79" i="19"/>
  <c r="M79" i="19"/>
  <c r="N79" i="19"/>
  <c r="O79" i="19"/>
  <c r="P79" i="19"/>
  <c r="F80" i="19"/>
  <c r="G80" i="19"/>
  <c r="H80" i="19"/>
  <c r="I80" i="19"/>
  <c r="J80" i="19"/>
  <c r="K80" i="19"/>
  <c r="L80" i="19"/>
  <c r="M80" i="19"/>
  <c r="N80" i="19"/>
  <c r="O80" i="19"/>
  <c r="P80" i="19"/>
  <c r="F81" i="19"/>
  <c r="G81" i="19"/>
  <c r="H81" i="19"/>
  <c r="I81" i="19"/>
  <c r="J81" i="19"/>
  <c r="K81" i="19"/>
  <c r="L81" i="19"/>
  <c r="M81" i="19"/>
  <c r="N81" i="19"/>
  <c r="O81" i="19"/>
  <c r="P81" i="19"/>
  <c r="F82" i="19"/>
  <c r="G82" i="19"/>
  <c r="H82" i="19"/>
  <c r="I82" i="19"/>
  <c r="J82" i="19"/>
  <c r="K82" i="19"/>
  <c r="L82" i="19"/>
  <c r="M82" i="19"/>
  <c r="N82" i="19"/>
  <c r="O82" i="19"/>
  <c r="P82" i="19"/>
  <c r="G83" i="19"/>
  <c r="H83" i="19"/>
  <c r="I83" i="19"/>
  <c r="J83" i="19"/>
  <c r="K83" i="19"/>
  <c r="L83" i="19"/>
  <c r="M83" i="19"/>
  <c r="N83" i="19"/>
  <c r="O83" i="19"/>
  <c r="P83" i="19"/>
  <c r="F84" i="19"/>
  <c r="G84" i="19"/>
  <c r="H84" i="19"/>
  <c r="I84" i="19"/>
  <c r="J84" i="19"/>
  <c r="K84" i="19"/>
  <c r="L84" i="19"/>
  <c r="M84" i="19"/>
  <c r="N84" i="19"/>
  <c r="O84" i="19"/>
  <c r="P84" i="19"/>
  <c r="F85" i="19"/>
  <c r="G85" i="19"/>
  <c r="H85" i="19"/>
  <c r="I85" i="19"/>
  <c r="J85" i="19"/>
  <c r="K85" i="19"/>
  <c r="L85" i="19"/>
  <c r="M85" i="19"/>
  <c r="N85" i="19"/>
  <c r="O85" i="19"/>
  <c r="P85" i="19"/>
  <c r="F86" i="19"/>
  <c r="G86" i="19"/>
  <c r="H86" i="19"/>
  <c r="I86" i="19"/>
  <c r="J86" i="19"/>
  <c r="K86" i="19"/>
  <c r="L86" i="19"/>
  <c r="M86" i="19"/>
  <c r="N86" i="19"/>
  <c r="O86" i="19"/>
  <c r="P86" i="19"/>
  <c r="F87" i="19"/>
  <c r="G87" i="19"/>
  <c r="H87" i="19"/>
  <c r="I87" i="19"/>
  <c r="J87" i="19"/>
  <c r="K87" i="19"/>
  <c r="L87" i="19"/>
  <c r="M87" i="19"/>
  <c r="N87" i="19"/>
  <c r="O87" i="19"/>
  <c r="P87" i="19"/>
  <c r="F88" i="19"/>
  <c r="G88" i="19"/>
  <c r="H88" i="19"/>
  <c r="I88" i="19"/>
  <c r="J88" i="19"/>
  <c r="K88" i="19"/>
  <c r="L88" i="19"/>
  <c r="M88" i="19"/>
  <c r="N88" i="19"/>
  <c r="O88" i="19"/>
  <c r="P88" i="19"/>
  <c r="F89" i="19"/>
  <c r="G89" i="19"/>
  <c r="H89" i="19"/>
  <c r="I89" i="19"/>
  <c r="J89" i="19"/>
  <c r="K89" i="19"/>
  <c r="L89" i="19"/>
  <c r="M89" i="19"/>
  <c r="N89" i="19"/>
  <c r="O89" i="19"/>
  <c r="P89" i="19"/>
  <c r="F90" i="19"/>
  <c r="G90" i="19"/>
  <c r="H90" i="19"/>
  <c r="I90" i="19"/>
  <c r="J90" i="19"/>
  <c r="K90" i="19"/>
  <c r="L90" i="19"/>
  <c r="M90" i="19"/>
  <c r="N90" i="19"/>
  <c r="O90" i="19"/>
  <c r="P90" i="19"/>
  <c r="F91" i="19"/>
  <c r="G91" i="19"/>
  <c r="H91" i="19"/>
  <c r="I91" i="19"/>
  <c r="J91" i="19"/>
  <c r="K91" i="19"/>
  <c r="L91" i="19"/>
  <c r="M91" i="19"/>
  <c r="N91" i="19"/>
  <c r="O91" i="19"/>
  <c r="P91" i="19"/>
  <c r="F92" i="19"/>
  <c r="G92" i="19"/>
  <c r="H92" i="19"/>
  <c r="I92" i="19"/>
  <c r="J92" i="19"/>
  <c r="K92" i="19"/>
  <c r="L92" i="19"/>
  <c r="M92" i="19"/>
  <c r="N92" i="19"/>
  <c r="O92" i="19"/>
  <c r="P92" i="19"/>
  <c r="F93" i="19"/>
  <c r="G93" i="19"/>
  <c r="H93" i="19"/>
  <c r="I93" i="19"/>
  <c r="J93" i="19"/>
  <c r="K93" i="19"/>
  <c r="L93" i="19"/>
  <c r="M93" i="19"/>
  <c r="N93" i="19"/>
  <c r="O93" i="19"/>
  <c r="P93" i="19"/>
  <c r="F94" i="19"/>
  <c r="G94" i="19"/>
  <c r="H94" i="19"/>
  <c r="I94" i="19"/>
  <c r="J94" i="19"/>
  <c r="K94" i="19"/>
  <c r="L94" i="19"/>
  <c r="M94" i="19"/>
  <c r="N94" i="19"/>
  <c r="O94" i="19"/>
  <c r="P94" i="19"/>
  <c r="G95" i="19"/>
  <c r="H95" i="19"/>
  <c r="I95" i="19"/>
  <c r="J95" i="19"/>
  <c r="K95" i="19"/>
  <c r="L95" i="19"/>
  <c r="M95" i="19"/>
  <c r="N95" i="19"/>
  <c r="O95" i="19"/>
  <c r="P95" i="19"/>
  <c r="F98" i="19"/>
  <c r="G98" i="19"/>
  <c r="H98" i="19"/>
  <c r="I98" i="19"/>
  <c r="J98" i="19"/>
  <c r="K98" i="19"/>
  <c r="L98" i="19"/>
  <c r="M98" i="19"/>
  <c r="N98" i="19"/>
  <c r="O98" i="19"/>
  <c r="P98" i="19"/>
  <c r="F99" i="19"/>
  <c r="G99" i="19"/>
  <c r="H99" i="19"/>
  <c r="I99" i="19"/>
  <c r="J99" i="19"/>
  <c r="K99" i="19"/>
  <c r="L99" i="19"/>
  <c r="M99" i="19"/>
  <c r="N99" i="19"/>
  <c r="O99" i="19"/>
  <c r="P99" i="19"/>
  <c r="F100" i="19"/>
  <c r="G100" i="19"/>
  <c r="H100" i="19"/>
  <c r="I100" i="19"/>
  <c r="J100" i="19"/>
  <c r="K100" i="19"/>
  <c r="L100" i="19"/>
  <c r="M100" i="19"/>
  <c r="N100" i="19"/>
  <c r="O100" i="19"/>
  <c r="P100" i="19"/>
  <c r="F101" i="19"/>
  <c r="G101" i="19"/>
  <c r="H101" i="19"/>
  <c r="I101" i="19"/>
  <c r="J101" i="19"/>
  <c r="K101" i="19"/>
  <c r="L101" i="19"/>
  <c r="M101" i="19"/>
  <c r="N101" i="19"/>
  <c r="O101" i="19"/>
  <c r="P101" i="19"/>
  <c r="F102" i="19"/>
  <c r="G102" i="19"/>
  <c r="H102" i="19"/>
  <c r="I102" i="19"/>
  <c r="J102" i="19"/>
  <c r="K102" i="19"/>
  <c r="L102" i="19"/>
  <c r="M102" i="19"/>
  <c r="N102" i="19"/>
  <c r="O102" i="19"/>
  <c r="P102" i="19"/>
  <c r="F103" i="19"/>
  <c r="G103" i="19"/>
  <c r="H103" i="19"/>
  <c r="I103" i="19"/>
  <c r="J103" i="19"/>
  <c r="K103" i="19"/>
  <c r="L103" i="19"/>
  <c r="M103" i="19"/>
  <c r="N103" i="19"/>
  <c r="O103" i="19"/>
  <c r="P103" i="19"/>
  <c r="F104" i="19"/>
  <c r="G104" i="19"/>
  <c r="H104" i="19"/>
  <c r="I104" i="19"/>
  <c r="J104" i="19"/>
  <c r="K104" i="19"/>
  <c r="L104" i="19"/>
  <c r="M104" i="19"/>
  <c r="N104" i="19"/>
  <c r="O104" i="19"/>
  <c r="P104" i="19"/>
  <c r="F105" i="19"/>
  <c r="G105" i="19"/>
  <c r="H105" i="19"/>
  <c r="I105" i="19"/>
  <c r="J105" i="19"/>
  <c r="K105" i="19"/>
  <c r="L105" i="19"/>
  <c r="M105" i="19"/>
  <c r="N105" i="19"/>
  <c r="O105" i="19"/>
  <c r="P105" i="19"/>
  <c r="F106" i="19"/>
  <c r="G106" i="19"/>
  <c r="H106" i="19"/>
  <c r="I106" i="19"/>
  <c r="J106" i="19"/>
  <c r="K106" i="19"/>
  <c r="L106" i="19"/>
  <c r="M106" i="19"/>
  <c r="N106" i="19"/>
  <c r="O106" i="19"/>
  <c r="P106" i="19"/>
  <c r="F107" i="19"/>
  <c r="G107" i="19"/>
  <c r="H107" i="19"/>
  <c r="I107" i="19"/>
  <c r="J107" i="19"/>
  <c r="K107" i="19"/>
  <c r="L107" i="19"/>
  <c r="M107" i="19"/>
  <c r="N107" i="19"/>
  <c r="O107" i="19"/>
  <c r="P107" i="19"/>
  <c r="F108" i="19"/>
  <c r="G108" i="19"/>
  <c r="H108" i="19"/>
  <c r="I108" i="19"/>
  <c r="J108" i="19"/>
  <c r="K108" i="19"/>
  <c r="L108" i="19"/>
  <c r="M108" i="19"/>
  <c r="N108" i="19"/>
  <c r="O108" i="19"/>
  <c r="P108" i="19"/>
  <c r="F109" i="19"/>
  <c r="G109" i="19"/>
  <c r="H109" i="19"/>
  <c r="I109" i="19"/>
  <c r="J109" i="19"/>
  <c r="K109" i="19"/>
  <c r="L109" i="19"/>
  <c r="M109" i="19"/>
  <c r="N109" i="19"/>
  <c r="O109" i="19"/>
  <c r="P109" i="19"/>
  <c r="F110" i="19"/>
  <c r="G110" i="19"/>
  <c r="H110" i="19"/>
  <c r="I110" i="19"/>
  <c r="J110" i="19"/>
  <c r="K110" i="19"/>
  <c r="L110" i="19"/>
  <c r="M110" i="19"/>
  <c r="N110" i="19"/>
  <c r="O110" i="19"/>
  <c r="P110" i="19"/>
  <c r="F111" i="19"/>
  <c r="G111" i="19"/>
  <c r="H111" i="19"/>
  <c r="I111" i="19"/>
  <c r="J111" i="19"/>
  <c r="K111" i="19"/>
  <c r="L111" i="19"/>
  <c r="M111" i="19"/>
  <c r="N111" i="19"/>
  <c r="O111" i="19"/>
  <c r="P111" i="19"/>
  <c r="F112" i="19"/>
  <c r="G112" i="19"/>
  <c r="H112" i="19"/>
  <c r="I112" i="19"/>
  <c r="J112" i="19"/>
  <c r="K112" i="19"/>
  <c r="L112" i="19"/>
  <c r="M112" i="19"/>
  <c r="N112" i="19"/>
  <c r="O112" i="19"/>
  <c r="P112" i="19"/>
  <c r="F113" i="19"/>
  <c r="G113" i="19"/>
  <c r="H113" i="19"/>
  <c r="I113" i="19"/>
  <c r="J113" i="19"/>
  <c r="K113" i="19"/>
  <c r="L113" i="19"/>
  <c r="M113" i="19"/>
  <c r="N113" i="19"/>
  <c r="O113" i="19"/>
  <c r="P113" i="19"/>
  <c r="F114" i="19"/>
  <c r="G114" i="19"/>
  <c r="H114" i="19"/>
  <c r="I114" i="19"/>
  <c r="J114" i="19"/>
  <c r="K114" i="19"/>
  <c r="L114" i="19"/>
  <c r="M114" i="19"/>
  <c r="N114" i="19"/>
  <c r="O114" i="19"/>
  <c r="P114" i="19"/>
  <c r="F116" i="19"/>
  <c r="G116" i="19"/>
  <c r="H116" i="19"/>
  <c r="I116" i="19"/>
  <c r="J116" i="19"/>
  <c r="K116" i="19"/>
  <c r="L116" i="19"/>
  <c r="M116" i="19"/>
  <c r="N116" i="19"/>
  <c r="O116" i="19"/>
  <c r="P116" i="19"/>
  <c r="F117" i="19"/>
  <c r="G117" i="19"/>
  <c r="H117" i="19"/>
  <c r="I117" i="19"/>
  <c r="J117" i="19"/>
  <c r="K117" i="19"/>
  <c r="L117" i="19"/>
  <c r="M117" i="19"/>
  <c r="N117" i="19"/>
  <c r="O117" i="19"/>
  <c r="P117" i="19"/>
  <c r="F118" i="19"/>
  <c r="G118" i="19"/>
  <c r="H118" i="19"/>
  <c r="I118" i="19"/>
  <c r="J118" i="19"/>
  <c r="K118" i="19"/>
  <c r="L118" i="19"/>
  <c r="M118" i="19"/>
  <c r="N118" i="19"/>
  <c r="O118" i="19"/>
  <c r="P118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6" i="19"/>
  <c r="E117" i="19"/>
  <c r="E118" i="19"/>
  <c r="E74" i="19"/>
  <c r="E73" i="19"/>
  <c r="P8" i="19" l="1"/>
  <c r="L8" i="19"/>
  <c r="H8" i="19"/>
  <c r="M8" i="19"/>
  <c r="I8" i="19"/>
  <c r="O8" i="19"/>
  <c r="K8" i="19"/>
  <c r="N8" i="19"/>
  <c r="J8" i="19"/>
  <c r="E71" i="19"/>
  <c r="E72" i="19"/>
  <c r="E75" i="19"/>
  <c r="E70" i="19"/>
  <c r="E67" i="19"/>
  <c r="E68" i="19"/>
  <c r="E66" i="19"/>
  <c r="E64" i="19" l="1"/>
  <c r="E60" i="19"/>
  <c r="F52" i="19" l="1"/>
  <c r="G52" i="19"/>
  <c r="H52" i="19"/>
  <c r="I52" i="19"/>
  <c r="J52" i="19"/>
  <c r="K52" i="19"/>
  <c r="L52" i="19"/>
  <c r="M52" i="19"/>
  <c r="N52" i="19"/>
  <c r="O52" i="19"/>
  <c r="P52" i="19"/>
  <c r="E52" i="19"/>
  <c r="K39" i="19"/>
  <c r="N39" i="19"/>
  <c r="O39" i="19"/>
  <c r="G42" i="19"/>
  <c r="H42" i="19"/>
  <c r="I42" i="19"/>
  <c r="J42" i="19"/>
  <c r="K42" i="19"/>
  <c r="L42" i="19"/>
  <c r="M42" i="19"/>
  <c r="N42" i="19"/>
  <c r="O42" i="19"/>
  <c r="P42" i="19"/>
  <c r="G46" i="19"/>
  <c r="I46" i="19"/>
  <c r="L46" i="19"/>
  <c r="M46" i="19"/>
  <c r="O46" i="19"/>
  <c r="P46" i="19"/>
  <c r="E46" i="19"/>
  <c r="F66" i="20" l="1"/>
  <c r="F51" i="20" s="1"/>
  <c r="F51" i="32" s="1"/>
  <c r="G66" i="20"/>
  <c r="G51" i="20" s="1"/>
  <c r="G51" i="32" s="1"/>
  <c r="E66" i="20"/>
  <c r="E66" i="32" l="1"/>
  <c r="E51" i="20"/>
  <c r="E51" i="32" s="1"/>
  <c r="E43" i="20"/>
  <c r="E43" i="32" s="1"/>
  <c r="E67" i="20"/>
  <c r="E67" i="32" s="1"/>
  <c r="E68" i="20"/>
  <c r="E68" i="32" s="1"/>
  <c r="G58" i="20"/>
  <c r="G58" i="32" s="1"/>
  <c r="G67" i="20"/>
  <c r="G68" i="20"/>
  <c r="F43" i="20"/>
  <c r="F43" i="32" s="1"/>
  <c r="F68" i="20"/>
  <c r="F67" i="20"/>
  <c r="E40" i="20"/>
  <c r="E40" i="32" s="1"/>
  <c r="F58" i="20"/>
  <c r="F58" i="32" s="1"/>
  <c r="G49" i="20"/>
  <c r="G49" i="32" s="1"/>
  <c r="E49" i="20"/>
  <c r="E49" i="32" s="1"/>
  <c r="F49" i="20"/>
  <c r="F49" i="32" s="1"/>
  <c r="E37" i="20"/>
  <c r="E37" i="32" s="1"/>
  <c r="F40" i="20"/>
  <c r="F40" i="32" s="1"/>
  <c r="E58" i="20"/>
  <c r="E58" i="32" s="1"/>
  <c r="E47" i="20"/>
  <c r="E47" i="32" s="1"/>
  <c r="G47" i="20"/>
  <c r="G47" i="32" s="1"/>
  <c r="G37" i="20"/>
  <c r="G37" i="32" s="1"/>
  <c r="G43" i="20"/>
  <c r="G43" i="32" s="1"/>
  <c r="G40" i="20"/>
  <c r="G40" i="32" s="1"/>
  <c r="F47" i="20"/>
  <c r="F47" i="32" s="1"/>
  <c r="F37" i="20"/>
  <c r="F37" i="32" s="1"/>
  <c r="C22" i="10" l="1"/>
  <c r="C23" i="10" s="1"/>
  <c r="C26" i="10" l="1"/>
  <c r="G144" i="19" l="1"/>
  <c r="H144" i="19"/>
  <c r="I144" i="19"/>
  <c r="J144" i="19"/>
  <c r="K144" i="19"/>
  <c r="L144" i="19"/>
  <c r="M144" i="19"/>
  <c r="O144" i="19"/>
  <c r="P144" i="19"/>
  <c r="F144" i="19"/>
  <c r="E144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F30" i="19"/>
  <c r="G30" i="19"/>
  <c r="H30" i="19"/>
  <c r="I30" i="19"/>
  <c r="J30" i="19"/>
  <c r="K30" i="19"/>
  <c r="L30" i="19"/>
  <c r="M30" i="19"/>
  <c r="N30" i="19"/>
  <c r="O30" i="19"/>
  <c r="P30" i="19"/>
  <c r="E30" i="19"/>
  <c r="F75" i="32"/>
  <c r="G75" i="32"/>
  <c r="H75" i="32"/>
  <c r="I75" i="32"/>
  <c r="J75" i="32"/>
  <c r="K75" i="32"/>
  <c r="L75" i="32"/>
  <c r="M75" i="32"/>
  <c r="N75" i="32"/>
  <c r="O75" i="32"/>
  <c r="P75" i="32"/>
  <c r="F77" i="32"/>
  <c r="G77" i="32"/>
  <c r="H77" i="32"/>
  <c r="I77" i="32"/>
  <c r="J77" i="32"/>
  <c r="K77" i="32"/>
  <c r="L77" i="32"/>
  <c r="M77" i="32"/>
  <c r="N77" i="32"/>
  <c r="O77" i="32"/>
  <c r="P77" i="32"/>
  <c r="F79" i="32"/>
  <c r="G79" i="32"/>
  <c r="H79" i="32"/>
  <c r="I79" i="32"/>
  <c r="J79" i="32"/>
  <c r="K79" i="32"/>
  <c r="L79" i="32"/>
  <c r="M79" i="32"/>
  <c r="N79" i="32"/>
  <c r="O79" i="32"/>
  <c r="P79" i="32"/>
  <c r="F82" i="32"/>
  <c r="G82" i="32"/>
  <c r="H82" i="32"/>
  <c r="I82" i="32"/>
  <c r="J82" i="32"/>
  <c r="K82" i="32"/>
  <c r="L82" i="32"/>
  <c r="M82" i="32"/>
  <c r="N82" i="32"/>
  <c r="O82" i="32"/>
  <c r="P82" i="32"/>
  <c r="F85" i="32"/>
  <c r="G85" i="32"/>
  <c r="H85" i="32"/>
  <c r="I85" i="32"/>
  <c r="J85" i="32"/>
  <c r="K85" i="32"/>
  <c r="L85" i="32"/>
  <c r="M85" i="32"/>
  <c r="N85" i="32"/>
  <c r="O85" i="32"/>
  <c r="P85" i="32"/>
  <c r="F87" i="32"/>
  <c r="G87" i="32"/>
  <c r="H87" i="32"/>
  <c r="I87" i="32"/>
  <c r="J87" i="32"/>
  <c r="K87" i="32"/>
  <c r="L87" i="32"/>
  <c r="M87" i="32"/>
  <c r="N87" i="32"/>
  <c r="O87" i="32"/>
  <c r="P87" i="32"/>
  <c r="F89" i="32"/>
  <c r="G89" i="32"/>
  <c r="H89" i="32"/>
  <c r="I89" i="32"/>
  <c r="J89" i="32"/>
  <c r="K89" i="32"/>
  <c r="L89" i="32"/>
  <c r="M89" i="32"/>
  <c r="N89" i="32"/>
  <c r="O89" i="32"/>
  <c r="P89" i="32"/>
  <c r="F90" i="32"/>
  <c r="G90" i="32"/>
  <c r="H90" i="32"/>
  <c r="I90" i="32"/>
  <c r="J90" i="32"/>
  <c r="K90" i="32"/>
  <c r="L90" i="32"/>
  <c r="M90" i="32"/>
  <c r="N90" i="32"/>
  <c r="O90" i="32"/>
  <c r="P90" i="32"/>
  <c r="F132" i="19" l="1"/>
  <c r="E132" i="19"/>
  <c r="P146" i="19"/>
  <c r="O146" i="19"/>
  <c r="N146" i="19"/>
  <c r="M146" i="19"/>
  <c r="J146" i="19"/>
  <c r="I146" i="19"/>
  <c r="H146" i="19"/>
  <c r="G146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F20" i="19" l="1"/>
  <c r="J20" i="19"/>
  <c r="G20" i="19"/>
  <c r="O20" i="19"/>
  <c r="H20" i="19"/>
  <c r="L20" i="19"/>
  <c r="P20" i="19"/>
  <c r="N20" i="19"/>
  <c r="K20" i="19"/>
  <c r="E20" i="19"/>
  <c r="I20" i="19"/>
  <c r="M20" i="19"/>
  <c r="F61" i="20"/>
  <c r="F61" i="32" s="1"/>
  <c r="G61" i="20"/>
  <c r="G61" i="32" s="1"/>
  <c r="H61" i="20"/>
  <c r="H61" i="32" s="1"/>
  <c r="I61" i="20"/>
  <c r="I61" i="32" s="1"/>
  <c r="J61" i="20"/>
  <c r="J61" i="32" s="1"/>
  <c r="K61" i="20"/>
  <c r="K61" i="32" s="1"/>
  <c r="L61" i="20"/>
  <c r="L61" i="32" s="1"/>
  <c r="M61" i="20"/>
  <c r="M61" i="32" s="1"/>
  <c r="N61" i="20"/>
  <c r="N61" i="32" s="1"/>
  <c r="O61" i="20"/>
  <c r="O61" i="32" s="1"/>
  <c r="P61" i="20"/>
  <c r="P61" i="32" s="1"/>
  <c r="E61" i="20"/>
  <c r="E61" i="32" s="1"/>
  <c r="E26" i="10" l="1"/>
  <c r="F26" i="10"/>
  <c r="G26" i="10"/>
  <c r="H26" i="10"/>
  <c r="I26" i="10"/>
  <c r="J26" i="10"/>
  <c r="K26" i="10"/>
  <c r="L26" i="10"/>
  <c r="M26" i="10"/>
  <c r="N26" i="10"/>
  <c r="O26" i="10"/>
  <c r="D26" i="10"/>
  <c r="P140" i="17" l="1"/>
  <c r="O140" i="17"/>
  <c r="N140" i="17"/>
  <c r="M140" i="17"/>
  <c r="L140" i="17"/>
  <c r="K140" i="17"/>
  <c r="J140" i="17"/>
  <c r="I140" i="17"/>
  <c r="H140" i="17"/>
  <c r="G140" i="17"/>
  <c r="F140" i="17"/>
  <c r="E140" i="17"/>
  <c r="F36" i="20" l="1"/>
  <c r="G36" i="20"/>
  <c r="H36" i="20"/>
  <c r="I36" i="20"/>
  <c r="J36" i="20"/>
  <c r="K36" i="20"/>
  <c r="L36" i="20"/>
  <c r="M36" i="20"/>
  <c r="N36" i="20"/>
  <c r="O36" i="20"/>
  <c r="P36" i="20"/>
  <c r="F48" i="20"/>
  <c r="F48" i="32" s="1"/>
  <c r="G48" i="20"/>
  <c r="G48" i="32" s="1"/>
  <c r="H48" i="20"/>
  <c r="H48" i="32" s="1"/>
  <c r="I48" i="20"/>
  <c r="I48" i="32" s="1"/>
  <c r="J48" i="20"/>
  <c r="J48" i="32" s="1"/>
  <c r="K48" i="20"/>
  <c r="K48" i="32" s="1"/>
  <c r="L48" i="20"/>
  <c r="L48" i="32" s="1"/>
  <c r="M48" i="20"/>
  <c r="M48" i="32" s="1"/>
  <c r="N48" i="20"/>
  <c r="N48" i="32" s="1"/>
  <c r="O48" i="20"/>
  <c r="O48" i="32" s="1"/>
  <c r="P48" i="20"/>
  <c r="P48" i="32" s="1"/>
  <c r="F46" i="20"/>
  <c r="G46" i="20"/>
  <c r="G46" i="32" s="1"/>
  <c r="H46" i="20"/>
  <c r="I46" i="20"/>
  <c r="I46" i="32" s="1"/>
  <c r="J46" i="20"/>
  <c r="K46" i="20"/>
  <c r="L46" i="20"/>
  <c r="L46" i="32" s="1"/>
  <c r="M46" i="20"/>
  <c r="M46" i="32" s="1"/>
  <c r="N46" i="20"/>
  <c r="O46" i="20"/>
  <c r="O46" i="32" s="1"/>
  <c r="P46" i="20"/>
  <c r="P46" i="32" s="1"/>
  <c r="E48" i="20"/>
  <c r="E48" i="32" s="1"/>
  <c r="E46" i="20"/>
  <c r="E46" i="32" s="1"/>
  <c r="O42" i="10" l="1"/>
  <c r="O22" i="10"/>
  <c r="O23" i="10" s="1"/>
  <c r="O48" i="10"/>
  <c r="O40" i="10"/>
  <c r="O41" i="10"/>
  <c r="O43" i="10"/>
  <c r="O44" i="10"/>
  <c r="O45" i="10"/>
  <c r="O46" i="10"/>
  <c r="O47" i="10"/>
  <c r="O49" i="10"/>
  <c r="O50" i="10"/>
  <c r="O57" i="10" l="1"/>
  <c r="H136" i="32" l="1"/>
  <c r="I136" i="32"/>
  <c r="J136" i="32"/>
  <c r="K136" i="32"/>
  <c r="L136" i="32"/>
  <c r="M136" i="32"/>
  <c r="N136" i="32"/>
  <c r="O136" i="32"/>
  <c r="P136" i="32"/>
  <c r="H137" i="32"/>
  <c r="I137" i="32"/>
  <c r="J137" i="32"/>
  <c r="K137" i="32"/>
  <c r="L137" i="32"/>
  <c r="M137" i="32"/>
  <c r="N137" i="32"/>
  <c r="O137" i="32"/>
  <c r="P137" i="32"/>
  <c r="G136" i="32"/>
  <c r="G137" i="32"/>
  <c r="G136" i="17"/>
  <c r="H136" i="17"/>
  <c r="I136" i="17"/>
  <c r="J136" i="17"/>
  <c r="K136" i="17"/>
  <c r="L136" i="17"/>
  <c r="M136" i="17"/>
  <c r="N136" i="17"/>
  <c r="O136" i="17"/>
  <c r="P136" i="17"/>
  <c r="G137" i="17"/>
  <c r="H137" i="17"/>
  <c r="I137" i="17"/>
  <c r="J137" i="17"/>
  <c r="K137" i="17"/>
  <c r="L137" i="17"/>
  <c r="M137" i="17"/>
  <c r="N137" i="17"/>
  <c r="O137" i="17"/>
  <c r="P137" i="17"/>
  <c r="L137" i="22" l="1"/>
  <c r="L137" i="25"/>
  <c r="N136" i="22"/>
  <c r="N136" i="25"/>
  <c r="O137" i="22"/>
  <c r="O137" i="25"/>
  <c r="K137" i="22"/>
  <c r="K137" i="25"/>
  <c r="G137" i="22"/>
  <c r="G137" i="25"/>
  <c r="M136" i="22"/>
  <c r="M136" i="25"/>
  <c r="I136" i="22"/>
  <c r="I136" i="25"/>
  <c r="N137" i="22"/>
  <c r="N137" i="25"/>
  <c r="J137" i="22"/>
  <c r="J137" i="25"/>
  <c r="P136" i="22"/>
  <c r="P136" i="25"/>
  <c r="L136" i="22"/>
  <c r="L136" i="25"/>
  <c r="H136" i="22"/>
  <c r="H136" i="25"/>
  <c r="P137" i="22"/>
  <c r="P137" i="25"/>
  <c r="H137" i="22"/>
  <c r="H137" i="25"/>
  <c r="J136" i="25"/>
  <c r="J136" i="22"/>
  <c r="M137" i="22"/>
  <c r="M137" i="25"/>
  <c r="I137" i="22"/>
  <c r="I137" i="25"/>
  <c r="O136" i="22"/>
  <c r="O136" i="25"/>
  <c r="K136" i="25"/>
  <c r="K136" i="22"/>
  <c r="G136" i="22"/>
  <c r="G136" i="25"/>
  <c r="D4" i="21" l="1"/>
  <c r="D5" i="21"/>
  <c r="D7" i="21"/>
  <c r="D9" i="21"/>
  <c r="D12" i="21"/>
  <c r="D13" i="21"/>
  <c r="D14" i="21"/>
  <c r="D15" i="21"/>
  <c r="E43" i="21" s="1"/>
  <c r="D16" i="21"/>
  <c r="D18" i="21"/>
  <c r="D19" i="21"/>
  <c r="D20" i="21"/>
  <c r="P25" i="20"/>
  <c r="P25" i="32" s="1"/>
  <c r="P26" i="20"/>
  <c r="P27" i="20"/>
  <c r="P28" i="20"/>
  <c r="P28" i="32" s="1"/>
  <c r="P29" i="20"/>
  <c r="P29" i="32" s="1"/>
  <c r="P30" i="20"/>
  <c r="P30" i="32" s="1"/>
  <c r="P31" i="20"/>
  <c r="P31" i="32" s="1"/>
  <c r="P39" i="20"/>
  <c r="P42" i="20"/>
  <c r="P42" i="32" s="1"/>
  <c r="P52" i="20"/>
  <c r="P52" i="32" s="1"/>
  <c r="P57" i="20"/>
  <c r="P57" i="32" s="1"/>
  <c r="P60" i="20"/>
  <c r="P60" i="32" s="1"/>
  <c r="P62" i="20"/>
  <c r="P62" i="32" s="1"/>
  <c r="P65" i="20"/>
  <c r="P65" i="32" s="1"/>
  <c r="P70" i="32"/>
  <c r="P120" i="20"/>
  <c r="P124" i="20"/>
  <c r="P125" i="20"/>
  <c r="P126" i="20"/>
  <c r="P126" i="32" s="1"/>
  <c r="P127" i="20"/>
  <c r="P127" i="32" s="1"/>
  <c r="P128" i="20"/>
  <c r="P132" i="20"/>
  <c r="P132" i="32" s="1"/>
  <c r="E43" i="17" l="1"/>
  <c r="E43" i="31"/>
  <c r="D6" i="21"/>
  <c r="D22" i="10"/>
  <c r="D23" i="10" s="1"/>
  <c r="G22" i="10" l="1"/>
  <c r="G23" i="10" s="1"/>
  <c r="J22" i="10"/>
  <c r="J23" i="10" s="1"/>
  <c r="K22" i="10"/>
  <c r="K23" i="10" s="1"/>
  <c r="F22" i="10"/>
  <c r="F23" i="10" s="1"/>
  <c r="M22" i="10"/>
  <c r="M23" i="10" s="1"/>
  <c r="I22" i="10"/>
  <c r="I23" i="10" s="1"/>
  <c r="E22" i="10"/>
  <c r="E23" i="10" s="1"/>
  <c r="N22" i="10"/>
  <c r="N23" i="10" s="1"/>
  <c r="L22" i="10"/>
  <c r="L23" i="10" s="1"/>
  <c r="H22" i="10"/>
  <c r="H23" i="10" s="1"/>
  <c r="D11" i="21"/>
  <c r="D8" i="21"/>
  <c r="D10" i="21"/>
  <c r="D48" i="10"/>
  <c r="K48" i="10"/>
  <c r="E49" i="10"/>
  <c r="F49" i="10"/>
  <c r="G49" i="10"/>
  <c r="H49" i="10"/>
  <c r="I49" i="10"/>
  <c r="J49" i="10"/>
  <c r="K49" i="10"/>
  <c r="L49" i="10"/>
  <c r="M49" i="10"/>
  <c r="N49" i="10"/>
  <c r="E50" i="10"/>
  <c r="F50" i="10"/>
  <c r="G50" i="10"/>
  <c r="H50" i="10"/>
  <c r="I50" i="10"/>
  <c r="J50" i="10"/>
  <c r="K50" i="10"/>
  <c r="L50" i="10"/>
  <c r="M50" i="10"/>
  <c r="N50" i="10"/>
  <c r="D49" i="10"/>
  <c r="D50" i="10"/>
  <c r="E44" i="10"/>
  <c r="F44" i="10"/>
  <c r="G44" i="10"/>
  <c r="H44" i="10"/>
  <c r="I44" i="10"/>
  <c r="J44" i="10"/>
  <c r="K44" i="10"/>
  <c r="L44" i="10"/>
  <c r="M44" i="10"/>
  <c r="N44" i="10"/>
  <c r="E45" i="10"/>
  <c r="F45" i="10"/>
  <c r="G45" i="10"/>
  <c r="H45" i="10"/>
  <c r="I45" i="10"/>
  <c r="J45" i="10"/>
  <c r="K45" i="10"/>
  <c r="L45" i="10"/>
  <c r="M45" i="10"/>
  <c r="N45" i="10"/>
  <c r="E46" i="10"/>
  <c r="F46" i="10"/>
  <c r="G46" i="10"/>
  <c r="H46" i="10"/>
  <c r="I46" i="10"/>
  <c r="J46" i="10"/>
  <c r="K46" i="10"/>
  <c r="L46" i="10"/>
  <c r="M46" i="10"/>
  <c r="N46" i="10"/>
  <c r="E47" i="10"/>
  <c r="F47" i="10"/>
  <c r="G47" i="10"/>
  <c r="H47" i="10"/>
  <c r="I47" i="10"/>
  <c r="J47" i="10"/>
  <c r="K47" i="10"/>
  <c r="L47" i="10"/>
  <c r="M47" i="10"/>
  <c r="N47" i="10"/>
  <c r="D45" i="10"/>
  <c r="D46" i="10"/>
  <c r="D47" i="10"/>
  <c r="D44" i="10"/>
  <c r="E43" i="10"/>
  <c r="F43" i="10"/>
  <c r="G43" i="10"/>
  <c r="H43" i="10"/>
  <c r="I43" i="10"/>
  <c r="J43" i="10"/>
  <c r="K43" i="10"/>
  <c r="L43" i="10"/>
  <c r="M43" i="10"/>
  <c r="N43" i="10"/>
  <c r="D43" i="10"/>
  <c r="E40" i="10"/>
  <c r="F40" i="10"/>
  <c r="G40" i="10"/>
  <c r="H40" i="10"/>
  <c r="I40" i="10"/>
  <c r="J40" i="10"/>
  <c r="K40" i="10"/>
  <c r="L40" i="10"/>
  <c r="M40" i="10"/>
  <c r="N40" i="10"/>
  <c r="E41" i="10"/>
  <c r="F41" i="10"/>
  <c r="G41" i="10"/>
  <c r="H41" i="10"/>
  <c r="I41" i="10"/>
  <c r="J41" i="10"/>
  <c r="K41" i="10"/>
  <c r="L41" i="10"/>
  <c r="M41" i="10"/>
  <c r="N41" i="10"/>
  <c r="E42" i="10"/>
  <c r="F42" i="10"/>
  <c r="G42" i="10"/>
  <c r="H42" i="10"/>
  <c r="I42" i="10"/>
  <c r="J42" i="10"/>
  <c r="K42" i="10"/>
  <c r="L42" i="10"/>
  <c r="M42" i="10"/>
  <c r="N42" i="10"/>
  <c r="D41" i="10"/>
  <c r="D42" i="10"/>
  <c r="D40" i="10"/>
  <c r="P40" i="10" l="1"/>
  <c r="P42" i="10"/>
  <c r="P43" i="10"/>
  <c r="P47" i="10"/>
  <c r="P41" i="10"/>
  <c r="N48" i="10"/>
  <c r="J48" i="10"/>
  <c r="F48" i="10"/>
  <c r="I48" i="10"/>
  <c r="H48" i="10"/>
  <c r="G48" i="10"/>
  <c r="M48" i="10"/>
  <c r="E48" i="10"/>
  <c r="L48" i="10"/>
  <c r="D57" i="10"/>
  <c r="K57" i="10"/>
  <c r="G57" i="10"/>
  <c r="D17" i="21"/>
  <c r="N57" i="10"/>
  <c r="J57" i="10"/>
  <c r="F57" i="10"/>
  <c r="M57" i="10"/>
  <c r="I57" i="10"/>
  <c r="E57" i="10"/>
  <c r="L57" i="10"/>
  <c r="H57" i="10"/>
  <c r="P57" i="10" l="1"/>
  <c r="E137" i="32"/>
  <c r="F137" i="32"/>
  <c r="F136" i="32"/>
  <c r="E136" i="32"/>
  <c r="E56" i="32"/>
  <c r="E35" i="32"/>
  <c r="F31" i="20" l="1"/>
  <c r="G31" i="20"/>
  <c r="G31" i="32" s="1"/>
  <c r="H31" i="20"/>
  <c r="H31" i="32" s="1"/>
  <c r="I31" i="20"/>
  <c r="I31" i="32" s="1"/>
  <c r="J31" i="20"/>
  <c r="J31" i="32" s="1"/>
  <c r="K31" i="20"/>
  <c r="K31" i="32" s="1"/>
  <c r="L31" i="20"/>
  <c r="L31" i="32" s="1"/>
  <c r="M31" i="20"/>
  <c r="M31" i="32" s="1"/>
  <c r="N31" i="20"/>
  <c r="N31" i="32" s="1"/>
  <c r="O31" i="20"/>
  <c r="O31" i="32" s="1"/>
  <c r="E31" i="20"/>
  <c r="E31" i="32" s="1"/>
  <c r="F133" i="19"/>
  <c r="G133" i="19"/>
  <c r="H133" i="19"/>
  <c r="I133" i="19"/>
  <c r="J133" i="19"/>
  <c r="K133" i="19"/>
  <c r="L133" i="19"/>
  <c r="M133" i="19"/>
  <c r="N133" i="19"/>
  <c r="O133" i="19"/>
  <c r="P133" i="19"/>
  <c r="F132" i="20" l="1"/>
  <c r="F132" i="32" s="1"/>
  <c r="G132" i="20"/>
  <c r="G132" i="32" s="1"/>
  <c r="H132" i="20"/>
  <c r="H132" i="32" s="1"/>
  <c r="I132" i="20"/>
  <c r="I132" i="32" s="1"/>
  <c r="J132" i="20"/>
  <c r="J132" i="32" s="1"/>
  <c r="K132" i="20"/>
  <c r="K132" i="32" s="1"/>
  <c r="L132" i="20"/>
  <c r="L132" i="32" s="1"/>
  <c r="M132" i="20"/>
  <c r="M132" i="32" s="1"/>
  <c r="N132" i="20"/>
  <c r="N132" i="32" s="1"/>
  <c r="O132" i="20"/>
  <c r="O132" i="32" s="1"/>
  <c r="F124" i="20"/>
  <c r="G124" i="20"/>
  <c r="H124" i="20"/>
  <c r="I124" i="20"/>
  <c r="J124" i="20"/>
  <c r="K124" i="20"/>
  <c r="L124" i="20"/>
  <c r="M124" i="20"/>
  <c r="N124" i="20"/>
  <c r="O124" i="20"/>
  <c r="F125" i="20"/>
  <c r="G125" i="20"/>
  <c r="H125" i="20"/>
  <c r="I125" i="20"/>
  <c r="J125" i="20"/>
  <c r="K125" i="20"/>
  <c r="L125" i="20"/>
  <c r="M125" i="20"/>
  <c r="N125" i="20"/>
  <c r="O125" i="20"/>
  <c r="F126" i="20"/>
  <c r="F126" i="32" s="1"/>
  <c r="G126" i="20"/>
  <c r="G126" i="32" s="1"/>
  <c r="H126" i="20"/>
  <c r="H126" i="32" s="1"/>
  <c r="I126" i="20"/>
  <c r="I126" i="32" s="1"/>
  <c r="J126" i="20"/>
  <c r="J126" i="32" s="1"/>
  <c r="K126" i="20"/>
  <c r="K126" i="32" s="1"/>
  <c r="L126" i="20"/>
  <c r="L126" i="32" s="1"/>
  <c r="M126" i="20"/>
  <c r="M126" i="32" s="1"/>
  <c r="N126" i="20"/>
  <c r="N126" i="32" s="1"/>
  <c r="O126" i="20"/>
  <c r="O126" i="32" s="1"/>
  <c r="F127" i="20"/>
  <c r="F127" i="32" s="1"/>
  <c r="G127" i="20"/>
  <c r="G127" i="32" s="1"/>
  <c r="H127" i="20"/>
  <c r="H127" i="32" s="1"/>
  <c r="I127" i="20"/>
  <c r="I127" i="32" s="1"/>
  <c r="J127" i="20"/>
  <c r="J127" i="32" s="1"/>
  <c r="K127" i="20"/>
  <c r="K127" i="32" s="1"/>
  <c r="L127" i="20"/>
  <c r="L127" i="32" s="1"/>
  <c r="M127" i="20"/>
  <c r="M127" i="32" s="1"/>
  <c r="N127" i="20"/>
  <c r="N127" i="32" s="1"/>
  <c r="O127" i="20"/>
  <c r="O127" i="32" s="1"/>
  <c r="F128" i="20"/>
  <c r="F128" i="32" s="1"/>
  <c r="G128" i="20"/>
  <c r="H128" i="20"/>
  <c r="I128" i="20"/>
  <c r="J128" i="20"/>
  <c r="K128" i="20"/>
  <c r="K128" i="32" s="1"/>
  <c r="L128" i="20"/>
  <c r="L128" i="32" s="1"/>
  <c r="M128" i="20"/>
  <c r="N128" i="20"/>
  <c r="O128" i="20"/>
  <c r="F120" i="20"/>
  <c r="G120" i="20"/>
  <c r="H120" i="20"/>
  <c r="I120" i="20"/>
  <c r="J120" i="20"/>
  <c r="K120" i="20"/>
  <c r="L120" i="20"/>
  <c r="M120" i="20"/>
  <c r="N120" i="20"/>
  <c r="O120" i="20"/>
  <c r="F57" i="20"/>
  <c r="G57" i="20"/>
  <c r="H57" i="20"/>
  <c r="H57" i="32" s="1"/>
  <c r="I57" i="20"/>
  <c r="I57" i="32" s="1"/>
  <c r="J57" i="20"/>
  <c r="J57" i="32" s="1"/>
  <c r="K57" i="20"/>
  <c r="K57" i="32" s="1"/>
  <c r="L57" i="20"/>
  <c r="L57" i="32" s="1"/>
  <c r="M57" i="20"/>
  <c r="M57" i="32" s="1"/>
  <c r="N57" i="20"/>
  <c r="N57" i="32" s="1"/>
  <c r="O57" i="20"/>
  <c r="O57" i="32" s="1"/>
  <c r="F60" i="20"/>
  <c r="G60" i="20"/>
  <c r="G60" i="32" s="1"/>
  <c r="H60" i="20"/>
  <c r="H60" i="32" s="1"/>
  <c r="I60" i="20"/>
  <c r="I60" i="32" s="1"/>
  <c r="J60" i="20"/>
  <c r="J60" i="32" s="1"/>
  <c r="K60" i="20"/>
  <c r="K60" i="32" s="1"/>
  <c r="L60" i="20"/>
  <c r="L60" i="32" s="1"/>
  <c r="M60" i="20"/>
  <c r="M60" i="32" s="1"/>
  <c r="N60" i="20"/>
  <c r="N60" i="32" s="1"/>
  <c r="O60" i="20"/>
  <c r="O60" i="32" s="1"/>
  <c r="F62" i="20"/>
  <c r="F62" i="32" s="1"/>
  <c r="G62" i="20"/>
  <c r="G62" i="32" s="1"/>
  <c r="H62" i="20"/>
  <c r="H62" i="32" s="1"/>
  <c r="I62" i="20"/>
  <c r="I62" i="32" s="1"/>
  <c r="J62" i="20"/>
  <c r="J62" i="32" s="1"/>
  <c r="K62" i="20"/>
  <c r="K62" i="32" s="1"/>
  <c r="L62" i="20"/>
  <c r="L62" i="32" s="1"/>
  <c r="M62" i="20"/>
  <c r="M62" i="32" s="1"/>
  <c r="N62" i="20"/>
  <c r="N62" i="32" s="1"/>
  <c r="O62" i="20"/>
  <c r="O62" i="32" s="1"/>
  <c r="F65" i="20"/>
  <c r="F65" i="32" s="1"/>
  <c r="G65" i="20"/>
  <c r="G65" i="32" s="1"/>
  <c r="H65" i="20"/>
  <c r="H65" i="32" s="1"/>
  <c r="I65" i="20"/>
  <c r="I65" i="32" s="1"/>
  <c r="J65" i="20"/>
  <c r="J65" i="32" s="1"/>
  <c r="K65" i="20"/>
  <c r="K65" i="32" s="1"/>
  <c r="L65" i="20"/>
  <c r="L65" i="32" s="1"/>
  <c r="M65" i="20"/>
  <c r="M65" i="32" s="1"/>
  <c r="N65" i="20"/>
  <c r="N65" i="32" s="1"/>
  <c r="O65" i="20"/>
  <c r="O65" i="32" s="1"/>
  <c r="F70" i="32"/>
  <c r="G70" i="32"/>
  <c r="H70" i="32"/>
  <c r="I70" i="32"/>
  <c r="J70" i="32"/>
  <c r="K70" i="32"/>
  <c r="L70" i="32"/>
  <c r="M70" i="32"/>
  <c r="N70" i="32"/>
  <c r="O70" i="32"/>
  <c r="F52" i="20"/>
  <c r="F52" i="32" s="1"/>
  <c r="G52" i="20"/>
  <c r="G52" i="32" s="1"/>
  <c r="H52" i="20"/>
  <c r="H52" i="32" s="1"/>
  <c r="I52" i="20"/>
  <c r="I52" i="32" s="1"/>
  <c r="J52" i="20"/>
  <c r="J52" i="32" s="1"/>
  <c r="K52" i="20"/>
  <c r="K52" i="32" s="1"/>
  <c r="L52" i="20"/>
  <c r="L52" i="32" s="1"/>
  <c r="M52" i="20"/>
  <c r="M52" i="32" s="1"/>
  <c r="N52" i="20"/>
  <c r="N52" i="32" s="1"/>
  <c r="O52" i="20"/>
  <c r="O52" i="32" s="1"/>
  <c r="F42" i="20"/>
  <c r="G42" i="20"/>
  <c r="G42" i="32" s="1"/>
  <c r="H42" i="20"/>
  <c r="H42" i="32" s="1"/>
  <c r="I42" i="20"/>
  <c r="I42" i="32" s="1"/>
  <c r="J42" i="20"/>
  <c r="J42" i="32" s="1"/>
  <c r="K42" i="20"/>
  <c r="K42" i="32" s="1"/>
  <c r="L42" i="20"/>
  <c r="L42" i="32" s="1"/>
  <c r="M42" i="20"/>
  <c r="M42" i="32" s="1"/>
  <c r="N42" i="20"/>
  <c r="N42" i="32" s="1"/>
  <c r="O42" i="20"/>
  <c r="O42" i="32" s="1"/>
  <c r="F39" i="20"/>
  <c r="G39" i="20"/>
  <c r="H39" i="20"/>
  <c r="I39" i="20"/>
  <c r="J39" i="20"/>
  <c r="K39" i="20"/>
  <c r="K39" i="32" s="1"/>
  <c r="L39" i="20"/>
  <c r="M39" i="20"/>
  <c r="N39" i="20"/>
  <c r="N39" i="32" s="1"/>
  <c r="O39" i="20"/>
  <c r="O39" i="32" s="1"/>
  <c r="E36" i="20"/>
  <c r="E39" i="20"/>
  <c r="E42" i="20"/>
  <c r="E52" i="20"/>
  <c r="E52" i="32" s="1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E4" i="20"/>
  <c r="F4" i="20"/>
  <c r="G4" i="20"/>
  <c r="H4" i="20"/>
  <c r="I4" i="20"/>
  <c r="J4" i="20"/>
  <c r="K4" i="20"/>
  <c r="L4" i="20"/>
  <c r="M4" i="20"/>
  <c r="N4" i="20"/>
  <c r="O4" i="20"/>
  <c r="P4" i="20"/>
  <c r="D4" i="20"/>
  <c r="M72" i="20" l="1"/>
  <c r="M76" i="20"/>
  <c r="M76" i="32" s="1"/>
  <c r="M80" i="20"/>
  <c r="M80" i="32" s="1"/>
  <c r="M84" i="20"/>
  <c r="M84" i="32" s="1"/>
  <c r="M88" i="20"/>
  <c r="M88" i="32" s="1"/>
  <c r="M92" i="20"/>
  <c r="M92" i="32" s="1"/>
  <c r="M71" i="20"/>
  <c r="M71" i="32" s="1"/>
  <c r="M83" i="20"/>
  <c r="M83" i="32" s="1"/>
  <c r="M91" i="20"/>
  <c r="M91" i="32" s="1"/>
  <c r="M78" i="20"/>
  <c r="M78" i="32" s="1"/>
  <c r="M86" i="20"/>
  <c r="M86" i="32" s="1"/>
  <c r="M81" i="20"/>
  <c r="M81" i="32" s="1"/>
  <c r="M93" i="20"/>
  <c r="M93" i="32" s="1"/>
  <c r="P98" i="20"/>
  <c r="P102" i="20"/>
  <c r="P106" i="20"/>
  <c r="P106" i="32" s="1"/>
  <c r="P110" i="20"/>
  <c r="P97" i="20"/>
  <c r="P101" i="20"/>
  <c r="P105" i="20"/>
  <c r="P105" i="32" s="1"/>
  <c r="P109" i="20"/>
  <c r="P100" i="20"/>
  <c r="P108" i="20"/>
  <c r="P103" i="20"/>
  <c r="P103" i="32" s="1"/>
  <c r="P111" i="20"/>
  <c r="P116" i="20"/>
  <c r="P104" i="20"/>
  <c r="P104" i="32" s="1"/>
  <c r="P112" i="20"/>
  <c r="P112" i="32" s="1"/>
  <c r="P107" i="20"/>
  <c r="P115" i="20"/>
  <c r="P99" i="20"/>
  <c r="P99" i="32" s="1"/>
  <c r="P114" i="20"/>
  <c r="P114" i="32" s="1"/>
  <c r="P113" i="20"/>
  <c r="P71" i="20"/>
  <c r="P71" i="32" s="1"/>
  <c r="P83" i="20"/>
  <c r="P83" i="32" s="1"/>
  <c r="P91" i="20"/>
  <c r="P91" i="32" s="1"/>
  <c r="P78" i="20"/>
  <c r="P78" i="32" s="1"/>
  <c r="P86" i="20"/>
  <c r="P86" i="32" s="1"/>
  <c r="P81" i="20"/>
  <c r="P81" i="32" s="1"/>
  <c r="P93" i="20"/>
  <c r="P93" i="32" s="1"/>
  <c r="P76" i="20"/>
  <c r="P76" i="32" s="1"/>
  <c r="P92" i="20"/>
  <c r="P92" i="32" s="1"/>
  <c r="P84" i="20"/>
  <c r="P84" i="32" s="1"/>
  <c r="P88" i="20"/>
  <c r="P88" i="32" s="1"/>
  <c r="P72" i="20"/>
  <c r="P80" i="20"/>
  <c r="P80" i="32" s="1"/>
  <c r="L71" i="20"/>
  <c r="L71" i="32" s="1"/>
  <c r="L83" i="20"/>
  <c r="L83" i="32" s="1"/>
  <c r="L91" i="20"/>
  <c r="L91" i="32" s="1"/>
  <c r="L78" i="20"/>
  <c r="L78" i="32" s="1"/>
  <c r="L86" i="20"/>
  <c r="L86" i="32" s="1"/>
  <c r="L81" i="20"/>
  <c r="L81" i="32" s="1"/>
  <c r="L84" i="20"/>
  <c r="L84" i="32" s="1"/>
  <c r="L88" i="20"/>
  <c r="L88" i="32" s="1"/>
  <c r="L92" i="20"/>
  <c r="L92" i="32" s="1"/>
  <c r="L72" i="20"/>
  <c r="L72" i="32" s="1"/>
  <c r="L76" i="20"/>
  <c r="L76" i="32" s="1"/>
  <c r="L80" i="20"/>
  <c r="L80" i="32" s="1"/>
  <c r="L93" i="20"/>
  <c r="L93" i="32" s="1"/>
  <c r="H71" i="20"/>
  <c r="H71" i="32" s="1"/>
  <c r="H83" i="20"/>
  <c r="H83" i="32" s="1"/>
  <c r="H91" i="20"/>
  <c r="H91" i="32" s="1"/>
  <c r="H78" i="20"/>
  <c r="H78" i="32" s="1"/>
  <c r="H86" i="20"/>
  <c r="H86" i="32" s="1"/>
  <c r="H81" i="20"/>
  <c r="H84" i="20"/>
  <c r="H84" i="32" s="1"/>
  <c r="H88" i="20"/>
  <c r="H88" i="32" s="1"/>
  <c r="H92" i="20"/>
  <c r="H92" i="32" s="1"/>
  <c r="H93" i="20"/>
  <c r="H93" i="32" s="1"/>
  <c r="H72" i="20"/>
  <c r="H72" i="32" s="1"/>
  <c r="H76" i="20"/>
  <c r="H76" i="32" s="1"/>
  <c r="H80" i="20"/>
  <c r="H80" i="32" s="1"/>
  <c r="O97" i="20"/>
  <c r="O101" i="20"/>
  <c r="O105" i="20"/>
  <c r="O105" i="32" s="1"/>
  <c r="O109" i="20"/>
  <c r="O109" i="32" s="1"/>
  <c r="O113" i="20"/>
  <c r="O100" i="20"/>
  <c r="O100" i="32" s="1"/>
  <c r="O104" i="20"/>
  <c r="O108" i="20"/>
  <c r="O108" i="32" s="1"/>
  <c r="O112" i="20"/>
  <c r="O103" i="20"/>
  <c r="O103" i="32" s="1"/>
  <c r="O111" i="20"/>
  <c r="O111" i="32" s="1"/>
  <c r="O98" i="20"/>
  <c r="O98" i="32" s="1"/>
  <c r="O106" i="20"/>
  <c r="O115" i="20"/>
  <c r="O99" i="20"/>
  <c r="O99" i="32" s="1"/>
  <c r="O107" i="20"/>
  <c r="O107" i="32" s="1"/>
  <c r="O114" i="20"/>
  <c r="O110" i="20"/>
  <c r="O102" i="20"/>
  <c r="O102" i="32" s="1"/>
  <c r="O116" i="20"/>
  <c r="O116" i="32" s="1"/>
  <c r="K97" i="20"/>
  <c r="K101" i="20"/>
  <c r="K105" i="20"/>
  <c r="K105" i="32" s="1"/>
  <c r="K109" i="20"/>
  <c r="K109" i="32" s="1"/>
  <c r="K113" i="20"/>
  <c r="K100" i="20"/>
  <c r="K104" i="20"/>
  <c r="K104" i="32" s="1"/>
  <c r="K108" i="20"/>
  <c r="K108" i="32" s="1"/>
  <c r="K112" i="20"/>
  <c r="K99" i="20"/>
  <c r="K99" i="32" s="1"/>
  <c r="K107" i="20"/>
  <c r="K102" i="20"/>
  <c r="K102" i="32" s="1"/>
  <c r="K110" i="20"/>
  <c r="K115" i="20"/>
  <c r="K103" i="20"/>
  <c r="K103" i="32" s="1"/>
  <c r="K111" i="20"/>
  <c r="K111" i="32" s="1"/>
  <c r="K106" i="20"/>
  <c r="K116" i="20"/>
  <c r="K114" i="20"/>
  <c r="K98" i="20"/>
  <c r="K98" i="32" s="1"/>
  <c r="G97" i="20"/>
  <c r="G101" i="20"/>
  <c r="G101" i="32" s="1"/>
  <c r="G105" i="20"/>
  <c r="G109" i="20"/>
  <c r="G109" i="32" s="1"/>
  <c r="G113" i="20"/>
  <c r="G100" i="20"/>
  <c r="G100" i="32" s="1"/>
  <c r="G104" i="20"/>
  <c r="G104" i="32" s="1"/>
  <c r="G108" i="20"/>
  <c r="G108" i="32" s="1"/>
  <c r="G112" i="20"/>
  <c r="G103" i="20"/>
  <c r="G103" i="32" s="1"/>
  <c r="G111" i="20"/>
  <c r="G111" i="32" s="1"/>
  <c r="G98" i="20"/>
  <c r="G98" i="32" s="1"/>
  <c r="G106" i="20"/>
  <c r="G115" i="20"/>
  <c r="G114" i="20"/>
  <c r="G114" i="32" s="1"/>
  <c r="G102" i="20"/>
  <c r="G102" i="32" s="1"/>
  <c r="G99" i="20"/>
  <c r="G107" i="20"/>
  <c r="G107" i="32" s="1"/>
  <c r="G110" i="20"/>
  <c r="G110" i="32" s="1"/>
  <c r="G116" i="20"/>
  <c r="G116" i="32" s="1"/>
  <c r="I72" i="20"/>
  <c r="I76" i="20"/>
  <c r="I76" i="32" s="1"/>
  <c r="I80" i="20"/>
  <c r="I80" i="32" s="1"/>
  <c r="I84" i="20"/>
  <c r="I84" i="32" s="1"/>
  <c r="I88" i="20"/>
  <c r="I88" i="32" s="1"/>
  <c r="I92" i="20"/>
  <c r="I92" i="32" s="1"/>
  <c r="I71" i="20"/>
  <c r="I71" i="32" s="1"/>
  <c r="I83" i="20"/>
  <c r="I83" i="32" s="1"/>
  <c r="I91" i="20"/>
  <c r="I91" i="32" s="1"/>
  <c r="I78" i="20"/>
  <c r="I78" i="32" s="1"/>
  <c r="I86" i="20"/>
  <c r="I86" i="32" s="1"/>
  <c r="I81" i="20"/>
  <c r="I81" i="32" s="1"/>
  <c r="I93" i="20"/>
  <c r="I93" i="32" s="1"/>
  <c r="H98" i="20"/>
  <c r="H102" i="20"/>
  <c r="H102" i="32" s="1"/>
  <c r="H106" i="20"/>
  <c r="H106" i="32" s="1"/>
  <c r="H110" i="20"/>
  <c r="H97" i="20"/>
  <c r="H101" i="20"/>
  <c r="H101" i="32" s="1"/>
  <c r="H105" i="20"/>
  <c r="H105" i="32" s="1"/>
  <c r="H109" i="20"/>
  <c r="H113" i="20"/>
  <c r="H113" i="32" s="1"/>
  <c r="H100" i="20"/>
  <c r="H100" i="32" s="1"/>
  <c r="H108" i="20"/>
  <c r="H108" i="32" s="1"/>
  <c r="H103" i="20"/>
  <c r="H111" i="20"/>
  <c r="H111" i="32" s="1"/>
  <c r="H116" i="20"/>
  <c r="H99" i="20"/>
  <c r="H99" i="32" s="1"/>
  <c r="H104" i="20"/>
  <c r="H112" i="20"/>
  <c r="H115" i="20"/>
  <c r="H107" i="20"/>
  <c r="H107" i="32" s="1"/>
  <c r="H114" i="20"/>
  <c r="K78" i="20"/>
  <c r="K78" i="32" s="1"/>
  <c r="K86" i="20"/>
  <c r="K86" i="32" s="1"/>
  <c r="K81" i="20"/>
  <c r="K81" i="32" s="1"/>
  <c r="K93" i="20"/>
  <c r="K93" i="32" s="1"/>
  <c r="K72" i="20"/>
  <c r="K72" i="32" s="1"/>
  <c r="K76" i="20"/>
  <c r="K76" i="32" s="1"/>
  <c r="K80" i="20"/>
  <c r="K80" i="32" s="1"/>
  <c r="K84" i="20"/>
  <c r="K84" i="32" s="1"/>
  <c r="K88" i="20"/>
  <c r="K88" i="32" s="1"/>
  <c r="K92" i="20"/>
  <c r="K92" i="32" s="1"/>
  <c r="K71" i="20"/>
  <c r="K71" i="32" s="1"/>
  <c r="K83" i="20"/>
  <c r="K83" i="32" s="1"/>
  <c r="K91" i="20"/>
  <c r="K91" i="32" s="1"/>
  <c r="J100" i="20"/>
  <c r="J100" i="32" s="1"/>
  <c r="J104" i="20"/>
  <c r="J104" i="32" s="1"/>
  <c r="J108" i="20"/>
  <c r="J112" i="20"/>
  <c r="J112" i="32" s="1"/>
  <c r="J99" i="20"/>
  <c r="J99" i="32" s="1"/>
  <c r="J103" i="20"/>
  <c r="J103" i="32" s="1"/>
  <c r="J107" i="20"/>
  <c r="J111" i="20"/>
  <c r="J111" i="32" s="1"/>
  <c r="J102" i="20"/>
  <c r="J102" i="32" s="1"/>
  <c r="J110" i="20"/>
  <c r="J110" i="32" s="1"/>
  <c r="J97" i="20"/>
  <c r="J105" i="20"/>
  <c r="J105" i="32" s="1"/>
  <c r="J113" i="20"/>
  <c r="J113" i="32" s="1"/>
  <c r="J114" i="20"/>
  <c r="J114" i="32" s="1"/>
  <c r="J106" i="20"/>
  <c r="J109" i="20"/>
  <c r="J109" i="32" s="1"/>
  <c r="J116" i="20"/>
  <c r="J116" i="32" s="1"/>
  <c r="J98" i="20"/>
  <c r="J98" i="32" s="1"/>
  <c r="J101" i="20"/>
  <c r="J115" i="20"/>
  <c r="F100" i="20"/>
  <c r="F100" i="32" s="1"/>
  <c r="F104" i="20"/>
  <c r="F104" i="32" s="1"/>
  <c r="F108" i="20"/>
  <c r="F112" i="20"/>
  <c r="F112" i="32" s="1"/>
  <c r="F99" i="20"/>
  <c r="F99" i="32" s="1"/>
  <c r="F103" i="20"/>
  <c r="F103" i="32" s="1"/>
  <c r="F107" i="20"/>
  <c r="F111" i="20"/>
  <c r="F111" i="32" s="1"/>
  <c r="F98" i="20"/>
  <c r="F98" i="32" s="1"/>
  <c r="F106" i="20"/>
  <c r="F106" i="32" s="1"/>
  <c r="F101" i="20"/>
  <c r="F109" i="20"/>
  <c r="F109" i="32" s="1"/>
  <c r="F114" i="20"/>
  <c r="F110" i="20"/>
  <c r="F110" i="32" s="1"/>
  <c r="F105" i="20"/>
  <c r="F116" i="20"/>
  <c r="F116" i="32" s="1"/>
  <c r="F115" i="20"/>
  <c r="F102" i="20"/>
  <c r="F102" i="32" s="1"/>
  <c r="F97" i="20"/>
  <c r="F113" i="20"/>
  <c r="F113" i="32" s="1"/>
  <c r="E72" i="20"/>
  <c r="E72" i="32" s="1"/>
  <c r="E71" i="20"/>
  <c r="E71" i="32" s="1"/>
  <c r="E83" i="20"/>
  <c r="E83" i="32" s="1"/>
  <c r="E92" i="20"/>
  <c r="E92" i="32" s="1"/>
  <c r="E76" i="20"/>
  <c r="E76" i="32" s="1"/>
  <c r="E84" i="20"/>
  <c r="E84" i="32" s="1"/>
  <c r="E93" i="20"/>
  <c r="E93" i="32" s="1"/>
  <c r="E78" i="20"/>
  <c r="E78" i="32" s="1"/>
  <c r="E80" i="20"/>
  <c r="E80" i="32" s="1"/>
  <c r="E91" i="20"/>
  <c r="E91" i="32" s="1"/>
  <c r="E86" i="20"/>
  <c r="E86" i="32" s="1"/>
  <c r="E88" i="20"/>
  <c r="E88" i="32" s="1"/>
  <c r="L98" i="20"/>
  <c r="L98" i="32" s="1"/>
  <c r="L102" i="20"/>
  <c r="L102" i="32" s="1"/>
  <c r="L106" i="20"/>
  <c r="L110" i="20"/>
  <c r="L110" i="32" s="1"/>
  <c r="L97" i="20"/>
  <c r="L101" i="20"/>
  <c r="L101" i="32" s="1"/>
  <c r="L105" i="20"/>
  <c r="L109" i="20"/>
  <c r="L109" i="32" s="1"/>
  <c r="L113" i="20"/>
  <c r="L113" i="32" s="1"/>
  <c r="L104" i="20"/>
  <c r="L104" i="32" s="1"/>
  <c r="L112" i="20"/>
  <c r="L99" i="20"/>
  <c r="L99" i="32" s="1"/>
  <c r="L107" i="20"/>
  <c r="L107" i="32" s="1"/>
  <c r="L116" i="20"/>
  <c r="L116" i="32" s="1"/>
  <c r="L108" i="20"/>
  <c r="L115" i="20"/>
  <c r="L103" i="20"/>
  <c r="L103" i="32" s="1"/>
  <c r="L114" i="20"/>
  <c r="L114" i="32" s="1"/>
  <c r="L100" i="20"/>
  <c r="L111" i="20"/>
  <c r="L111" i="32" s="1"/>
  <c r="O78" i="20"/>
  <c r="O78" i="32" s="1"/>
  <c r="O86" i="20"/>
  <c r="O86" i="32" s="1"/>
  <c r="O81" i="20"/>
  <c r="O93" i="20"/>
  <c r="O93" i="32" s="1"/>
  <c r="O72" i="20"/>
  <c r="O72" i="32" s="1"/>
  <c r="O76" i="20"/>
  <c r="O76" i="32" s="1"/>
  <c r="O80" i="20"/>
  <c r="O80" i="32" s="1"/>
  <c r="O84" i="20"/>
  <c r="O84" i="32" s="1"/>
  <c r="O88" i="20"/>
  <c r="O88" i="32" s="1"/>
  <c r="O71" i="20"/>
  <c r="O71" i="32" s="1"/>
  <c r="O92" i="20"/>
  <c r="O92" i="32" s="1"/>
  <c r="O83" i="20"/>
  <c r="O83" i="32" s="1"/>
  <c r="O91" i="20"/>
  <c r="O91" i="32" s="1"/>
  <c r="G78" i="20"/>
  <c r="G78" i="32" s="1"/>
  <c r="G86" i="20"/>
  <c r="G86" i="32" s="1"/>
  <c r="G81" i="20"/>
  <c r="G81" i="32" s="1"/>
  <c r="G93" i="20"/>
  <c r="G93" i="32" s="1"/>
  <c r="G72" i="20"/>
  <c r="G72" i="32" s="1"/>
  <c r="G76" i="20"/>
  <c r="G76" i="32" s="1"/>
  <c r="G80" i="20"/>
  <c r="G80" i="32" s="1"/>
  <c r="G84" i="20"/>
  <c r="G84" i="32" s="1"/>
  <c r="G88" i="20"/>
  <c r="G88" i="32" s="1"/>
  <c r="G92" i="20"/>
  <c r="G92" i="32" s="1"/>
  <c r="G83" i="20"/>
  <c r="G83" i="32" s="1"/>
  <c r="G91" i="20"/>
  <c r="G91" i="32" s="1"/>
  <c r="G71" i="20"/>
  <c r="G71" i="32" s="1"/>
  <c r="N100" i="20"/>
  <c r="N104" i="20"/>
  <c r="N104" i="32" s="1"/>
  <c r="N108" i="20"/>
  <c r="N108" i="32" s="1"/>
  <c r="N112" i="20"/>
  <c r="N112" i="32" s="1"/>
  <c r="N99" i="20"/>
  <c r="N103" i="20"/>
  <c r="N103" i="32" s="1"/>
  <c r="N107" i="20"/>
  <c r="N107" i="32" s="1"/>
  <c r="N111" i="20"/>
  <c r="N111" i="32" s="1"/>
  <c r="N98" i="20"/>
  <c r="N106" i="20"/>
  <c r="N106" i="32" s="1"/>
  <c r="N101" i="20"/>
  <c r="N101" i="32" s="1"/>
  <c r="N109" i="20"/>
  <c r="N109" i="32" s="1"/>
  <c r="N114" i="20"/>
  <c r="N97" i="20"/>
  <c r="N113" i="20"/>
  <c r="N115" i="20"/>
  <c r="N102" i="20"/>
  <c r="N110" i="20"/>
  <c r="N110" i="32" s="1"/>
  <c r="N105" i="20"/>
  <c r="N105" i="32" s="1"/>
  <c r="N116" i="20"/>
  <c r="N116" i="32" s="1"/>
  <c r="N81" i="20"/>
  <c r="N93" i="20"/>
  <c r="N93" i="32" s="1"/>
  <c r="N72" i="20"/>
  <c r="N76" i="20"/>
  <c r="N76" i="32" s="1"/>
  <c r="N80" i="20"/>
  <c r="N80" i="32" s="1"/>
  <c r="N84" i="20"/>
  <c r="N84" i="32" s="1"/>
  <c r="N88" i="20"/>
  <c r="N88" i="32" s="1"/>
  <c r="N92" i="20"/>
  <c r="N92" i="32" s="1"/>
  <c r="N71" i="20"/>
  <c r="N71" i="32" s="1"/>
  <c r="N83" i="20"/>
  <c r="N83" i="32" s="1"/>
  <c r="N91" i="20"/>
  <c r="N91" i="32" s="1"/>
  <c r="N86" i="20"/>
  <c r="N86" i="32" s="1"/>
  <c r="N78" i="20"/>
  <c r="N78" i="32" s="1"/>
  <c r="J81" i="20"/>
  <c r="J81" i="32" s="1"/>
  <c r="J93" i="20"/>
  <c r="J93" i="32" s="1"/>
  <c r="J72" i="20"/>
  <c r="J72" i="32" s="1"/>
  <c r="J76" i="20"/>
  <c r="J76" i="32" s="1"/>
  <c r="J80" i="20"/>
  <c r="J80" i="32" s="1"/>
  <c r="J84" i="20"/>
  <c r="J84" i="32" s="1"/>
  <c r="J88" i="20"/>
  <c r="J88" i="32" s="1"/>
  <c r="J92" i="20"/>
  <c r="J92" i="32" s="1"/>
  <c r="J71" i="20"/>
  <c r="J71" i="32" s="1"/>
  <c r="J83" i="20"/>
  <c r="J83" i="32" s="1"/>
  <c r="J91" i="20"/>
  <c r="J91" i="32" s="1"/>
  <c r="J78" i="20"/>
  <c r="J78" i="32" s="1"/>
  <c r="J86" i="20"/>
  <c r="J86" i="32" s="1"/>
  <c r="F81" i="20"/>
  <c r="F81" i="32" s="1"/>
  <c r="F93" i="20"/>
  <c r="F93" i="32" s="1"/>
  <c r="F72" i="20"/>
  <c r="F76" i="20"/>
  <c r="F76" i="32" s="1"/>
  <c r="F80" i="20"/>
  <c r="F80" i="32" s="1"/>
  <c r="F84" i="20"/>
  <c r="F84" i="32" s="1"/>
  <c r="F88" i="20"/>
  <c r="F88" i="32" s="1"/>
  <c r="F92" i="20"/>
  <c r="F92" i="32" s="1"/>
  <c r="F71" i="20"/>
  <c r="F83" i="20"/>
  <c r="F91" i="20"/>
  <c r="F91" i="32" s="1"/>
  <c r="F86" i="20"/>
  <c r="F86" i="32" s="1"/>
  <c r="F78" i="20"/>
  <c r="F78" i="32" s="1"/>
  <c r="M99" i="20"/>
  <c r="M99" i="32" s="1"/>
  <c r="M103" i="20"/>
  <c r="M107" i="20"/>
  <c r="M107" i="32" s="1"/>
  <c r="M111" i="20"/>
  <c r="M111" i="32" s="1"/>
  <c r="M98" i="20"/>
  <c r="M98" i="32" s="1"/>
  <c r="M102" i="20"/>
  <c r="M106" i="20"/>
  <c r="M106" i="32" s="1"/>
  <c r="M110" i="20"/>
  <c r="M101" i="20"/>
  <c r="M101" i="32" s="1"/>
  <c r="M109" i="20"/>
  <c r="M104" i="20"/>
  <c r="M104" i="32" s="1"/>
  <c r="M112" i="20"/>
  <c r="M112" i="32" s="1"/>
  <c r="M97" i="20"/>
  <c r="M100" i="20"/>
  <c r="M105" i="20"/>
  <c r="M105" i="32" s="1"/>
  <c r="M113" i="20"/>
  <c r="M113" i="32" s="1"/>
  <c r="M116" i="20"/>
  <c r="M116" i="32" s="1"/>
  <c r="M108" i="20"/>
  <c r="M115" i="20"/>
  <c r="M114" i="20"/>
  <c r="M114" i="32" s="1"/>
  <c r="I99" i="20"/>
  <c r="I99" i="32" s="1"/>
  <c r="I103" i="20"/>
  <c r="I107" i="20"/>
  <c r="I107" i="32" s="1"/>
  <c r="I111" i="20"/>
  <c r="I111" i="32" s="1"/>
  <c r="I98" i="20"/>
  <c r="I98" i="32" s="1"/>
  <c r="I102" i="20"/>
  <c r="I106" i="20"/>
  <c r="I106" i="32" s="1"/>
  <c r="I110" i="20"/>
  <c r="I110" i="32" s="1"/>
  <c r="I97" i="20"/>
  <c r="I105" i="20"/>
  <c r="I100" i="20"/>
  <c r="I100" i="32" s="1"/>
  <c r="I108" i="20"/>
  <c r="I108" i="32" s="1"/>
  <c r="I101" i="20"/>
  <c r="I101" i="32" s="1"/>
  <c r="I116" i="20"/>
  <c r="I116" i="32" s="1"/>
  <c r="I112" i="20"/>
  <c r="I112" i="32" s="1"/>
  <c r="I115" i="20"/>
  <c r="I113" i="20"/>
  <c r="I113" i="32" s="1"/>
  <c r="I114" i="20"/>
  <c r="I114" i="32" s="1"/>
  <c r="I109" i="20"/>
  <c r="I109" i="32" s="1"/>
  <c r="I104" i="20"/>
  <c r="I104" i="32" s="1"/>
  <c r="E108" i="20"/>
  <c r="E108" i="32" s="1"/>
  <c r="E113" i="20"/>
  <c r="E112" i="20"/>
  <c r="E112" i="32" s="1"/>
  <c r="E110" i="20"/>
  <c r="E110" i="32" s="1"/>
  <c r="E98" i="20"/>
  <c r="E98" i="32" s="1"/>
  <c r="E106" i="20"/>
  <c r="E103" i="20"/>
  <c r="E103" i="32" s="1"/>
  <c r="E101" i="20"/>
  <c r="E101" i="32" s="1"/>
  <c r="M51" i="20"/>
  <c r="M51" i="32" s="1"/>
  <c r="I51" i="20"/>
  <c r="I51" i="32" s="1"/>
  <c r="P51" i="20"/>
  <c r="P51" i="32" s="1"/>
  <c r="L51" i="20"/>
  <c r="L51" i="32" s="1"/>
  <c r="H51" i="20"/>
  <c r="H51" i="32" s="1"/>
  <c r="O51" i="20"/>
  <c r="O51" i="32" s="1"/>
  <c r="K51" i="20"/>
  <c r="K51" i="32" s="1"/>
  <c r="N51" i="20"/>
  <c r="N51" i="32" s="1"/>
  <c r="J51" i="20"/>
  <c r="J51" i="32" s="1"/>
  <c r="E104" i="20"/>
  <c r="E104" i="32" s="1"/>
  <c r="H104" i="32"/>
  <c r="O104" i="32"/>
  <c r="P67" i="20"/>
  <c r="P68" i="20"/>
  <c r="L67" i="20"/>
  <c r="L68" i="20"/>
  <c r="H67" i="20"/>
  <c r="H68" i="20"/>
  <c r="M117" i="20"/>
  <c r="M117" i="32" s="1"/>
  <c r="M118" i="20"/>
  <c r="M118" i="32" s="1"/>
  <c r="M96" i="20"/>
  <c r="I117" i="20"/>
  <c r="I117" i="32" s="1"/>
  <c r="I96" i="20"/>
  <c r="I118" i="20"/>
  <c r="I118" i="32" s="1"/>
  <c r="E114" i="20"/>
  <c r="E114" i="32" s="1"/>
  <c r="E96" i="20"/>
  <c r="E118" i="20"/>
  <c r="E118" i="32" s="1"/>
  <c r="I67" i="20"/>
  <c r="I68" i="20"/>
  <c r="J96" i="20"/>
  <c r="J118" i="20"/>
  <c r="J118" i="32" s="1"/>
  <c r="J117" i="20"/>
  <c r="J117" i="32" s="1"/>
  <c r="O67" i="20"/>
  <c r="O68" i="20"/>
  <c r="K67" i="20"/>
  <c r="K68" i="20"/>
  <c r="P116" i="32"/>
  <c r="P117" i="20"/>
  <c r="P117" i="32" s="1"/>
  <c r="P96" i="20"/>
  <c r="P118" i="20"/>
  <c r="P118" i="32" s="1"/>
  <c r="L96" i="20"/>
  <c r="L118" i="20"/>
  <c r="L118" i="32" s="1"/>
  <c r="L117" i="20"/>
  <c r="L117" i="32" s="1"/>
  <c r="H116" i="32"/>
  <c r="H117" i="20"/>
  <c r="H117" i="32" s="1"/>
  <c r="H96" i="20"/>
  <c r="H114" i="32"/>
  <c r="H118" i="20"/>
  <c r="H118" i="32" s="1"/>
  <c r="M67" i="20"/>
  <c r="M68" i="20"/>
  <c r="N96" i="20"/>
  <c r="N114" i="32"/>
  <c r="N118" i="20"/>
  <c r="N118" i="32" s="1"/>
  <c r="N117" i="20"/>
  <c r="N117" i="32" s="1"/>
  <c r="F96" i="20"/>
  <c r="F114" i="32"/>
  <c r="F118" i="20"/>
  <c r="F118" i="32" s="1"/>
  <c r="F117" i="20"/>
  <c r="F117" i="32" s="1"/>
  <c r="N67" i="20"/>
  <c r="N68" i="20"/>
  <c r="J67" i="20"/>
  <c r="J68" i="20"/>
  <c r="O117" i="20"/>
  <c r="O117" i="32" s="1"/>
  <c r="O96" i="20"/>
  <c r="O114" i="32"/>
  <c r="O118" i="20"/>
  <c r="O118" i="32" s="1"/>
  <c r="K116" i="32"/>
  <c r="K96" i="20"/>
  <c r="K114" i="32"/>
  <c r="K118" i="20"/>
  <c r="K118" i="32" s="1"/>
  <c r="K117" i="20"/>
  <c r="K117" i="32" s="1"/>
  <c r="G117" i="20"/>
  <c r="G117" i="32" s="1"/>
  <c r="G96" i="20"/>
  <c r="G118" i="20"/>
  <c r="G118" i="32" s="1"/>
  <c r="I66" i="20"/>
  <c r="I40" i="20"/>
  <c r="I40" i="32" s="1"/>
  <c r="I43" i="20"/>
  <c r="I43" i="32" s="1"/>
  <c r="I58" i="20"/>
  <c r="I58" i="32" s="1"/>
  <c r="I37" i="20"/>
  <c r="I37" i="32" s="1"/>
  <c r="I49" i="20"/>
  <c r="I49" i="32" s="1"/>
  <c r="P58" i="20"/>
  <c r="P58" i="32" s="1"/>
  <c r="P37" i="20"/>
  <c r="P37" i="32" s="1"/>
  <c r="P49" i="20"/>
  <c r="P49" i="32" s="1"/>
  <c r="P43" i="20"/>
  <c r="P43" i="32" s="1"/>
  <c r="P40" i="20"/>
  <c r="P40" i="32" s="1"/>
  <c r="L58" i="20"/>
  <c r="L58" i="32" s="1"/>
  <c r="L37" i="20"/>
  <c r="L37" i="32" s="1"/>
  <c r="L40" i="20"/>
  <c r="L40" i="32" s="1"/>
  <c r="L49" i="20"/>
  <c r="L49" i="32" s="1"/>
  <c r="L43" i="20"/>
  <c r="L43" i="32" s="1"/>
  <c r="H40" i="20"/>
  <c r="H40" i="32" s="1"/>
  <c r="H58" i="20"/>
  <c r="H58" i="32" s="1"/>
  <c r="H37" i="20"/>
  <c r="H37" i="32" s="1"/>
  <c r="H43" i="20"/>
  <c r="H43" i="32" s="1"/>
  <c r="H49" i="20"/>
  <c r="H49" i="32" s="1"/>
  <c r="E63" i="20"/>
  <c r="E63" i="32" s="1"/>
  <c r="O49" i="20"/>
  <c r="O49" i="32" s="1"/>
  <c r="O43" i="20"/>
  <c r="O43" i="32" s="1"/>
  <c r="O58" i="20"/>
  <c r="O58" i="32" s="1"/>
  <c r="O37" i="20"/>
  <c r="O37" i="32" s="1"/>
  <c r="O40" i="20"/>
  <c r="O40" i="32" s="1"/>
  <c r="K49" i="20"/>
  <c r="K49" i="32" s="1"/>
  <c r="K58" i="20"/>
  <c r="K58" i="32" s="1"/>
  <c r="K37" i="20"/>
  <c r="K37" i="32" s="1"/>
  <c r="K43" i="20"/>
  <c r="K43" i="32" s="1"/>
  <c r="K40" i="20"/>
  <c r="K40" i="32" s="1"/>
  <c r="G63" i="20"/>
  <c r="G63" i="32" s="1"/>
  <c r="M40" i="20"/>
  <c r="M40" i="32" s="1"/>
  <c r="M58" i="20"/>
  <c r="M58" i="32" s="1"/>
  <c r="M37" i="20"/>
  <c r="M37" i="32" s="1"/>
  <c r="M49" i="20"/>
  <c r="M49" i="32" s="1"/>
  <c r="M43" i="20"/>
  <c r="M43" i="32" s="1"/>
  <c r="N43" i="20"/>
  <c r="N43" i="32" s="1"/>
  <c r="N40" i="20"/>
  <c r="N40" i="32" s="1"/>
  <c r="N49" i="20"/>
  <c r="N49" i="32" s="1"/>
  <c r="N58" i="20"/>
  <c r="N58" i="32" s="1"/>
  <c r="N37" i="20"/>
  <c r="N37" i="32" s="1"/>
  <c r="J43" i="20"/>
  <c r="J43" i="32" s="1"/>
  <c r="J40" i="20"/>
  <c r="J40" i="32" s="1"/>
  <c r="J58" i="20"/>
  <c r="J58" i="32" s="1"/>
  <c r="J37" i="20"/>
  <c r="J37" i="32" s="1"/>
  <c r="J49" i="20"/>
  <c r="J49" i="32" s="1"/>
  <c r="F63" i="20"/>
  <c r="F63" i="32" s="1"/>
  <c r="M47" i="20"/>
  <c r="M47" i="32" s="1"/>
  <c r="I47" i="20"/>
  <c r="I47" i="32" s="1"/>
  <c r="P47" i="20"/>
  <c r="P47" i="32" s="1"/>
  <c r="L47" i="20"/>
  <c r="L47" i="32" s="1"/>
  <c r="H47" i="20"/>
  <c r="H47" i="32" s="1"/>
  <c r="O47" i="20"/>
  <c r="O47" i="32" s="1"/>
  <c r="K47" i="20"/>
  <c r="K47" i="32" s="1"/>
  <c r="N47" i="20"/>
  <c r="N47" i="32" s="1"/>
  <c r="J47" i="20"/>
  <c r="J47" i="32" s="1"/>
  <c r="E94" i="20"/>
  <c r="E94" i="32" s="1"/>
  <c r="E95" i="20"/>
  <c r="E95" i="32" s="1"/>
  <c r="E111" i="20"/>
  <c r="E111" i="32" s="1"/>
  <c r="F108" i="32"/>
  <c r="F105" i="32"/>
  <c r="F95" i="20"/>
  <c r="F107" i="32"/>
  <c r="F94" i="20"/>
  <c r="F94" i="32" s="1"/>
  <c r="F101" i="32"/>
  <c r="M108" i="32"/>
  <c r="M100" i="32"/>
  <c r="M109" i="32"/>
  <c r="M94" i="20"/>
  <c r="M94" i="32" s="1"/>
  <c r="M103" i="32"/>
  <c r="M102" i="32"/>
  <c r="M110" i="32"/>
  <c r="M95" i="20"/>
  <c r="M95" i="32" s="1"/>
  <c r="I94" i="20"/>
  <c r="I94" i="32" s="1"/>
  <c r="I103" i="32"/>
  <c r="I95" i="20"/>
  <c r="I95" i="32" s="1"/>
  <c r="I102" i="32"/>
  <c r="I105" i="32"/>
  <c r="E107" i="20"/>
  <c r="E107" i="32" s="1"/>
  <c r="E100" i="20"/>
  <c r="E100" i="32" s="1"/>
  <c r="E113" i="32"/>
  <c r="E106" i="32"/>
  <c r="E102" i="20"/>
  <c r="E102" i="32" s="1"/>
  <c r="E99" i="20"/>
  <c r="E99" i="32" s="1"/>
  <c r="E97" i="20"/>
  <c r="E105" i="20"/>
  <c r="E105" i="32" s="1"/>
  <c r="E109" i="20"/>
  <c r="E109" i="32" s="1"/>
  <c r="N94" i="20"/>
  <c r="N94" i="32" s="1"/>
  <c r="N95" i="20"/>
  <c r="N95" i="32" s="1"/>
  <c r="N113" i="32"/>
  <c r="N99" i="32"/>
  <c r="N100" i="32"/>
  <c r="N102" i="32"/>
  <c r="N98" i="32"/>
  <c r="J108" i="32"/>
  <c r="J106" i="32"/>
  <c r="J101" i="32"/>
  <c r="J94" i="20"/>
  <c r="J94" i="32" s="1"/>
  <c r="J95" i="20"/>
  <c r="J95" i="32" s="1"/>
  <c r="J107" i="32"/>
  <c r="P113" i="32"/>
  <c r="P107" i="32"/>
  <c r="P101" i="32"/>
  <c r="P110" i="32"/>
  <c r="P100" i="32"/>
  <c r="P102" i="32"/>
  <c r="P98" i="32"/>
  <c r="P109" i="32"/>
  <c r="P111" i="32"/>
  <c r="P95" i="20"/>
  <c r="P95" i="32" s="1"/>
  <c r="P108" i="32"/>
  <c r="P94" i="20"/>
  <c r="P94" i="32" s="1"/>
  <c r="L105" i="32"/>
  <c r="L112" i="32"/>
  <c r="L106" i="32"/>
  <c r="L108" i="32"/>
  <c r="L100" i="32"/>
  <c r="L95" i="20"/>
  <c r="L95" i="32" s="1"/>
  <c r="L94" i="20"/>
  <c r="L94" i="32" s="1"/>
  <c r="H103" i="32"/>
  <c r="H112" i="32"/>
  <c r="H110" i="32"/>
  <c r="H94" i="20"/>
  <c r="H94" i="32" s="1"/>
  <c r="H109" i="32"/>
  <c r="H98" i="32"/>
  <c r="H95" i="20"/>
  <c r="H95" i="32" s="1"/>
  <c r="O112" i="32"/>
  <c r="O110" i="32"/>
  <c r="O106" i="32"/>
  <c r="O95" i="20"/>
  <c r="O95" i="32" s="1"/>
  <c r="O101" i="32"/>
  <c r="O94" i="20"/>
  <c r="O94" i="32" s="1"/>
  <c r="O113" i="32"/>
  <c r="K112" i="32"/>
  <c r="K110" i="32"/>
  <c r="K106" i="32"/>
  <c r="K95" i="20"/>
  <c r="K95" i="32" s="1"/>
  <c r="K113" i="32"/>
  <c r="K100" i="32"/>
  <c r="K107" i="32"/>
  <c r="K101" i="32"/>
  <c r="K94" i="20"/>
  <c r="K94" i="32" s="1"/>
  <c r="G112" i="32"/>
  <c r="G106" i="32"/>
  <c r="G95" i="20"/>
  <c r="G95" i="32" s="1"/>
  <c r="G99" i="32"/>
  <c r="G113" i="32"/>
  <c r="G94" i="20"/>
  <c r="G94" i="32" s="1"/>
  <c r="G105" i="32"/>
  <c r="P72" i="32"/>
  <c r="H81" i="32"/>
  <c r="N66" i="20"/>
  <c r="J66" i="20"/>
  <c r="M72" i="32"/>
  <c r="O81" i="32"/>
  <c r="M66" i="20"/>
  <c r="N72" i="32"/>
  <c r="N81" i="32"/>
  <c r="F72" i="32"/>
  <c r="P66" i="20"/>
  <c r="L66" i="20"/>
  <c r="I72" i="32"/>
  <c r="O66" i="20"/>
  <c r="K66" i="20"/>
  <c r="H64" i="20"/>
  <c r="H64" i="32" s="1"/>
  <c r="O64" i="20"/>
  <c r="O64" i="32" s="1"/>
  <c r="P64" i="20"/>
  <c r="P64" i="32" s="1"/>
  <c r="G64" i="20"/>
  <c r="G64" i="32" s="1"/>
  <c r="N64" i="20"/>
  <c r="N64" i="32" s="1"/>
  <c r="J64" i="20"/>
  <c r="J64" i="32" s="1"/>
  <c r="F64" i="20"/>
  <c r="F64" i="32" s="1"/>
  <c r="L64" i="20"/>
  <c r="L64" i="32" s="1"/>
  <c r="K64" i="20"/>
  <c r="K64" i="32" s="1"/>
  <c r="M64" i="20"/>
  <c r="M64" i="32" s="1"/>
  <c r="I64" i="20"/>
  <c r="I64" i="32" s="1"/>
  <c r="E64" i="20"/>
  <c r="E64" i="32" s="1"/>
  <c r="E81" i="20"/>
  <c r="E81" i="32" s="1"/>
  <c r="O63" i="20"/>
  <c r="O63" i="32" s="1"/>
  <c r="N63" i="20"/>
  <c r="N63" i="32" s="1"/>
  <c r="M63" i="20"/>
  <c r="M63" i="32" s="1"/>
  <c r="L63" i="20"/>
  <c r="L63" i="32" s="1"/>
  <c r="K63" i="20"/>
  <c r="K63" i="32" s="1"/>
  <c r="J63" i="20"/>
  <c r="J63" i="32" s="1"/>
  <c r="I63" i="20"/>
  <c r="I63" i="32" s="1"/>
  <c r="P63" i="20"/>
  <c r="P63" i="32" s="1"/>
  <c r="H63" i="20"/>
  <c r="H63" i="32" s="1"/>
  <c r="P119" i="20"/>
  <c r="L119" i="20"/>
  <c r="H119" i="20"/>
  <c r="I119" i="20"/>
  <c r="N119" i="20"/>
  <c r="J119" i="20"/>
  <c r="F119" i="20"/>
  <c r="E115" i="20"/>
  <c r="E117" i="20"/>
  <c r="E117" i="32" s="1"/>
  <c r="M119" i="20"/>
  <c r="O119" i="20"/>
  <c r="K119" i="20"/>
  <c r="G119" i="20"/>
  <c r="E119" i="20"/>
  <c r="E116" i="20"/>
  <c r="E116" i="32" s="1"/>
  <c r="E26" i="20"/>
  <c r="F26" i="20"/>
  <c r="G26" i="20"/>
  <c r="H26" i="20"/>
  <c r="I26" i="20"/>
  <c r="J26" i="20"/>
  <c r="K26" i="20"/>
  <c r="L26" i="20"/>
  <c r="M26" i="20"/>
  <c r="N26" i="20"/>
  <c r="O26" i="20"/>
  <c r="E27" i="20"/>
  <c r="F27" i="20"/>
  <c r="G27" i="20"/>
  <c r="H27" i="20"/>
  <c r="I27" i="20"/>
  <c r="J27" i="20"/>
  <c r="K27" i="20"/>
  <c r="L27" i="20"/>
  <c r="M27" i="20"/>
  <c r="N27" i="20"/>
  <c r="O27" i="20"/>
  <c r="E28" i="20"/>
  <c r="E28" i="32" s="1"/>
  <c r="F28" i="20"/>
  <c r="F28" i="32" s="1"/>
  <c r="G28" i="20"/>
  <c r="G28" i="32" s="1"/>
  <c r="H28" i="20"/>
  <c r="H28" i="32" s="1"/>
  <c r="I28" i="20"/>
  <c r="I28" i="32" s="1"/>
  <c r="J28" i="20"/>
  <c r="J28" i="32" s="1"/>
  <c r="K28" i="20"/>
  <c r="K28" i="32" s="1"/>
  <c r="L28" i="20"/>
  <c r="L28" i="32" s="1"/>
  <c r="M28" i="20"/>
  <c r="M28" i="32" s="1"/>
  <c r="N28" i="20"/>
  <c r="N28" i="32" s="1"/>
  <c r="O28" i="20"/>
  <c r="O28" i="32" s="1"/>
  <c r="E29" i="20"/>
  <c r="E29" i="32" s="1"/>
  <c r="F29" i="20"/>
  <c r="F29" i="32" s="1"/>
  <c r="G29" i="20"/>
  <c r="G29" i="32" s="1"/>
  <c r="H29" i="20"/>
  <c r="H29" i="32" s="1"/>
  <c r="I29" i="20"/>
  <c r="I29" i="32" s="1"/>
  <c r="J29" i="20"/>
  <c r="J29" i="32" s="1"/>
  <c r="K29" i="20"/>
  <c r="K29" i="32" s="1"/>
  <c r="L29" i="20"/>
  <c r="L29" i="32" s="1"/>
  <c r="M29" i="20"/>
  <c r="M29" i="32" s="1"/>
  <c r="N29" i="20"/>
  <c r="N29" i="32" s="1"/>
  <c r="O29" i="20"/>
  <c r="O29" i="32" s="1"/>
  <c r="E30" i="20"/>
  <c r="E30" i="32" s="1"/>
  <c r="F30" i="20"/>
  <c r="F30" i="32" s="1"/>
  <c r="G30" i="20"/>
  <c r="G30" i="32" s="1"/>
  <c r="H30" i="20"/>
  <c r="H30" i="32" s="1"/>
  <c r="I30" i="20"/>
  <c r="I30" i="32" s="1"/>
  <c r="J30" i="20"/>
  <c r="J30" i="32" s="1"/>
  <c r="K30" i="20"/>
  <c r="K30" i="32" s="1"/>
  <c r="L30" i="20"/>
  <c r="L30" i="32" s="1"/>
  <c r="M30" i="20"/>
  <c r="M30" i="32" s="1"/>
  <c r="N30" i="20"/>
  <c r="N30" i="32" s="1"/>
  <c r="O30" i="20"/>
  <c r="O30" i="32" s="1"/>
  <c r="F25" i="20"/>
  <c r="F25" i="32" s="1"/>
  <c r="G25" i="20"/>
  <c r="G25" i="32" s="1"/>
  <c r="H25" i="20"/>
  <c r="H25" i="32" s="1"/>
  <c r="I25" i="20"/>
  <c r="I25" i="32" s="1"/>
  <c r="J25" i="20"/>
  <c r="J25" i="32" s="1"/>
  <c r="K25" i="20"/>
  <c r="K25" i="32" s="1"/>
  <c r="L25" i="20"/>
  <c r="L25" i="32" s="1"/>
  <c r="M25" i="20"/>
  <c r="M25" i="32" s="1"/>
  <c r="N25" i="20"/>
  <c r="N25" i="32" s="1"/>
  <c r="O25" i="20"/>
  <c r="O25" i="32" s="1"/>
  <c r="D17" i="20"/>
  <c r="E6" i="20" l="1"/>
  <c r="F6" i="20"/>
  <c r="G6" i="20"/>
  <c r="H6" i="20"/>
  <c r="I6" i="20"/>
  <c r="J6" i="20"/>
  <c r="K6" i="20"/>
  <c r="L6" i="20"/>
  <c r="M6" i="20"/>
  <c r="N6" i="20"/>
  <c r="O6" i="20"/>
  <c r="P6" i="20"/>
  <c r="D6" i="20"/>
  <c r="E5" i="20"/>
  <c r="F5" i="20"/>
  <c r="G5" i="20"/>
  <c r="H5" i="20"/>
  <c r="I5" i="20"/>
  <c r="J5" i="20"/>
  <c r="K5" i="20"/>
  <c r="L5" i="20"/>
  <c r="M5" i="20"/>
  <c r="N5" i="20"/>
  <c r="O5" i="20"/>
  <c r="P5" i="20"/>
  <c r="D5" i="20"/>
  <c r="E56" i="31" l="1"/>
  <c r="E35" i="31"/>
  <c r="J136" i="31" l="1"/>
  <c r="K136" i="31"/>
  <c r="J137" i="31"/>
  <c r="K137" i="31"/>
  <c r="K17" i="12" l="1"/>
  <c r="K18" i="12" s="1"/>
  <c r="L17" i="12"/>
  <c r="L18" i="12" s="1"/>
  <c r="K21" i="12"/>
  <c r="L21" i="12"/>
  <c r="K22" i="12"/>
  <c r="L22" i="12"/>
  <c r="K26" i="12"/>
  <c r="L26" i="12"/>
  <c r="L23" i="12" l="1"/>
  <c r="L27" i="12" s="1"/>
  <c r="K23" i="12"/>
  <c r="K27" i="12" s="1"/>
  <c r="E65" i="20" l="1"/>
  <c r="E65" i="32" s="1"/>
  <c r="E132" i="20"/>
  <c r="E132" i="32" s="1"/>
  <c r="E128" i="20"/>
  <c r="E128" i="32" s="1"/>
  <c r="E127" i="20"/>
  <c r="E127" i="32" s="1"/>
  <c r="E126" i="20"/>
  <c r="E126" i="32" s="1"/>
  <c r="E125" i="20"/>
  <c r="E124" i="20"/>
  <c r="E120" i="20"/>
  <c r="E90" i="20"/>
  <c r="E90" i="32" s="1"/>
  <c r="E89" i="20"/>
  <c r="E89" i="32" s="1"/>
  <c r="E87" i="20"/>
  <c r="E87" i="32" s="1"/>
  <c r="E85" i="20"/>
  <c r="E85" i="32" s="1"/>
  <c r="E82" i="20"/>
  <c r="E82" i="32" s="1"/>
  <c r="E79" i="20"/>
  <c r="E79" i="32" s="1"/>
  <c r="E77" i="20"/>
  <c r="E77" i="32" s="1"/>
  <c r="E75" i="20"/>
  <c r="E75" i="32" s="1"/>
  <c r="E74" i="20"/>
  <c r="E74" i="32" s="1"/>
  <c r="E73" i="20"/>
  <c r="E73" i="32" s="1"/>
  <c r="E70" i="20"/>
  <c r="E70" i="32" s="1"/>
  <c r="E69" i="20"/>
  <c r="E62" i="20"/>
  <c r="E62" i="32" s="1"/>
  <c r="E60" i="20"/>
  <c r="E60" i="32" s="1"/>
  <c r="E57" i="20"/>
  <c r="E25" i="20"/>
  <c r="E25" i="32" s="1"/>
  <c r="E133" i="19" l="1"/>
  <c r="H136" i="31" l="1"/>
  <c r="I136" i="31"/>
  <c r="H137" i="31"/>
  <c r="I137" i="31"/>
  <c r="E137" i="31" l="1"/>
  <c r="F137" i="31"/>
  <c r="G137" i="31"/>
  <c r="F136" i="31"/>
  <c r="G136" i="31"/>
  <c r="E136" i="31"/>
  <c r="E137" i="17"/>
  <c r="F137" i="17"/>
  <c r="F136" i="17"/>
  <c r="E136" i="17"/>
  <c r="F137" i="22" l="1"/>
  <c r="F137" i="25"/>
  <c r="E137" i="22"/>
  <c r="E137" i="25"/>
  <c r="E136" i="22"/>
  <c r="E136" i="25"/>
  <c r="F136" i="22"/>
  <c r="F136" i="25"/>
  <c r="O136" i="31"/>
  <c r="N137" i="31"/>
  <c r="N136" i="31"/>
  <c r="M137" i="31"/>
  <c r="M136" i="31"/>
  <c r="P137" i="31"/>
  <c r="L137" i="31"/>
  <c r="P136" i="31"/>
  <c r="L136" i="31"/>
  <c r="O137" i="31"/>
  <c r="G5" i="12" l="1"/>
  <c r="H97" i="12" l="1"/>
  <c r="I97" i="12"/>
  <c r="J97" i="12"/>
  <c r="K97" i="12"/>
  <c r="L97" i="12"/>
  <c r="M97" i="12"/>
  <c r="N97" i="12"/>
  <c r="O97" i="12"/>
  <c r="G97" i="12"/>
  <c r="G96" i="12"/>
  <c r="O96" i="12"/>
  <c r="N96" i="12"/>
  <c r="M96" i="12"/>
  <c r="L96" i="12"/>
  <c r="K96" i="12"/>
  <c r="J96" i="12"/>
  <c r="I96" i="12"/>
  <c r="H96" i="12"/>
  <c r="O95" i="12"/>
  <c r="N95" i="12"/>
  <c r="M95" i="12"/>
  <c r="L95" i="12"/>
  <c r="K95" i="12"/>
  <c r="J95" i="12"/>
  <c r="I95" i="12"/>
  <c r="H95" i="12"/>
  <c r="G95" i="12"/>
  <c r="O26" i="12"/>
  <c r="N26" i="12"/>
  <c r="M26" i="12"/>
  <c r="J26" i="12"/>
  <c r="I26" i="12"/>
  <c r="H26" i="12"/>
  <c r="G26" i="12"/>
  <c r="O22" i="12"/>
  <c r="N22" i="12"/>
  <c r="M22" i="12"/>
  <c r="J22" i="12"/>
  <c r="I22" i="12"/>
  <c r="H22" i="12"/>
  <c r="G22" i="12"/>
  <c r="O21" i="12"/>
  <c r="N21" i="12"/>
  <c r="M21" i="12"/>
  <c r="J21" i="12"/>
  <c r="I21" i="12"/>
  <c r="H21" i="12"/>
  <c r="G21" i="12"/>
  <c r="G98" i="12" l="1"/>
  <c r="I98" i="12"/>
  <c r="M98" i="12"/>
  <c r="J98" i="12"/>
  <c r="N98" i="12"/>
  <c r="K98" i="12"/>
  <c r="O98" i="12"/>
  <c r="H98" i="12"/>
  <c r="L98" i="12"/>
  <c r="E35" i="17" l="1"/>
  <c r="E56" i="17"/>
  <c r="B148" i="21"/>
  <c r="B149" i="21" s="1"/>
  <c r="D146" i="21"/>
  <c r="B144" i="21"/>
  <c r="B145" i="21" s="1"/>
  <c r="E42" i="21"/>
  <c r="E42" i="17" s="1"/>
  <c r="P20" i="21"/>
  <c r="O20" i="21"/>
  <c r="N20" i="21"/>
  <c r="M20" i="21"/>
  <c r="L20" i="21"/>
  <c r="K20" i="21"/>
  <c r="J20" i="21"/>
  <c r="I20" i="21"/>
  <c r="H20" i="21"/>
  <c r="G20" i="21"/>
  <c r="F20" i="21"/>
  <c r="E20" i="21"/>
  <c r="P19" i="21"/>
  <c r="P84" i="21" s="1"/>
  <c r="P84" i="31" s="1"/>
  <c r="O19" i="21"/>
  <c r="O84" i="21" s="1"/>
  <c r="O84" i="31" s="1"/>
  <c r="N19" i="21"/>
  <c r="N84" i="21" s="1"/>
  <c r="N84" i="31" s="1"/>
  <c r="M19" i="21"/>
  <c r="M84" i="21" s="1"/>
  <c r="M84" i="31" s="1"/>
  <c r="L19" i="21"/>
  <c r="L84" i="21" s="1"/>
  <c r="L84" i="31" s="1"/>
  <c r="K19" i="21"/>
  <c r="K84" i="21" s="1"/>
  <c r="K84" i="31" s="1"/>
  <c r="J19" i="21"/>
  <c r="J84" i="21" s="1"/>
  <c r="J84" i="31" s="1"/>
  <c r="I19" i="21"/>
  <c r="I84" i="21" s="1"/>
  <c r="I84" i="31" s="1"/>
  <c r="H19" i="21"/>
  <c r="H84" i="21" s="1"/>
  <c r="H84" i="31" s="1"/>
  <c r="G19" i="21"/>
  <c r="G84" i="21" s="1"/>
  <c r="G84" i="31" s="1"/>
  <c r="F19" i="21"/>
  <c r="F84" i="21" s="1"/>
  <c r="F84" i="31" s="1"/>
  <c r="E19" i="21"/>
  <c r="E84" i="21" s="1"/>
  <c r="E84" i="31" s="1"/>
  <c r="P18" i="21"/>
  <c r="O18" i="21"/>
  <c r="N18" i="21"/>
  <c r="M18" i="21"/>
  <c r="L18" i="21"/>
  <c r="K18" i="21"/>
  <c r="J18" i="21"/>
  <c r="I18" i="21"/>
  <c r="H18" i="21"/>
  <c r="G18" i="21"/>
  <c r="F18" i="21"/>
  <c r="E18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P15" i="21"/>
  <c r="O15" i="21"/>
  <c r="P43" i="21" s="1"/>
  <c r="N15" i="21"/>
  <c r="O43" i="21" s="1"/>
  <c r="M15" i="21"/>
  <c r="N43" i="21" s="1"/>
  <c r="L15" i="21"/>
  <c r="M43" i="21" s="1"/>
  <c r="K15" i="21"/>
  <c r="L43" i="21" s="1"/>
  <c r="J15" i="21"/>
  <c r="K43" i="21" s="1"/>
  <c r="I15" i="21"/>
  <c r="J43" i="21" s="1"/>
  <c r="H15" i="21"/>
  <c r="I43" i="21" s="1"/>
  <c r="G15" i="21"/>
  <c r="H43" i="21" s="1"/>
  <c r="F15" i="21"/>
  <c r="G43" i="21" s="1"/>
  <c r="E15" i="21"/>
  <c r="F43" i="21" s="1"/>
  <c r="P14" i="21"/>
  <c r="O14" i="21"/>
  <c r="N14" i="21"/>
  <c r="M14" i="21"/>
  <c r="L14" i="21"/>
  <c r="K14" i="21"/>
  <c r="J14" i="21"/>
  <c r="I14" i="21"/>
  <c r="H14" i="21"/>
  <c r="G14" i="21"/>
  <c r="F14" i="21"/>
  <c r="E14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P12" i="21"/>
  <c r="O12" i="21"/>
  <c r="N12" i="21"/>
  <c r="M12" i="21"/>
  <c r="L12" i="21"/>
  <c r="K12" i="21"/>
  <c r="K25" i="21" s="1"/>
  <c r="K25" i="17" s="1"/>
  <c r="J12" i="21"/>
  <c r="J25" i="21" s="1"/>
  <c r="J25" i="17" s="1"/>
  <c r="I12" i="21"/>
  <c r="I25" i="21" s="1"/>
  <c r="I25" i="17" s="1"/>
  <c r="H12" i="21"/>
  <c r="G12" i="21"/>
  <c r="F12" i="21"/>
  <c r="E12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P10" i="21"/>
  <c r="O10" i="21"/>
  <c r="O44" i="21" s="1"/>
  <c r="N10" i="21"/>
  <c r="N44" i="21" s="1"/>
  <c r="M10" i="21"/>
  <c r="L10" i="21"/>
  <c r="K10" i="21"/>
  <c r="K44" i="21" s="1"/>
  <c r="J10" i="21"/>
  <c r="J44" i="21" s="1"/>
  <c r="I10" i="21"/>
  <c r="H10" i="21"/>
  <c r="G10" i="21"/>
  <c r="G44" i="21" s="1"/>
  <c r="F10" i="21"/>
  <c r="F44" i="21" s="1"/>
  <c r="E10" i="21"/>
  <c r="E44" i="21" s="1"/>
  <c r="P9" i="21"/>
  <c r="P65" i="21" s="1"/>
  <c r="P65" i="31" s="1"/>
  <c r="O9" i="21"/>
  <c r="O65" i="21" s="1"/>
  <c r="O65" i="31" s="1"/>
  <c r="N9" i="21"/>
  <c r="N65" i="21" s="1"/>
  <c r="N65" i="31" s="1"/>
  <c r="M9" i="21"/>
  <c r="M65" i="21" s="1"/>
  <c r="M65" i="31" s="1"/>
  <c r="L9" i="21"/>
  <c r="L65" i="21" s="1"/>
  <c r="L65" i="31" s="1"/>
  <c r="K9" i="21"/>
  <c r="K65" i="21" s="1"/>
  <c r="K65" i="31" s="1"/>
  <c r="J9" i="21"/>
  <c r="J65" i="21" s="1"/>
  <c r="J65" i="31" s="1"/>
  <c r="I9" i="21"/>
  <c r="I65" i="21" s="1"/>
  <c r="I65" i="31" s="1"/>
  <c r="H9" i="21"/>
  <c r="H65" i="21" s="1"/>
  <c r="H65" i="31" s="1"/>
  <c r="G9" i="21"/>
  <c r="G65" i="21" s="1"/>
  <c r="G65" i="31" s="1"/>
  <c r="F9" i="21"/>
  <c r="F65" i="21" s="1"/>
  <c r="F65" i="31" s="1"/>
  <c r="E9" i="21"/>
  <c r="P8" i="21"/>
  <c r="P114" i="21" s="1"/>
  <c r="P114" i="31" s="1"/>
  <c r="O8" i="21"/>
  <c r="O114" i="21" s="1"/>
  <c r="O114" i="31" s="1"/>
  <c r="N8" i="21"/>
  <c r="N114" i="21" s="1"/>
  <c r="N114" i="31" s="1"/>
  <c r="M8" i="21"/>
  <c r="M114" i="21" s="1"/>
  <c r="M114" i="31" s="1"/>
  <c r="L8" i="21"/>
  <c r="L114" i="21" s="1"/>
  <c r="L114" i="31" s="1"/>
  <c r="K8" i="21"/>
  <c r="K114" i="21" s="1"/>
  <c r="K114" i="31" s="1"/>
  <c r="J8" i="21"/>
  <c r="J114" i="21" s="1"/>
  <c r="J114" i="31" s="1"/>
  <c r="I8" i="21"/>
  <c r="I114" i="21" s="1"/>
  <c r="I114" i="31" s="1"/>
  <c r="H8" i="21"/>
  <c r="H114" i="21" s="1"/>
  <c r="H114" i="31" s="1"/>
  <c r="G8" i="21"/>
  <c r="G114" i="21" s="1"/>
  <c r="G114" i="31" s="1"/>
  <c r="F8" i="21"/>
  <c r="F114" i="21" s="1"/>
  <c r="F114" i="31" s="1"/>
  <c r="E8" i="21"/>
  <c r="E114" i="21" s="1"/>
  <c r="E114" i="31" s="1"/>
  <c r="P7" i="21"/>
  <c r="O7" i="21"/>
  <c r="N7" i="21"/>
  <c r="M7" i="21"/>
  <c r="L7" i="21"/>
  <c r="K7" i="21"/>
  <c r="J7" i="21"/>
  <c r="I7" i="21"/>
  <c r="H7" i="21"/>
  <c r="G7" i="21"/>
  <c r="F7" i="21"/>
  <c r="E7" i="21"/>
  <c r="P6" i="21"/>
  <c r="O6" i="21"/>
  <c r="N6" i="21"/>
  <c r="M6" i="21"/>
  <c r="L6" i="21"/>
  <c r="K6" i="21"/>
  <c r="J6" i="21"/>
  <c r="I6" i="21"/>
  <c r="H6" i="21"/>
  <c r="G6" i="21"/>
  <c r="F6" i="21"/>
  <c r="E6" i="21"/>
  <c r="P5" i="21"/>
  <c r="P128" i="21" s="1"/>
  <c r="O5" i="21"/>
  <c r="O128" i="21" s="1"/>
  <c r="N5" i="21"/>
  <c r="N128" i="21" s="1"/>
  <c r="M5" i="21"/>
  <c r="M128" i="21" s="1"/>
  <c r="L5" i="21"/>
  <c r="L128" i="21" s="1"/>
  <c r="K5" i="21"/>
  <c r="K128" i="21" s="1"/>
  <c r="J5" i="21"/>
  <c r="J128" i="21" s="1"/>
  <c r="I5" i="21"/>
  <c r="I128" i="21" s="1"/>
  <c r="H5" i="21"/>
  <c r="H128" i="21" s="1"/>
  <c r="G5" i="21"/>
  <c r="G128" i="21" s="1"/>
  <c r="F5" i="21"/>
  <c r="F128" i="21" s="1"/>
  <c r="E5" i="21"/>
  <c r="E128" i="21" s="1"/>
  <c r="P4" i="21"/>
  <c r="O4" i="21"/>
  <c r="N4" i="21"/>
  <c r="M4" i="21"/>
  <c r="L4" i="21"/>
  <c r="K4" i="21"/>
  <c r="J4" i="21"/>
  <c r="I4" i="21"/>
  <c r="H4" i="21"/>
  <c r="G4" i="21"/>
  <c r="F4" i="21"/>
  <c r="E4" i="21"/>
  <c r="I44" i="21" l="1"/>
  <c r="M44" i="21"/>
  <c r="G44" i="31"/>
  <c r="G44" i="17"/>
  <c r="G44" i="25"/>
  <c r="O44" i="31"/>
  <c r="O44" i="17"/>
  <c r="O44" i="25"/>
  <c r="H43" i="17"/>
  <c r="H43" i="22" s="1"/>
  <c r="H43" i="31"/>
  <c r="H43" i="25"/>
  <c r="K38" i="22"/>
  <c r="K41" i="22"/>
  <c r="K35" i="25"/>
  <c r="K41" i="25"/>
  <c r="K38" i="25"/>
  <c r="K45" i="22"/>
  <c r="K45" i="25"/>
  <c r="K35" i="22"/>
  <c r="O38" i="22"/>
  <c r="O45" i="22"/>
  <c r="O35" i="25"/>
  <c r="O41" i="25"/>
  <c r="O41" i="22"/>
  <c r="O45" i="25"/>
  <c r="O38" i="25"/>
  <c r="O35" i="22"/>
  <c r="H44" i="21"/>
  <c r="L44" i="21"/>
  <c r="P44" i="21"/>
  <c r="I43" i="17"/>
  <c r="I43" i="22" s="1"/>
  <c r="I43" i="31"/>
  <c r="I43" i="25"/>
  <c r="M43" i="17"/>
  <c r="M43" i="22" s="1"/>
  <c r="M43" i="31"/>
  <c r="M43" i="25"/>
  <c r="H38" i="25"/>
  <c r="H35" i="25"/>
  <c r="H41" i="25"/>
  <c r="H45" i="25"/>
  <c r="H45" i="22"/>
  <c r="H38" i="22"/>
  <c r="H41" i="22"/>
  <c r="H35" i="22"/>
  <c r="L38" i="25"/>
  <c r="L45" i="25"/>
  <c r="L35" i="25"/>
  <c r="L41" i="25"/>
  <c r="L35" i="22"/>
  <c r="L38" i="22"/>
  <c r="L41" i="22"/>
  <c r="L45" i="22"/>
  <c r="P38" i="25"/>
  <c r="P45" i="25"/>
  <c r="P35" i="25"/>
  <c r="P41" i="25"/>
  <c r="P38" i="22"/>
  <c r="P41" i="22"/>
  <c r="P45" i="22"/>
  <c r="P35" i="22"/>
  <c r="L43" i="17"/>
  <c r="L43" i="22" s="1"/>
  <c r="L43" i="31"/>
  <c r="L43" i="25"/>
  <c r="G41" i="22"/>
  <c r="G38" i="25"/>
  <c r="G38" i="22"/>
  <c r="G35" i="25"/>
  <c r="G41" i="25"/>
  <c r="G45" i="25"/>
  <c r="G45" i="22"/>
  <c r="G35" i="22"/>
  <c r="E44" i="17"/>
  <c r="E44" i="22" s="1"/>
  <c r="E44" i="31"/>
  <c r="E44" i="25"/>
  <c r="I44" i="17"/>
  <c r="I44" i="31"/>
  <c r="I44" i="25"/>
  <c r="M44" i="17"/>
  <c r="M44" i="31"/>
  <c r="M44" i="25"/>
  <c r="F43" i="31"/>
  <c r="F43" i="17"/>
  <c r="F43" i="22" s="1"/>
  <c r="F43" i="25"/>
  <c r="J43" i="31"/>
  <c r="J43" i="17"/>
  <c r="J43" i="22" s="1"/>
  <c r="J43" i="25"/>
  <c r="N43" i="31"/>
  <c r="N43" i="17"/>
  <c r="N43" i="22" s="1"/>
  <c r="N43" i="25"/>
  <c r="E41" i="22"/>
  <c r="E45" i="22"/>
  <c r="E41" i="25"/>
  <c r="E38" i="25"/>
  <c r="E38" i="22"/>
  <c r="E45" i="25"/>
  <c r="E43" i="25"/>
  <c r="E43" i="22"/>
  <c r="I45" i="22"/>
  <c r="I45" i="25"/>
  <c r="I41" i="25"/>
  <c r="I41" i="22"/>
  <c r="I38" i="25"/>
  <c r="I35" i="22"/>
  <c r="I38" i="22"/>
  <c r="I35" i="25"/>
  <c r="M41" i="22"/>
  <c r="M45" i="25"/>
  <c r="M45" i="22"/>
  <c r="M38" i="22"/>
  <c r="M38" i="25"/>
  <c r="M35" i="25"/>
  <c r="M41" i="25"/>
  <c r="M35" i="22"/>
  <c r="K44" i="31"/>
  <c r="K44" i="17"/>
  <c r="K44" i="25"/>
  <c r="P43" i="17"/>
  <c r="P43" i="22" s="1"/>
  <c r="P43" i="31"/>
  <c r="P43" i="25"/>
  <c r="F44" i="31"/>
  <c r="F44" i="17"/>
  <c r="F44" i="22" s="1"/>
  <c r="F44" i="25"/>
  <c r="J44" i="31"/>
  <c r="J44" i="17"/>
  <c r="J44" i="25"/>
  <c r="N44" i="31"/>
  <c r="N44" i="17"/>
  <c r="N44" i="25"/>
  <c r="G43" i="31"/>
  <c r="G43" i="17"/>
  <c r="G43" i="22" s="1"/>
  <c r="G43" i="25"/>
  <c r="K43" i="31"/>
  <c r="K43" i="17"/>
  <c r="K43" i="22" s="1"/>
  <c r="K43" i="25"/>
  <c r="O43" i="31"/>
  <c r="O43" i="17"/>
  <c r="O43" i="22" s="1"/>
  <c r="O43" i="25"/>
  <c r="F38" i="22"/>
  <c r="F35" i="25"/>
  <c r="F41" i="25"/>
  <c r="F45" i="25"/>
  <c r="F41" i="22"/>
  <c r="F45" i="22"/>
  <c r="F38" i="25"/>
  <c r="F35" i="22"/>
  <c r="J35" i="25"/>
  <c r="J41" i="25"/>
  <c r="J45" i="22"/>
  <c r="J45" i="25"/>
  <c r="J38" i="22"/>
  <c r="J41" i="22"/>
  <c r="J38" i="25"/>
  <c r="J35" i="22"/>
  <c r="N45" i="22"/>
  <c r="N35" i="25"/>
  <c r="N41" i="25"/>
  <c r="N41" i="22"/>
  <c r="N45" i="25"/>
  <c r="N38" i="22"/>
  <c r="N38" i="25"/>
  <c r="N35" i="22"/>
  <c r="G40" i="21"/>
  <c r="G39" i="21"/>
  <c r="G39" i="17" s="1"/>
  <c r="K40" i="21"/>
  <c r="K39" i="21"/>
  <c r="O40" i="21"/>
  <c r="O39" i="21"/>
  <c r="H39" i="21"/>
  <c r="H39" i="17" s="1"/>
  <c r="H40" i="21"/>
  <c r="L39" i="21"/>
  <c r="L39" i="17" s="1"/>
  <c r="L40" i="21"/>
  <c r="P39" i="21"/>
  <c r="P39" i="17" s="1"/>
  <c r="P40" i="21"/>
  <c r="E40" i="21"/>
  <c r="I39" i="21"/>
  <c r="I39" i="17" s="1"/>
  <c r="I40" i="21"/>
  <c r="M39" i="21"/>
  <c r="M39" i="17" s="1"/>
  <c r="M40" i="21"/>
  <c r="F40" i="21"/>
  <c r="F39" i="21"/>
  <c r="F39" i="17" s="1"/>
  <c r="J40" i="21"/>
  <c r="J39" i="21"/>
  <c r="J39" i="17" s="1"/>
  <c r="N40" i="21"/>
  <c r="N39" i="21"/>
  <c r="G128" i="17"/>
  <c r="K128" i="17"/>
  <c r="K128" i="31"/>
  <c r="O128" i="17"/>
  <c r="H128" i="17"/>
  <c r="L128" i="17"/>
  <c r="L128" i="31"/>
  <c r="P128" i="17"/>
  <c r="E128" i="17"/>
  <c r="E128" i="31"/>
  <c r="I128" i="17"/>
  <c r="M128" i="17"/>
  <c r="F128" i="17"/>
  <c r="F128" i="31"/>
  <c r="J128" i="17"/>
  <c r="N128" i="17"/>
  <c r="G50" i="21"/>
  <c r="G51" i="21"/>
  <c r="K50" i="21"/>
  <c r="K51" i="21"/>
  <c r="O50" i="21"/>
  <c r="O51" i="21"/>
  <c r="H50" i="21"/>
  <c r="H51" i="21"/>
  <c r="L50" i="21"/>
  <c r="L51" i="21"/>
  <c r="P50" i="21"/>
  <c r="P51" i="21"/>
  <c r="E51" i="21"/>
  <c r="E50" i="21"/>
  <c r="I51" i="21"/>
  <c r="I50" i="21"/>
  <c r="M51" i="21"/>
  <c r="M50" i="21"/>
  <c r="F50" i="21"/>
  <c r="F51" i="21"/>
  <c r="J50" i="21"/>
  <c r="J51" i="21"/>
  <c r="N50" i="21"/>
  <c r="N51" i="21"/>
  <c r="K84" i="25"/>
  <c r="K84" i="17"/>
  <c r="K84" i="22" s="1"/>
  <c r="G59" i="25"/>
  <c r="G56" i="22"/>
  <c r="G56" i="25"/>
  <c r="G59" i="22"/>
  <c r="H65" i="25"/>
  <c r="H65" i="17"/>
  <c r="H65" i="22" s="1"/>
  <c r="P65" i="25"/>
  <c r="P65" i="17"/>
  <c r="P65" i="22" s="1"/>
  <c r="P84" i="25"/>
  <c r="P84" i="17"/>
  <c r="P84" i="22" s="1"/>
  <c r="E84" i="25"/>
  <c r="E84" i="17"/>
  <c r="E84" i="22" s="1"/>
  <c r="I84" i="25"/>
  <c r="I84" i="17"/>
  <c r="I84" i="22" s="1"/>
  <c r="M84" i="25"/>
  <c r="M84" i="17"/>
  <c r="M84" i="22" s="1"/>
  <c r="E59" i="25"/>
  <c r="E59" i="22"/>
  <c r="I59" i="25"/>
  <c r="I56" i="25"/>
  <c r="I59" i="22"/>
  <c r="I56" i="22"/>
  <c r="M59" i="25"/>
  <c r="M56" i="25"/>
  <c r="M59" i="22"/>
  <c r="M56" i="22"/>
  <c r="G65" i="25"/>
  <c r="G65" i="17"/>
  <c r="G65" i="22" s="1"/>
  <c r="K65" i="25"/>
  <c r="K65" i="17"/>
  <c r="K65" i="22" s="1"/>
  <c r="O65" i="25"/>
  <c r="O65" i="17"/>
  <c r="O65" i="22" s="1"/>
  <c r="G84" i="25"/>
  <c r="G84" i="17"/>
  <c r="G84" i="22" s="1"/>
  <c r="O84" i="25"/>
  <c r="O84" i="17"/>
  <c r="O84" i="22" s="1"/>
  <c r="K59" i="25"/>
  <c r="K56" i="25"/>
  <c r="K56" i="22"/>
  <c r="K59" i="22"/>
  <c r="O59" i="25"/>
  <c r="O56" i="22"/>
  <c r="O56" i="25"/>
  <c r="O59" i="22"/>
  <c r="L65" i="25"/>
  <c r="L65" i="17"/>
  <c r="L65" i="22" s="1"/>
  <c r="H84" i="25"/>
  <c r="H84" i="17"/>
  <c r="H84" i="22" s="1"/>
  <c r="L84" i="25"/>
  <c r="L84" i="17"/>
  <c r="L84" i="22" s="1"/>
  <c r="H59" i="25"/>
  <c r="H56" i="25"/>
  <c r="H56" i="22"/>
  <c r="H59" i="22"/>
  <c r="L56" i="25"/>
  <c r="L59" i="25"/>
  <c r="L56" i="22"/>
  <c r="L59" i="22"/>
  <c r="P59" i="25"/>
  <c r="P56" i="25"/>
  <c r="P56" i="22"/>
  <c r="P59" i="22"/>
  <c r="I65" i="25"/>
  <c r="I65" i="17"/>
  <c r="I65" i="22" s="1"/>
  <c r="M65" i="17"/>
  <c r="M65" i="22" s="1"/>
  <c r="M65" i="25"/>
  <c r="F65" i="25"/>
  <c r="F65" i="17"/>
  <c r="F65" i="22" s="1"/>
  <c r="J65" i="25"/>
  <c r="J65" i="17"/>
  <c r="J65" i="22" s="1"/>
  <c r="N65" i="25"/>
  <c r="N65" i="17"/>
  <c r="N65" i="22" s="1"/>
  <c r="F84" i="25"/>
  <c r="F84" i="17"/>
  <c r="F84" i="22" s="1"/>
  <c r="J84" i="25"/>
  <c r="J84" i="17"/>
  <c r="J84" i="22" s="1"/>
  <c r="N84" i="25"/>
  <c r="N84" i="17"/>
  <c r="N84" i="22" s="1"/>
  <c r="F59" i="25"/>
  <c r="F56" i="25"/>
  <c r="F59" i="22"/>
  <c r="F56" i="22"/>
  <c r="J59" i="25"/>
  <c r="J59" i="22"/>
  <c r="J56" i="25"/>
  <c r="J56" i="22"/>
  <c r="N59" i="25"/>
  <c r="N56" i="25"/>
  <c r="N59" i="22"/>
  <c r="N56" i="22"/>
  <c r="L96" i="21"/>
  <c r="L104" i="21"/>
  <c r="L104" i="31" s="1"/>
  <c r="L118" i="21"/>
  <c r="L118" i="31" s="1"/>
  <c r="E96" i="21"/>
  <c r="E104" i="21"/>
  <c r="E104" i="31" s="1"/>
  <c r="E118" i="21"/>
  <c r="E118" i="31" s="1"/>
  <c r="I96" i="21"/>
  <c r="I104" i="21"/>
  <c r="I104" i="31" s="1"/>
  <c r="I118" i="21"/>
  <c r="I118" i="31" s="1"/>
  <c r="M96" i="21"/>
  <c r="M104" i="21"/>
  <c r="M104" i="31" s="1"/>
  <c r="M118" i="21"/>
  <c r="M118" i="31" s="1"/>
  <c r="P96" i="21"/>
  <c r="P104" i="21"/>
  <c r="P104" i="31" s="1"/>
  <c r="P118" i="21"/>
  <c r="P118" i="31" s="1"/>
  <c r="F96" i="21"/>
  <c r="F104" i="21"/>
  <c r="F104" i="31" s="1"/>
  <c r="F118" i="21"/>
  <c r="F118" i="31" s="1"/>
  <c r="J96" i="21"/>
  <c r="J104" i="21"/>
  <c r="J104" i="31" s="1"/>
  <c r="J118" i="21"/>
  <c r="J118" i="31" s="1"/>
  <c r="N96" i="21"/>
  <c r="N104" i="21"/>
  <c r="N104" i="31" s="1"/>
  <c r="N118" i="21"/>
  <c r="N118" i="31" s="1"/>
  <c r="H96" i="21"/>
  <c r="H104" i="21"/>
  <c r="H104" i="31" s="1"/>
  <c r="H118" i="21"/>
  <c r="H118" i="31" s="1"/>
  <c r="G96" i="21"/>
  <c r="G104" i="21"/>
  <c r="G104" i="31" s="1"/>
  <c r="G118" i="21"/>
  <c r="G118" i="31" s="1"/>
  <c r="K96" i="21"/>
  <c r="K104" i="21"/>
  <c r="K104" i="31" s="1"/>
  <c r="K118" i="21"/>
  <c r="K118" i="31" s="1"/>
  <c r="O96" i="21"/>
  <c r="O104" i="21"/>
  <c r="O104" i="31" s="1"/>
  <c r="O118" i="21"/>
  <c r="O118" i="31" s="1"/>
  <c r="E160" i="21"/>
  <c r="E159" i="21"/>
  <c r="E66" i="21"/>
  <c r="E157" i="21"/>
  <c r="E156" i="21"/>
  <c r="E68" i="21"/>
  <c r="E67" i="21"/>
  <c r="I67" i="21"/>
  <c r="I68" i="21"/>
  <c r="M68" i="21"/>
  <c r="M67" i="21"/>
  <c r="E154" i="21"/>
  <c r="E153" i="21"/>
  <c r="H68" i="21"/>
  <c r="H67" i="21"/>
  <c r="P68" i="21"/>
  <c r="P67" i="21"/>
  <c r="F67" i="21"/>
  <c r="F68" i="21"/>
  <c r="J67" i="21"/>
  <c r="J68" i="21"/>
  <c r="N67" i="21"/>
  <c r="N68" i="21"/>
  <c r="L68" i="21"/>
  <c r="L67" i="21"/>
  <c r="G68" i="21"/>
  <c r="G67" i="21"/>
  <c r="K68" i="21"/>
  <c r="K67" i="21"/>
  <c r="O68" i="21"/>
  <c r="O67" i="21"/>
  <c r="E39" i="21"/>
  <c r="E39" i="17" s="1"/>
  <c r="I25" i="25"/>
  <c r="I27" i="21"/>
  <c r="I27" i="17" s="1"/>
  <c r="J25" i="25"/>
  <c r="J27" i="21"/>
  <c r="J27" i="17" s="1"/>
  <c r="K25" i="25"/>
  <c r="K27" i="21"/>
  <c r="K27" i="17" s="1"/>
  <c r="L66" i="21"/>
  <c r="L115" i="21"/>
  <c r="E115" i="21"/>
  <c r="I66" i="21"/>
  <c r="I115" i="21"/>
  <c r="M66" i="21"/>
  <c r="M115" i="21"/>
  <c r="H66" i="21"/>
  <c r="H115" i="21"/>
  <c r="P66" i="21"/>
  <c r="P115" i="21"/>
  <c r="F66" i="21"/>
  <c r="F115" i="21"/>
  <c r="J66" i="21"/>
  <c r="J115" i="21"/>
  <c r="N66" i="21"/>
  <c r="N115" i="21"/>
  <c r="G66" i="21"/>
  <c r="G115" i="21"/>
  <c r="K66" i="21"/>
  <c r="K115" i="21"/>
  <c r="O66" i="21"/>
  <c r="O115" i="21"/>
  <c r="G94" i="21"/>
  <c r="G94" i="31" s="1"/>
  <c r="G98" i="21"/>
  <c r="G98" i="31" s="1"/>
  <c r="G105" i="21"/>
  <c r="G105" i="31" s="1"/>
  <c r="G109" i="21"/>
  <c r="G109" i="31" s="1"/>
  <c r="G95" i="21"/>
  <c r="G95" i="31" s="1"/>
  <c r="G106" i="21"/>
  <c r="G106" i="31" s="1"/>
  <c r="G107" i="21"/>
  <c r="G107" i="31" s="1"/>
  <c r="G108" i="21"/>
  <c r="G108" i="31" s="1"/>
  <c r="G116" i="21"/>
  <c r="G116" i="31" s="1"/>
  <c r="G97" i="21"/>
  <c r="G110" i="21"/>
  <c r="G110" i="31" s="1"/>
  <c r="G111" i="21"/>
  <c r="G111" i="31" s="1"/>
  <c r="G112" i="21"/>
  <c r="G112" i="31" s="1"/>
  <c r="G117" i="21"/>
  <c r="G117" i="31" s="1"/>
  <c r="G99" i="21"/>
  <c r="G99" i="31" s="1"/>
  <c r="G100" i="21"/>
  <c r="G100" i="31" s="1"/>
  <c r="G101" i="21"/>
  <c r="G101" i="31" s="1"/>
  <c r="G119" i="21"/>
  <c r="G102" i="21"/>
  <c r="G102" i="31" s="1"/>
  <c r="G103" i="21"/>
  <c r="G103" i="31" s="1"/>
  <c r="G113" i="21"/>
  <c r="G113" i="31" s="1"/>
  <c r="K94" i="21"/>
  <c r="K94" i="31" s="1"/>
  <c r="K98" i="21"/>
  <c r="K98" i="31" s="1"/>
  <c r="K105" i="21"/>
  <c r="K105" i="31" s="1"/>
  <c r="K109" i="21"/>
  <c r="K109" i="31" s="1"/>
  <c r="K110" i="21"/>
  <c r="K110" i="31" s="1"/>
  <c r="K111" i="21"/>
  <c r="K111" i="31" s="1"/>
  <c r="K112" i="21"/>
  <c r="K112" i="31" s="1"/>
  <c r="K116" i="21"/>
  <c r="K116" i="31" s="1"/>
  <c r="K99" i="21"/>
  <c r="K99" i="31" s="1"/>
  <c r="K100" i="21"/>
  <c r="K100" i="31" s="1"/>
  <c r="K101" i="21"/>
  <c r="K101" i="31" s="1"/>
  <c r="K97" i="21"/>
  <c r="K106" i="21"/>
  <c r="K106" i="31" s="1"/>
  <c r="K107" i="21"/>
  <c r="K107" i="31" s="1"/>
  <c r="K108" i="21"/>
  <c r="K108" i="31" s="1"/>
  <c r="K113" i="21"/>
  <c r="K113" i="31" s="1"/>
  <c r="K95" i="21"/>
  <c r="K95" i="31" s="1"/>
  <c r="K117" i="21"/>
  <c r="K117" i="31" s="1"/>
  <c r="K102" i="21"/>
  <c r="K102" i="31" s="1"/>
  <c r="K103" i="21"/>
  <c r="K103" i="31" s="1"/>
  <c r="K119" i="21"/>
  <c r="O94" i="21"/>
  <c r="O94" i="31" s="1"/>
  <c r="O98" i="21"/>
  <c r="O98" i="31" s="1"/>
  <c r="O97" i="21"/>
  <c r="O105" i="21"/>
  <c r="O105" i="31" s="1"/>
  <c r="O109" i="21"/>
  <c r="O109" i="31" s="1"/>
  <c r="O95" i="21"/>
  <c r="O95" i="31" s="1"/>
  <c r="O99" i="21"/>
  <c r="O99" i="31" s="1"/>
  <c r="O100" i="21"/>
  <c r="O100" i="31" s="1"/>
  <c r="O101" i="21"/>
  <c r="O101" i="31" s="1"/>
  <c r="O116" i="21"/>
  <c r="O116" i="31" s="1"/>
  <c r="O102" i="21"/>
  <c r="O102" i="31" s="1"/>
  <c r="O103" i="21"/>
  <c r="O103" i="31" s="1"/>
  <c r="O117" i="21"/>
  <c r="O117" i="31" s="1"/>
  <c r="O106" i="21"/>
  <c r="O106" i="31" s="1"/>
  <c r="O107" i="21"/>
  <c r="O107" i="31" s="1"/>
  <c r="O108" i="21"/>
  <c r="O108" i="31" s="1"/>
  <c r="O119" i="21"/>
  <c r="O110" i="21"/>
  <c r="O110" i="31" s="1"/>
  <c r="O111" i="21"/>
  <c r="O111" i="31" s="1"/>
  <c r="O112" i="21"/>
  <c r="O112" i="31" s="1"/>
  <c r="O113" i="21"/>
  <c r="O113" i="31" s="1"/>
  <c r="L95" i="21"/>
  <c r="L95" i="31" s="1"/>
  <c r="L94" i="21"/>
  <c r="L94" i="31" s="1"/>
  <c r="L99" i="21"/>
  <c r="L99" i="31" s="1"/>
  <c r="L106" i="21"/>
  <c r="L106" i="31" s="1"/>
  <c r="L110" i="21"/>
  <c r="L110" i="31" s="1"/>
  <c r="L97" i="21"/>
  <c r="L107" i="21"/>
  <c r="L107" i="31" s="1"/>
  <c r="L108" i="21"/>
  <c r="L108" i="31" s="1"/>
  <c r="L109" i="21"/>
  <c r="L109" i="31" s="1"/>
  <c r="L117" i="21"/>
  <c r="L117" i="31" s="1"/>
  <c r="L111" i="21"/>
  <c r="L111" i="31" s="1"/>
  <c r="L112" i="21"/>
  <c r="L112" i="31" s="1"/>
  <c r="L116" i="21"/>
  <c r="L116" i="31" s="1"/>
  <c r="L102" i="21"/>
  <c r="L102" i="31" s="1"/>
  <c r="L103" i="21"/>
  <c r="L103" i="31" s="1"/>
  <c r="L105" i="21"/>
  <c r="L105" i="31" s="1"/>
  <c r="L119" i="21"/>
  <c r="L113" i="21"/>
  <c r="L113" i="31" s="1"/>
  <c r="L98" i="21"/>
  <c r="L98" i="31" s="1"/>
  <c r="L100" i="21"/>
  <c r="L100" i="31" s="1"/>
  <c r="L101" i="21"/>
  <c r="L101" i="31" s="1"/>
  <c r="H64" i="21"/>
  <c r="H64" i="31" s="1"/>
  <c r="H70" i="21"/>
  <c r="H70" i="31" s="1"/>
  <c r="H74" i="21"/>
  <c r="H78" i="21"/>
  <c r="H78" i="31" s="1"/>
  <c r="H82" i="21"/>
  <c r="H82" i="31" s="1"/>
  <c r="H87" i="21"/>
  <c r="H87" i="31" s="1"/>
  <c r="H91" i="21"/>
  <c r="H91" i="31" s="1"/>
  <c r="H69" i="21"/>
  <c r="H73" i="21"/>
  <c r="H77" i="21"/>
  <c r="H77" i="31" s="1"/>
  <c r="H81" i="21"/>
  <c r="H81" i="31" s="1"/>
  <c r="H86" i="21"/>
  <c r="H86" i="31" s="1"/>
  <c r="H90" i="21"/>
  <c r="H90" i="31" s="1"/>
  <c r="H72" i="21"/>
  <c r="H72" i="31" s="1"/>
  <c r="H80" i="21"/>
  <c r="H80" i="31" s="1"/>
  <c r="H89" i="21"/>
  <c r="H89" i="31" s="1"/>
  <c r="H75" i="21"/>
  <c r="H75" i="31" s="1"/>
  <c r="H83" i="21"/>
  <c r="H83" i="31" s="1"/>
  <c r="H92" i="21"/>
  <c r="H92" i="31" s="1"/>
  <c r="H76" i="21"/>
  <c r="H76" i="31" s="1"/>
  <c r="H93" i="21"/>
  <c r="H93" i="31" s="1"/>
  <c r="H79" i="21"/>
  <c r="H79" i="31" s="1"/>
  <c r="H85" i="21"/>
  <c r="H85" i="31" s="1"/>
  <c r="H71" i="21"/>
  <c r="H71" i="31" s="1"/>
  <c r="H88" i="21"/>
  <c r="H88" i="31" s="1"/>
  <c r="H120" i="21"/>
  <c r="P64" i="21"/>
  <c r="P64" i="31" s="1"/>
  <c r="P70" i="21"/>
  <c r="P70" i="31" s="1"/>
  <c r="P74" i="21"/>
  <c r="P78" i="21"/>
  <c r="P78" i="31" s="1"/>
  <c r="P82" i="21"/>
  <c r="P82" i="31" s="1"/>
  <c r="P87" i="21"/>
  <c r="P87" i="31" s="1"/>
  <c r="P91" i="21"/>
  <c r="P91" i="31" s="1"/>
  <c r="P69" i="21"/>
  <c r="P73" i="21"/>
  <c r="P77" i="21"/>
  <c r="P77" i="31" s="1"/>
  <c r="P81" i="21"/>
  <c r="P81" i="31" s="1"/>
  <c r="P86" i="21"/>
  <c r="P86" i="31" s="1"/>
  <c r="P90" i="21"/>
  <c r="P90" i="31" s="1"/>
  <c r="P72" i="21"/>
  <c r="P72" i="31" s="1"/>
  <c r="P80" i="21"/>
  <c r="P80" i="31" s="1"/>
  <c r="P89" i="21"/>
  <c r="P89" i="31" s="1"/>
  <c r="P75" i="21"/>
  <c r="P75" i="31" s="1"/>
  <c r="P83" i="21"/>
  <c r="P83" i="31" s="1"/>
  <c r="P92" i="21"/>
  <c r="P92" i="31" s="1"/>
  <c r="P85" i="21"/>
  <c r="P85" i="31" s="1"/>
  <c r="P71" i="21"/>
  <c r="P71" i="31" s="1"/>
  <c r="P88" i="21"/>
  <c r="P88" i="31" s="1"/>
  <c r="P76" i="21"/>
  <c r="P76" i="31" s="1"/>
  <c r="P79" i="21"/>
  <c r="P79" i="31" s="1"/>
  <c r="P93" i="21"/>
  <c r="P93" i="31" s="1"/>
  <c r="P120" i="21"/>
  <c r="E116" i="21"/>
  <c r="E116" i="31" s="1"/>
  <c r="E111" i="21"/>
  <c r="E111" i="31" s="1"/>
  <c r="E107" i="21"/>
  <c r="E107" i="31" s="1"/>
  <c r="E102" i="21"/>
  <c r="E102" i="31" s="1"/>
  <c r="E100" i="21"/>
  <c r="E100" i="31" s="1"/>
  <c r="E95" i="21"/>
  <c r="E95" i="31" s="1"/>
  <c r="E110" i="21"/>
  <c r="E110" i="31" s="1"/>
  <c r="E106" i="21"/>
  <c r="E106" i="31" s="1"/>
  <c r="E99" i="21"/>
  <c r="E99" i="31" s="1"/>
  <c r="E94" i="21"/>
  <c r="E94" i="31" s="1"/>
  <c r="E117" i="21"/>
  <c r="E117" i="31" s="1"/>
  <c r="E108" i="21"/>
  <c r="E108" i="31" s="1"/>
  <c r="E101" i="21"/>
  <c r="E101" i="31" s="1"/>
  <c r="E113" i="21"/>
  <c r="E113" i="31" s="1"/>
  <c r="E105" i="21"/>
  <c r="E105" i="31" s="1"/>
  <c r="E98" i="21"/>
  <c r="E98" i="31" s="1"/>
  <c r="E112" i="21"/>
  <c r="E112" i="31" s="1"/>
  <c r="E103" i="21"/>
  <c r="E103" i="31" s="1"/>
  <c r="E97" i="21"/>
  <c r="E109" i="21"/>
  <c r="E109" i="31" s="1"/>
  <c r="I95" i="21"/>
  <c r="I95" i="31" s="1"/>
  <c r="I94" i="21"/>
  <c r="I94" i="31" s="1"/>
  <c r="I97" i="21"/>
  <c r="I98" i="21"/>
  <c r="I98" i="31" s="1"/>
  <c r="I100" i="21"/>
  <c r="I100" i="31" s="1"/>
  <c r="I102" i="21"/>
  <c r="I102" i="31" s="1"/>
  <c r="I107" i="21"/>
  <c r="I107" i="31" s="1"/>
  <c r="I111" i="21"/>
  <c r="I111" i="31" s="1"/>
  <c r="I101" i="21"/>
  <c r="I101" i="31" s="1"/>
  <c r="I113" i="21"/>
  <c r="I113" i="31" s="1"/>
  <c r="I119" i="21"/>
  <c r="I103" i="21"/>
  <c r="I103" i="31" s="1"/>
  <c r="I105" i="21"/>
  <c r="I105" i="31" s="1"/>
  <c r="I106" i="21"/>
  <c r="I106" i="31" s="1"/>
  <c r="I117" i="21"/>
  <c r="I117" i="31" s="1"/>
  <c r="I112" i="21"/>
  <c r="I112" i="31" s="1"/>
  <c r="I99" i="21"/>
  <c r="I99" i="31" s="1"/>
  <c r="I108" i="21"/>
  <c r="I108" i="31" s="1"/>
  <c r="I109" i="21"/>
  <c r="I109" i="31" s="1"/>
  <c r="I110" i="21"/>
  <c r="I110" i="31" s="1"/>
  <c r="I116" i="21"/>
  <c r="I116" i="31" s="1"/>
  <c r="M95" i="21"/>
  <c r="M95" i="31" s="1"/>
  <c r="M100" i="21"/>
  <c r="M100" i="31" s="1"/>
  <c r="M102" i="21"/>
  <c r="M102" i="31" s="1"/>
  <c r="M107" i="21"/>
  <c r="M107" i="31" s="1"/>
  <c r="M111" i="21"/>
  <c r="M111" i="31" s="1"/>
  <c r="M94" i="21"/>
  <c r="M94" i="31" s="1"/>
  <c r="M103" i="21"/>
  <c r="M103" i="31" s="1"/>
  <c r="M105" i="21"/>
  <c r="M105" i="31" s="1"/>
  <c r="M106" i="21"/>
  <c r="M106" i="31" s="1"/>
  <c r="M113" i="21"/>
  <c r="M113" i="31" s="1"/>
  <c r="M119" i="21"/>
  <c r="M97" i="21"/>
  <c r="M108" i="21"/>
  <c r="M108" i="31" s="1"/>
  <c r="M109" i="21"/>
  <c r="M109" i="31" s="1"/>
  <c r="M110" i="21"/>
  <c r="M110" i="31" s="1"/>
  <c r="M117" i="21"/>
  <c r="M117" i="31" s="1"/>
  <c r="M98" i="21"/>
  <c r="M98" i="31" s="1"/>
  <c r="M101" i="21"/>
  <c r="M101" i="31" s="1"/>
  <c r="M112" i="21"/>
  <c r="M112" i="31" s="1"/>
  <c r="M116" i="21"/>
  <c r="M116" i="31" s="1"/>
  <c r="M99" i="21"/>
  <c r="M99" i="31" s="1"/>
  <c r="I71" i="21"/>
  <c r="I71" i="31" s="1"/>
  <c r="I75" i="21"/>
  <c r="I75" i="31" s="1"/>
  <c r="I79" i="21"/>
  <c r="I79" i="31" s="1"/>
  <c r="I83" i="21"/>
  <c r="I83" i="31" s="1"/>
  <c r="I88" i="21"/>
  <c r="I88" i="31" s="1"/>
  <c r="I92" i="21"/>
  <c r="I92" i="31" s="1"/>
  <c r="I64" i="21"/>
  <c r="I64" i="31" s="1"/>
  <c r="I70" i="21"/>
  <c r="I70" i="31" s="1"/>
  <c r="I74" i="21"/>
  <c r="I78" i="21"/>
  <c r="I78" i="31" s="1"/>
  <c r="I82" i="21"/>
  <c r="I82" i="31" s="1"/>
  <c r="I87" i="21"/>
  <c r="I87" i="31" s="1"/>
  <c r="I91" i="21"/>
  <c r="I91" i="31" s="1"/>
  <c r="I69" i="21"/>
  <c r="I77" i="21"/>
  <c r="I77" i="31" s="1"/>
  <c r="I86" i="21"/>
  <c r="I86" i="31" s="1"/>
  <c r="I72" i="21"/>
  <c r="I72" i="31" s="1"/>
  <c r="I80" i="21"/>
  <c r="I80" i="31" s="1"/>
  <c r="I89" i="21"/>
  <c r="I89" i="31" s="1"/>
  <c r="I73" i="21"/>
  <c r="I90" i="21"/>
  <c r="I90" i="31" s="1"/>
  <c r="I76" i="21"/>
  <c r="I76" i="31" s="1"/>
  <c r="I93" i="21"/>
  <c r="I93" i="31" s="1"/>
  <c r="I81" i="21"/>
  <c r="I81" i="31" s="1"/>
  <c r="I120" i="21"/>
  <c r="I85" i="21"/>
  <c r="I85" i="31" s="1"/>
  <c r="M71" i="21"/>
  <c r="M71" i="31" s="1"/>
  <c r="M75" i="21"/>
  <c r="M75" i="31" s="1"/>
  <c r="M79" i="21"/>
  <c r="M79" i="31" s="1"/>
  <c r="M83" i="21"/>
  <c r="M83" i="31" s="1"/>
  <c r="M88" i="21"/>
  <c r="M88" i="31" s="1"/>
  <c r="M92" i="21"/>
  <c r="M92" i="31" s="1"/>
  <c r="M64" i="21"/>
  <c r="M64" i="31" s="1"/>
  <c r="M70" i="21"/>
  <c r="M70" i="31" s="1"/>
  <c r="M74" i="21"/>
  <c r="M78" i="21"/>
  <c r="M78" i="31" s="1"/>
  <c r="M82" i="21"/>
  <c r="M82" i="31" s="1"/>
  <c r="M87" i="21"/>
  <c r="M87" i="31" s="1"/>
  <c r="M91" i="21"/>
  <c r="M91" i="31" s="1"/>
  <c r="M73" i="21"/>
  <c r="M81" i="21"/>
  <c r="M81" i="31" s="1"/>
  <c r="M90" i="21"/>
  <c r="M90" i="31" s="1"/>
  <c r="M76" i="21"/>
  <c r="M76" i="31" s="1"/>
  <c r="M85" i="21"/>
  <c r="M85" i="31" s="1"/>
  <c r="M93" i="21"/>
  <c r="M93" i="31" s="1"/>
  <c r="M77" i="21"/>
  <c r="M77" i="31" s="1"/>
  <c r="M80" i="21"/>
  <c r="M80" i="31" s="1"/>
  <c r="M69" i="21"/>
  <c r="M86" i="21"/>
  <c r="M86" i="31" s="1"/>
  <c r="M72" i="21"/>
  <c r="M72" i="31" s="1"/>
  <c r="M89" i="21"/>
  <c r="M89" i="31" s="1"/>
  <c r="M120" i="21"/>
  <c r="H95" i="21"/>
  <c r="H95" i="31" s="1"/>
  <c r="H94" i="21"/>
  <c r="H94" i="31" s="1"/>
  <c r="H99" i="21"/>
  <c r="H99" i="31" s="1"/>
  <c r="H106" i="21"/>
  <c r="H106" i="31" s="1"/>
  <c r="H110" i="21"/>
  <c r="H110" i="31" s="1"/>
  <c r="H98" i="21"/>
  <c r="H98" i="31" s="1"/>
  <c r="H102" i="21"/>
  <c r="H102" i="31" s="1"/>
  <c r="H103" i="21"/>
  <c r="H103" i="31" s="1"/>
  <c r="H105" i="21"/>
  <c r="H105" i="31" s="1"/>
  <c r="H117" i="21"/>
  <c r="H117" i="31" s="1"/>
  <c r="H107" i="21"/>
  <c r="H107" i="31" s="1"/>
  <c r="H108" i="21"/>
  <c r="H108" i="31" s="1"/>
  <c r="H109" i="21"/>
  <c r="H109" i="31" s="1"/>
  <c r="H116" i="21"/>
  <c r="H116" i="31" s="1"/>
  <c r="H113" i="21"/>
  <c r="H113" i="31" s="1"/>
  <c r="H100" i="21"/>
  <c r="H100" i="31" s="1"/>
  <c r="H101" i="21"/>
  <c r="H101" i="31" s="1"/>
  <c r="H119" i="21"/>
  <c r="H97" i="21"/>
  <c r="H111" i="21"/>
  <c r="H111" i="31" s="1"/>
  <c r="H112" i="21"/>
  <c r="H112" i="31" s="1"/>
  <c r="P95" i="21"/>
  <c r="P95" i="31" s="1"/>
  <c r="P94" i="21"/>
  <c r="P94" i="31" s="1"/>
  <c r="P99" i="21"/>
  <c r="P99" i="31" s="1"/>
  <c r="P106" i="21"/>
  <c r="P106" i="31" s="1"/>
  <c r="P110" i="21"/>
  <c r="P110" i="31" s="1"/>
  <c r="P98" i="21"/>
  <c r="P98" i="31" s="1"/>
  <c r="P111" i="21"/>
  <c r="P111" i="31" s="1"/>
  <c r="P112" i="21"/>
  <c r="P112" i="31" s="1"/>
  <c r="P117" i="21"/>
  <c r="P117" i="31" s="1"/>
  <c r="P100" i="21"/>
  <c r="P100" i="31" s="1"/>
  <c r="P101" i="21"/>
  <c r="P101" i="31" s="1"/>
  <c r="P116" i="21"/>
  <c r="P116" i="31" s="1"/>
  <c r="P113" i="21"/>
  <c r="P113" i="31" s="1"/>
  <c r="P97" i="21"/>
  <c r="P102" i="21"/>
  <c r="P102" i="31" s="1"/>
  <c r="P103" i="21"/>
  <c r="P103" i="31" s="1"/>
  <c r="P105" i="21"/>
  <c r="P105" i="31" s="1"/>
  <c r="P107" i="21"/>
  <c r="P107" i="31" s="1"/>
  <c r="P108" i="21"/>
  <c r="P108" i="31" s="1"/>
  <c r="P109" i="21"/>
  <c r="P109" i="31" s="1"/>
  <c r="P119" i="21"/>
  <c r="L64" i="21"/>
  <c r="L64" i="31" s="1"/>
  <c r="L70" i="21"/>
  <c r="L70" i="31" s="1"/>
  <c r="L74" i="21"/>
  <c r="L78" i="21"/>
  <c r="L78" i="31" s="1"/>
  <c r="L82" i="21"/>
  <c r="L82" i="31" s="1"/>
  <c r="L87" i="21"/>
  <c r="L87" i="31" s="1"/>
  <c r="L91" i="21"/>
  <c r="L91" i="31" s="1"/>
  <c r="L69" i="21"/>
  <c r="L73" i="21"/>
  <c r="L77" i="21"/>
  <c r="L77" i="31" s="1"/>
  <c r="L81" i="21"/>
  <c r="L81" i="31" s="1"/>
  <c r="L86" i="21"/>
  <c r="L86" i="31" s="1"/>
  <c r="L90" i="21"/>
  <c r="L90" i="31" s="1"/>
  <c r="L76" i="21"/>
  <c r="L76" i="31" s="1"/>
  <c r="L85" i="21"/>
  <c r="L85" i="31" s="1"/>
  <c r="L93" i="21"/>
  <c r="L93" i="31" s="1"/>
  <c r="L71" i="21"/>
  <c r="L71" i="31" s="1"/>
  <c r="L79" i="21"/>
  <c r="L79" i="31" s="1"/>
  <c r="L88" i="21"/>
  <c r="L88" i="31" s="1"/>
  <c r="L80" i="21"/>
  <c r="L80" i="31" s="1"/>
  <c r="L83" i="21"/>
  <c r="L83" i="31" s="1"/>
  <c r="L72" i="21"/>
  <c r="L72" i="31" s="1"/>
  <c r="L89" i="21"/>
  <c r="L89" i="31" s="1"/>
  <c r="L120" i="21"/>
  <c r="L92" i="21"/>
  <c r="L92" i="31" s="1"/>
  <c r="L75" i="21"/>
  <c r="L75" i="31" s="1"/>
  <c r="F97" i="21"/>
  <c r="F95" i="21"/>
  <c r="F101" i="21"/>
  <c r="F101" i="31" s="1"/>
  <c r="F103" i="21"/>
  <c r="F103" i="31" s="1"/>
  <c r="F108" i="21"/>
  <c r="F108" i="31" s="1"/>
  <c r="F112" i="21"/>
  <c r="F112" i="31" s="1"/>
  <c r="F109" i="21"/>
  <c r="F109" i="31" s="1"/>
  <c r="F110" i="21"/>
  <c r="F110" i="31" s="1"/>
  <c r="F111" i="21"/>
  <c r="F111" i="31" s="1"/>
  <c r="F99" i="21"/>
  <c r="F99" i="31" s="1"/>
  <c r="F100" i="21"/>
  <c r="F100" i="31" s="1"/>
  <c r="F113" i="21"/>
  <c r="F113" i="31" s="1"/>
  <c r="F119" i="21"/>
  <c r="F94" i="21"/>
  <c r="F94" i="31" s="1"/>
  <c r="F102" i="21"/>
  <c r="F102" i="31" s="1"/>
  <c r="F98" i="21"/>
  <c r="F98" i="31" s="1"/>
  <c r="F105" i="21"/>
  <c r="F105" i="31" s="1"/>
  <c r="F106" i="21"/>
  <c r="F106" i="31" s="1"/>
  <c r="F107" i="21"/>
  <c r="F107" i="31" s="1"/>
  <c r="F116" i="21"/>
  <c r="F116" i="31" s="1"/>
  <c r="F117" i="21"/>
  <c r="F117" i="31" s="1"/>
  <c r="J97" i="21"/>
  <c r="J101" i="21"/>
  <c r="J101" i="31" s="1"/>
  <c r="J103" i="21"/>
  <c r="J103" i="31" s="1"/>
  <c r="J108" i="21"/>
  <c r="J108" i="31" s="1"/>
  <c r="J112" i="21"/>
  <c r="J112" i="31" s="1"/>
  <c r="J94" i="21"/>
  <c r="J94" i="31" s="1"/>
  <c r="J99" i="21"/>
  <c r="J99" i="31" s="1"/>
  <c r="J100" i="21"/>
  <c r="J100" i="31" s="1"/>
  <c r="J98" i="21"/>
  <c r="J98" i="31" s="1"/>
  <c r="J102" i="21"/>
  <c r="J102" i="31" s="1"/>
  <c r="J113" i="21"/>
  <c r="J113" i="31" s="1"/>
  <c r="J119" i="21"/>
  <c r="J109" i="21"/>
  <c r="J109" i="31" s="1"/>
  <c r="J110" i="21"/>
  <c r="J110" i="31" s="1"/>
  <c r="J111" i="21"/>
  <c r="J111" i="31" s="1"/>
  <c r="J116" i="21"/>
  <c r="J116" i="31" s="1"/>
  <c r="J95" i="21"/>
  <c r="J95" i="31" s="1"/>
  <c r="J117" i="21"/>
  <c r="J117" i="31" s="1"/>
  <c r="J105" i="21"/>
  <c r="J105" i="31" s="1"/>
  <c r="J106" i="21"/>
  <c r="J106" i="31" s="1"/>
  <c r="J107" i="21"/>
  <c r="J107" i="31" s="1"/>
  <c r="N97" i="21"/>
  <c r="N95" i="21"/>
  <c r="N95" i="31" s="1"/>
  <c r="N98" i="21"/>
  <c r="N98" i="31" s="1"/>
  <c r="N101" i="21"/>
  <c r="N101" i="31" s="1"/>
  <c r="N103" i="21"/>
  <c r="N103" i="31" s="1"/>
  <c r="N108" i="21"/>
  <c r="N108" i="31" s="1"/>
  <c r="N112" i="21"/>
  <c r="N112" i="31" s="1"/>
  <c r="N102" i="21"/>
  <c r="N102" i="31" s="1"/>
  <c r="N94" i="21"/>
  <c r="N94" i="31" s="1"/>
  <c r="N105" i="21"/>
  <c r="N105" i="31" s="1"/>
  <c r="N106" i="21"/>
  <c r="N106" i="31" s="1"/>
  <c r="N107" i="21"/>
  <c r="N107" i="31" s="1"/>
  <c r="N113" i="21"/>
  <c r="N113" i="31" s="1"/>
  <c r="N119" i="21"/>
  <c r="N99" i="21"/>
  <c r="N99" i="31" s="1"/>
  <c r="N100" i="21"/>
  <c r="N100" i="31" s="1"/>
  <c r="N109" i="21"/>
  <c r="N109" i="31" s="1"/>
  <c r="N110" i="21"/>
  <c r="N110" i="31" s="1"/>
  <c r="N111" i="21"/>
  <c r="N111" i="31" s="1"/>
  <c r="N116" i="21"/>
  <c r="N116" i="31" s="1"/>
  <c r="N117" i="21"/>
  <c r="N117" i="31" s="1"/>
  <c r="F72" i="21"/>
  <c r="F72" i="31" s="1"/>
  <c r="F76" i="21"/>
  <c r="F76" i="31" s="1"/>
  <c r="F80" i="21"/>
  <c r="F80" i="31" s="1"/>
  <c r="F85" i="21"/>
  <c r="F85" i="31" s="1"/>
  <c r="F89" i="21"/>
  <c r="F89" i="31" s="1"/>
  <c r="F93" i="21"/>
  <c r="F93" i="31" s="1"/>
  <c r="F71" i="21"/>
  <c r="F75" i="21"/>
  <c r="F75" i="31" s="1"/>
  <c r="F79" i="21"/>
  <c r="F79" i="31" s="1"/>
  <c r="F83" i="21"/>
  <c r="F88" i="21"/>
  <c r="F88" i="31" s="1"/>
  <c r="F92" i="21"/>
  <c r="F92" i="31" s="1"/>
  <c r="F70" i="21"/>
  <c r="F70" i="31" s="1"/>
  <c r="F78" i="21"/>
  <c r="F78" i="31" s="1"/>
  <c r="F87" i="21"/>
  <c r="F87" i="31" s="1"/>
  <c r="F73" i="21"/>
  <c r="F81" i="21"/>
  <c r="F81" i="31" s="1"/>
  <c r="F90" i="21"/>
  <c r="F90" i="31" s="1"/>
  <c r="F82" i="21"/>
  <c r="F82" i="31" s="1"/>
  <c r="F120" i="21"/>
  <c r="F64" i="21"/>
  <c r="F64" i="31" s="1"/>
  <c r="F69" i="21"/>
  <c r="F86" i="21"/>
  <c r="F86" i="31" s="1"/>
  <c r="F74" i="21"/>
  <c r="F77" i="21"/>
  <c r="F77" i="31" s="1"/>
  <c r="F91" i="21"/>
  <c r="F91" i="31" s="1"/>
  <c r="J72" i="21"/>
  <c r="J72" i="31" s="1"/>
  <c r="J76" i="21"/>
  <c r="J76" i="31" s="1"/>
  <c r="J80" i="21"/>
  <c r="J80" i="31" s="1"/>
  <c r="J85" i="21"/>
  <c r="J85" i="31" s="1"/>
  <c r="J89" i="21"/>
  <c r="J89" i="31" s="1"/>
  <c r="J93" i="21"/>
  <c r="J93" i="31" s="1"/>
  <c r="J71" i="21"/>
  <c r="J71" i="31" s="1"/>
  <c r="J75" i="21"/>
  <c r="J75" i="31" s="1"/>
  <c r="J79" i="21"/>
  <c r="J79" i="31" s="1"/>
  <c r="J83" i="21"/>
  <c r="J83" i="31" s="1"/>
  <c r="J88" i="21"/>
  <c r="J88" i="31" s="1"/>
  <c r="J92" i="21"/>
  <c r="J92" i="31" s="1"/>
  <c r="J64" i="21"/>
  <c r="J64" i="31" s="1"/>
  <c r="J74" i="21"/>
  <c r="J82" i="21"/>
  <c r="J82" i="31" s="1"/>
  <c r="J91" i="21"/>
  <c r="J91" i="31" s="1"/>
  <c r="J69" i="21"/>
  <c r="J77" i="21"/>
  <c r="J77" i="31" s="1"/>
  <c r="J86" i="21"/>
  <c r="J86" i="31" s="1"/>
  <c r="J70" i="21"/>
  <c r="J70" i="31" s="1"/>
  <c r="J87" i="21"/>
  <c r="J87" i="31" s="1"/>
  <c r="J120" i="21"/>
  <c r="J73" i="21"/>
  <c r="J90" i="21"/>
  <c r="J90" i="31" s="1"/>
  <c r="J78" i="21"/>
  <c r="J78" i="31" s="1"/>
  <c r="J81" i="21"/>
  <c r="J81" i="31" s="1"/>
  <c r="N72" i="21"/>
  <c r="N72" i="31" s="1"/>
  <c r="N76" i="21"/>
  <c r="N76" i="31" s="1"/>
  <c r="N80" i="21"/>
  <c r="N80" i="31" s="1"/>
  <c r="N85" i="21"/>
  <c r="N85" i="31" s="1"/>
  <c r="N89" i="21"/>
  <c r="N89" i="31" s="1"/>
  <c r="N93" i="21"/>
  <c r="N93" i="31" s="1"/>
  <c r="N71" i="21"/>
  <c r="N71" i="31" s="1"/>
  <c r="N75" i="21"/>
  <c r="N75" i="31" s="1"/>
  <c r="N79" i="21"/>
  <c r="N79" i="31" s="1"/>
  <c r="N83" i="21"/>
  <c r="N83" i="31" s="1"/>
  <c r="N88" i="21"/>
  <c r="N88" i="31" s="1"/>
  <c r="N92" i="21"/>
  <c r="N92" i="31" s="1"/>
  <c r="N70" i="21"/>
  <c r="N70" i="31" s="1"/>
  <c r="N78" i="21"/>
  <c r="N78" i="31" s="1"/>
  <c r="N87" i="21"/>
  <c r="N87" i="31" s="1"/>
  <c r="N73" i="21"/>
  <c r="N81" i="21"/>
  <c r="N81" i="31" s="1"/>
  <c r="N90" i="21"/>
  <c r="N90" i="31" s="1"/>
  <c r="N74" i="21"/>
  <c r="N91" i="21"/>
  <c r="N91" i="31" s="1"/>
  <c r="N120" i="21"/>
  <c r="N77" i="21"/>
  <c r="N77" i="31" s="1"/>
  <c r="N64" i="21"/>
  <c r="N64" i="31" s="1"/>
  <c r="N82" i="21"/>
  <c r="N82" i="31" s="1"/>
  <c r="N86" i="21"/>
  <c r="N86" i="31" s="1"/>
  <c r="N69" i="21"/>
  <c r="G64" i="21"/>
  <c r="G64" i="31" s="1"/>
  <c r="G69" i="21"/>
  <c r="G73" i="21"/>
  <c r="G77" i="21"/>
  <c r="G77" i="31" s="1"/>
  <c r="G81" i="21"/>
  <c r="G81" i="31" s="1"/>
  <c r="G86" i="21"/>
  <c r="G86" i="31" s="1"/>
  <c r="G90" i="21"/>
  <c r="G90" i="31" s="1"/>
  <c r="G72" i="21"/>
  <c r="G72" i="31" s="1"/>
  <c r="G76" i="21"/>
  <c r="G76" i="31" s="1"/>
  <c r="G80" i="21"/>
  <c r="G80" i="31" s="1"/>
  <c r="G85" i="21"/>
  <c r="G85" i="31" s="1"/>
  <c r="G89" i="21"/>
  <c r="G89" i="31" s="1"/>
  <c r="G93" i="21"/>
  <c r="G93" i="31" s="1"/>
  <c r="G75" i="21"/>
  <c r="G75" i="31" s="1"/>
  <c r="G83" i="21"/>
  <c r="G83" i="31" s="1"/>
  <c r="G92" i="21"/>
  <c r="G92" i="31" s="1"/>
  <c r="G70" i="21"/>
  <c r="G70" i="31" s="1"/>
  <c r="G78" i="21"/>
  <c r="G78" i="31" s="1"/>
  <c r="G87" i="21"/>
  <c r="G87" i="31" s="1"/>
  <c r="G79" i="21"/>
  <c r="G79" i="31" s="1"/>
  <c r="G82" i="21"/>
  <c r="G82" i="31" s="1"/>
  <c r="G120" i="21"/>
  <c r="G71" i="21"/>
  <c r="G71" i="31" s="1"/>
  <c r="G91" i="21"/>
  <c r="G91" i="31" s="1"/>
  <c r="G74" i="21"/>
  <c r="G88" i="21"/>
  <c r="G88" i="31" s="1"/>
  <c r="K69" i="21"/>
  <c r="K73" i="21"/>
  <c r="K77" i="21"/>
  <c r="K77" i="31" s="1"/>
  <c r="K81" i="21"/>
  <c r="K81" i="31" s="1"/>
  <c r="K86" i="21"/>
  <c r="K86" i="31" s="1"/>
  <c r="K90" i="21"/>
  <c r="K90" i="31" s="1"/>
  <c r="K72" i="21"/>
  <c r="K72" i="31" s="1"/>
  <c r="K76" i="21"/>
  <c r="K76" i="31" s="1"/>
  <c r="K80" i="21"/>
  <c r="K80" i="31" s="1"/>
  <c r="K85" i="21"/>
  <c r="K85" i="31" s="1"/>
  <c r="K89" i="21"/>
  <c r="K89" i="31" s="1"/>
  <c r="K93" i="21"/>
  <c r="K93" i="31" s="1"/>
  <c r="K71" i="21"/>
  <c r="K71" i="31" s="1"/>
  <c r="K79" i="21"/>
  <c r="K79" i="31" s="1"/>
  <c r="K88" i="21"/>
  <c r="K88" i="31" s="1"/>
  <c r="K64" i="21"/>
  <c r="K64" i="31" s="1"/>
  <c r="K74" i="21"/>
  <c r="K82" i="21"/>
  <c r="K82" i="31" s="1"/>
  <c r="K91" i="21"/>
  <c r="K91" i="31" s="1"/>
  <c r="K83" i="21"/>
  <c r="K83" i="31" s="1"/>
  <c r="K70" i="21"/>
  <c r="K70" i="31" s="1"/>
  <c r="K87" i="21"/>
  <c r="K87" i="31" s="1"/>
  <c r="K120" i="21"/>
  <c r="K75" i="21"/>
  <c r="K75" i="31" s="1"/>
  <c r="K78" i="21"/>
  <c r="K78" i="31" s="1"/>
  <c r="K92" i="21"/>
  <c r="K92" i="31" s="1"/>
  <c r="O69" i="21"/>
  <c r="O73" i="21"/>
  <c r="O77" i="21"/>
  <c r="O77" i="31" s="1"/>
  <c r="O81" i="21"/>
  <c r="O81" i="31" s="1"/>
  <c r="O86" i="21"/>
  <c r="O86" i="31" s="1"/>
  <c r="O90" i="21"/>
  <c r="O90" i="31" s="1"/>
  <c r="O72" i="21"/>
  <c r="O72" i="31" s="1"/>
  <c r="O76" i="21"/>
  <c r="O76" i="31" s="1"/>
  <c r="O80" i="21"/>
  <c r="O80" i="31" s="1"/>
  <c r="O85" i="21"/>
  <c r="O85" i="31" s="1"/>
  <c r="O89" i="21"/>
  <c r="O89" i="31" s="1"/>
  <c r="O93" i="21"/>
  <c r="O93" i="31" s="1"/>
  <c r="O75" i="21"/>
  <c r="O75" i="31" s="1"/>
  <c r="O83" i="21"/>
  <c r="O83" i="31" s="1"/>
  <c r="O92" i="21"/>
  <c r="O92" i="31" s="1"/>
  <c r="O70" i="21"/>
  <c r="O70" i="31" s="1"/>
  <c r="O78" i="21"/>
  <c r="O78" i="31" s="1"/>
  <c r="O87" i="21"/>
  <c r="O87" i="31" s="1"/>
  <c r="O71" i="21"/>
  <c r="O71" i="31" s="1"/>
  <c r="O88" i="21"/>
  <c r="O88" i="31" s="1"/>
  <c r="O74" i="21"/>
  <c r="O91" i="21"/>
  <c r="O91" i="31" s="1"/>
  <c r="O120" i="21"/>
  <c r="O79" i="21"/>
  <c r="O79" i="31" s="1"/>
  <c r="O82" i="21"/>
  <c r="O82" i="31" s="1"/>
  <c r="O64" i="21"/>
  <c r="O64" i="31" s="1"/>
  <c r="E93" i="21"/>
  <c r="E93" i="31" s="1"/>
  <c r="E90" i="21"/>
  <c r="E90" i="31" s="1"/>
  <c r="E86" i="21"/>
  <c r="E86" i="31" s="1"/>
  <c r="E79" i="21"/>
  <c r="E79" i="31" s="1"/>
  <c r="E120" i="21"/>
  <c r="E87" i="21"/>
  <c r="E87" i="31" s="1"/>
  <c r="E83" i="21"/>
  <c r="E83" i="31" s="1"/>
  <c r="E77" i="21"/>
  <c r="E77" i="31" s="1"/>
  <c r="E73" i="21"/>
  <c r="E73" i="31" s="1"/>
  <c r="E69" i="21"/>
  <c r="R69" i="21" s="1"/>
  <c r="E92" i="21"/>
  <c r="E92" i="31" s="1"/>
  <c r="E88" i="21"/>
  <c r="E88" i="31" s="1"/>
  <c r="E81" i="21"/>
  <c r="E81" i="31" s="1"/>
  <c r="E75" i="21"/>
  <c r="E75" i="31" s="1"/>
  <c r="E72" i="21"/>
  <c r="E72" i="31" s="1"/>
  <c r="E89" i="21"/>
  <c r="E89" i="31" s="1"/>
  <c r="E74" i="21"/>
  <c r="E74" i="31" s="1"/>
  <c r="E70" i="21"/>
  <c r="E70" i="31" s="1"/>
  <c r="E91" i="21"/>
  <c r="E91" i="31" s="1"/>
  <c r="E85" i="21"/>
  <c r="E85" i="31" s="1"/>
  <c r="E80" i="21"/>
  <c r="E80" i="31" s="1"/>
  <c r="E76" i="21"/>
  <c r="E76" i="31" s="1"/>
  <c r="E71" i="21"/>
  <c r="E71" i="31" s="1"/>
  <c r="E82" i="21"/>
  <c r="E82" i="31" s="1"/>
  <c r="E78" i="21"/>
  <c r="E78" i="31" s="1"/>
  <c r="M52" i="21"/>
  <c r="E60" i="21"/>
  <c r="E60" i="31" s="1"/>
  <c r="F52" i="21"/>
  <c r="N52" i="21"/>
  <c r="P52" i="21"/>
  <c r="G52" i="21"/>
  <c r="O52" i="21"/>
  <c r="H52" i="21"/>
  <c r="E35" i="25"/>
  <c r="E56" i="25"/>
  <c r="E56" i="22"/>
  <c r="E35" i="22"/>
  <c r="E63" i="21"/>
  <c r="E63" i="31" s="1"/>
  <c r="E61" i="21"/>
  <c r="E61" i="31" s="1"/>
  <c r="I63" i="21"/>
  <c r="I63" i="31" s="1"/>
  <c r="I61" i="21"/>
  <c r="I61" i="31" s="1"/>
  <c r="I62" i="21"/>
  <c r="I62" i="31" s="1"/>
  <c r="M63" i="21"/>
  <c r="M63" i="31" s="1"/>
  <c r="M61" i="21"/>
  <c r="M61" i="31" s="1"/>
  <c r="M62" i="21"/>
  <c r="M62" i="31" s="1"/>
  <c r="F62" i="21"/>
  <c r="F62" i="31" s="1"/>
  <c r="F63" i="21"/>
  <c r="F63" i="31" s="1"/>
  <c r="F61" i="21"/>
  <c r="F61" i="31" s="1"/>
  <c r="J62" i="21"/>
  <c r="J62" i="31" s="1"/>
  <c r="J61" i="21"/>
  <c r="J61" i="31" s="1"/>
  <c r="J63" i="21"/>
  <c r="J63" i="31" s="1"/>
  <c r="N62" i="21"/>
  <c r="N62" i="31" s="1"/>
  <c r="N63" i="21"/>
  <c r="N63" i="31" s="1"/>
  <c r="N61" i="21"/>
  <c r="N61" i="31" s="1"/>
  <c r="K61" i="21"/>
  <c r="K61" i="31" s="1"/>
  <c r="K62" i="21"/>
  <c r="K62" i="31" s="1"/>
  <c r="K63" i="21"/>
  <c r="K63" i="31" s="1"/>
  <c r="G61" i="21"/>
  <c r="G61" i="31" s="1"/>
  <c r="G62" i="21"/>
  <c r="G62" i="31" s="1"/>
  <c r="G63" i="21"/>
  <c r="G63" i="31" s="1"/>
  <c r="O63" i="21"/>
  <c r="O63" i="31" s="1"/>
  <c r="O61" i="21"/>
  <c r="O61" i="31" s="1"/>
  <c r="O62" i="21"/>
  <c r="O62" i="31" s="1"/>
  <c r="H63" i="21"/>
  <c r="H63" i="31" s="1"/>
  <c r="H61" i="21"/>
  <c r="H61" i="31" s="1"/>
  <c r="H62" i="21"/>
  <c r="H62" i="31" s="1"/>
  <c r="L61" i="21"/>
  <c r="L61" i="31" s="1"/>
  <c r="L62" i="21"/>
  <c r="L62" i="31" s="1"/>
  <c r="L63" i="21"/>
  <c r="L63" i="31" s="1"/>
  <c r="P63" i="21"/>
  <c r="P63" i="31" s="1"/>
  <c r="P61" i="21"/>
  <c r="P61" i="31" s="1"/>
  <c r="P62" i="21"/>
  <c r="P62" i="31" s="1"/>
  <c r="N31" i="21"/>
  <c r="N31" i="17" s="1"/>
  <c r="N60" i="21"/>
  <c r="N60" i="31" s="1"/>
  <c r="J47" i="21"/>
  <c r="J48" i="21"/>
  <c r="J46" i="21"/>
  <c r="J46" i="17" s="1"/>
  <c r="J49" i="21"/>
  <c r="M31" i="21"/>
  <c r="M31" i="17" s="1"/>
  <c r="M60" i="21"/>
  <c r="M60" i="31" s="1"/>
  <c r="K47" i="21"/>
  <c r="K48" i="21"/>
  <c r="K49" i="21"/>
  <c r="K46" i="21"/>
  <c r="K46" i="17" s="1"/>
  <c r="H60" i="21"/>
  <c r="H60" i="31" s="1"/>
  <c r="H31" i="21"/>
  <c r="H31" i="17" s="1"/>
  <c r="P60" i="21"/>
  <c r="P60" i="31" s="1"/>
  <c r="P31" i="21"/>
  <c r="P31" i="17" s="1"/>
  <c r="L47" i="21"/>
  <c r="L48" i="21"/>
  <c r="L46" i="21"/>
  <c r="L49" i="21"/>
  <c r="O60" i="21"/>
  <c r="O60" i="31" s="1"/>
  <c r="O31" i="21"/>
  <c r="O31" i="17" s="1"/>
  <c r="M49" i="21"/>
  <c r="M47" i="21"/>
  <c r="M48" i="21"/>
  <c r="M46" i="21"/>
  <c r="I52" i="21"/>
  <c r="I48" i="21"/>
  <c r="I49" i="21"/>
  <c r="I47" i="21"/>
  <c r="I46" i="21"/>
  <c r="I60" i="21"/>
  <c r="I60" i="31" s="1"/>
  <c r="I31" i="21"/>
  <c r="I31" i="17" s="1"/>
  <c r="J60" i="21"/>
  <c r="J60" i="31" s="1"/>
  <c r="J31" i="21"/>
  <c r="J31" i="17" s="1"/>
  <c r="F46" i="21"/>
  <c r="F46" i="17" s="1"/>
  <c r="F49" i="21"/>
  <c r="F47" i="21"/>
  <c r="F48" i="21"/>
  <c r="N46" i="21"/>
  <c r="N46" i="17" s="1"/>
  <c r="N49" i="21"/>
  <c r="N47" i="21"/>
  <c r="N48" i="21"/>
  <c r="J52" i="21"/>
  <c r="G60" i="21"/>
  <c r="G60" i="31" s="1"/>
  <c r="G31" i="21"/>
  <c r="G31" i="17" s="1"/>
  <c r="K31" i="21"/>
  <c r="K31" i="17" s="1"/>
  <c r="K60" i="21"/>
  <c r="K60" i="31" s="1"/>
  <c r="G46" i="21"/>
  <c r="G49" i="21"/>
  <c r="G47" i="21"/>
  <c r="G48" i="21"/>
  <c r="O48" i="21"/>
  <c r="O46" i="21"/>
  <c r="O49" i="21"/>
  <c r="O47" i="21"/>
  <c r="K52" i="21"/>
  <c r="F60" i="21"/>
  <c r="F31" i="21"/>
  <c r="F31" i="17" s="1"/>
  <c r="L31" i="21"/>
  <c r="L31" i="17" s="1"/>
  <c r="L60" i="21"/>
  <c r="L60" i="31" s="1"/>
  <c r="H48" i="21"/>
  <c r="H49" i="21"/>
  <c r="H47" i="21"/>
  <c r="H46" i="21"/>
  <c r="P48" i="21"/>
  <c r="P46" i="21"/>
  <c r="P49" i="21"/>
  <c r="P47" i="21"/>
  <c r="L52" i="21"/>
  <c r="L25" i="21"/>
  <c r="L25" i="17" s="1"/>
  <c r="E25" i="21"/>
  <c r="M25" i="21"/>
  <c r="M25" i="17" s="1"/>
  <c r="F25" i="21"/>
  <c r="F25" i="17" s="1"/>
  <c r="N25" i="21"/>
  <c r="N25" i="17" s="1"/>
  <c r="G25" i="21"/>
  <c r="G25" i="17" s="1"/>
  <c r="O25" i="21"/>
  <c r="O25" i="17" s="1"/>
  <c r="H25" i="21"/>
  <c r="H25" i="17" s="1"/>
  <c r="P25" i="21"/>
  <c r="P25" i="17" s="1"/>
  <c r="E64" i="21"/>
  <c r="E64" i="31" s="1"/>
  <c r="E62" i="21"/>
  <c r="E62" i="31" s="1"/>
  <c r="E47" i="21"/>
  <c r="E49" i="21"/>
  <c r="E48" i="21"/>
  <c r="E46" i="21"/>
  <c r="E31" i="21"/>
  <c r="E31" i="17" s="1"/>
  <c r="E128" i="25"/>
  <c r="K128" i="25"/>
  <c r="L128" i="25"/>
  <c r="F128" i="25"/>
  <c r="G37" i="21"/>
  <c r="G36" i="21"/>
  <c r="G36" i="17" s="1"/>
  <c r="K37" i="21"/>
  <c r="K36" i="21"/>
  <c r="K36" i="17" s="1"/>
  <c r="O37" i="21"/>
  <c r="O36" i="21"/>
  <c r="O36" i="17" s="1"/>
  <c r="H42" i="21"/>
  <c r="L42" i="21"/>
  <c r="P42" i="21"/>
  <c r="H37" i="21"/>
  <c r="H36" i="21"/>
  <c r="H36" i="17" s="1"/>
  <c r="L37" i="21"/>
  <c r="L36" i="21"/>
  <c r="L36" i="17" s="1"/>
  <c r="P37" i="21"/>
  <c r="P36" i="21"/>
  <c r="P36" i="17" s="1"/>
  <c r="I42" i="21"/>
  <c r="M42" i="21"/>
  <c r="I36" i="21"/>
  <c r="I36" i="17" s="1"/>
  <c r="I37" i="21"/>
  <c r="M36" i="21"/>
  <c r="M36" i="17" s="1"/>
  <c r="M37" i="21"/>
  <c r="F42" i="21"/>
  <c r="F42" i="17" s="1"/>
  <c r="J42" i="21"/>
  <c r="N42" i="21"/>
  <c r="F37" i="21"/>
  <c r="F36" i="21"/>
  <c r="F36" i="17" s="1"/>
  <c r="J37" i="21"/>
  <c r="J36" i="21"/>
  <c r="J36" i="17" s="1"/>
  <c r="N37" i="21"/>
  <c r="N36" i="21"/>
  <c r="N36" i="17" s="1"/>
  <c r="G42" i="21"/>
  <c r="K42" i="21"/>
  <c r="O42" i="21"/>
  <c r="E127" i="21"/>
  <c r="E127" i="31" s="1"/>
  <c r="E37" i="21"/>
  <c r="P126" i="21"/>
  <c r="P126" i="31" s="1"/>
  <c r="P127" i="21"/>
  <c r="P127" i="31" s="1"/>
  <c r="F132" i="21"/>
  <c r="F132" i="25" s="1"/>
  <c r="F124" i="21"/>
  <c r="F124" i="17" s="1"/>
  <c r="F125" i="21"/>
  <c r="I127" i="21"/>
  <c r="I127" i="31" s="1"/>
  <c r="I126" i="21"/>
  <c r="I126" i="31" s="1"/>
  <c r="G125" i="21"/>
  <c r="G132" i="21"/>
  <c r="G132" i="25" s="1"/>
  <c r="G124" i="21"/>
  <c r="G124" i="17" s="1"/>
  <c r="O125" i="21"/>
  <c r="O132" i="21"/>
  <c r="O132" i="25" s="1"/>
  <c r="O124" i="21"/>
  <c r="O124" i="17" s="1"/>
  <c r="J127" i="21"/>
  <c r="J127" i="31" s="1"/>
  <c r="J126" i="21"/>
  <c r="J126" i="31" s="1"/>
  <c r="N132" i="21"/>
  <c r="N132" i="25" s="1"/>
  <c r="N124" i="21"/>
  <c r="N124" i="17" s="1"/>
  <c r="N125" i="21"/>
  <c r="N125" i="17" s="1"/>
  <c r="H125" i="21"/>
  <c r="H132" i="21"/>
  <c r="H132" i="25" s="1"/>
  <c r="H124" i="21"/>
  <c r="H124" i="17" s="1"/>
  <c r="P125" i="21"/>
  <c r="P132" i="21"/>
  <c r="P132" i="25" s="1"/>
  <c r="P124" i="21"/>
  <c r="P124" i="17" s="1"/>
  <c r="K127" i="21"/>
  <c r="K127" i="31" s="1"/>
  <c r="K126" i="21"/>
  <c r="K126" i="31" s="1"/>
  <c r="H126" i="21"/>
  <c r="H126" i="31" s="1"/>
  <c r="H127" i="21"/>
  <c r="H127" i="31" s="1"/>
  <c r="I125" i="21"/>
  <c r="I132" i="21"/>
  <c r="I132" i="25" s="1"/>
  <c r="I124" i="21"/>
  <c r="I124" i="17" s="1"/>
  <c r="L126" i="21"/>
  <c r="L126" i="31" s="1"/>
  <c r="L127" i="21"/>
  <c r="L127" i="31" s="1"/>
  <c r="J124" i="21"/>
  <c r="J124" i="17" s="1"/>
  <c r="J125" i="21"/>
  <c r="J132" i="21"/>
  <c r="J132" i="25" s="1"/>
  <c r="M126" i="21"/>
  <c r="M126" i="31" s="1"/>
  <c r="M127" i="21"/>
  <c r="M127" i="31" s="1"/>
  <c r="K124" i="21"/>
  <c r="K124" i="17" s="1"/>
  <c r="K125" i="21"/>
  <c r="K132" i="21"/>
  <c r="K132" i="25" s="1"/>
  <c r="N126" i="21"/>
  <c r="N126" i="31" s="1"/>
  <c r="N127" i="21"/>
  <c r="N127" i="31" s="1"/>
  <c r="M124" i="21"/>
  <c r="M124" i="17" s="1"/>
  <c r="M125" i="21"/>
  <c r="M132" i="21"/>
  <c r="M132" i="25" s="1"/>
  <c r="F126" i="21"/>
  <c r="F126" i="31" s="1"/>
  <c r="F127" i="21"/>
  <c r="F127" i="31" s="1"/>
  <c r="L124" i="21"/>
  <c r="L124" i="17" s="1"/>
  <c r="L125" i="21"/>
  <c r="L132" i="21"/>
  <c r="L132" i="25" s="1"/>
  <c r="G126" i="21"/>
  <c r="G126" i="31" s="1"/>
  <c r="G127" i="21"/>
  <c r="G127" i="31" s="1"/>
  <c r="O126" i="21"/>
  <c r="O126" i="31" s="1"/>
  <c r="O127" i="21"/>
  <c r="O127" i="31" s="1"/>
  <c r="E58" i="21"/>
  <c r="E58" i="31" s="1"/>
  <c r="E65" i="21"/>
  <c r="E65" i="31" s="1"/>
  <c r="H58" i="21"/>
  <c r="H58" i="31" s="1"/>
  <c r="L58" i="21"/>
  <c r="L58" i="31" s="1"/>
  <c r="P58" i="21"/>
  <c r="P58" i="31" s="1"/>
  <c r="G57" i="21"/>
  <c r="K57" i="21"/>
  <c r="K57" i="31" s="1"/>
  <c r="O57" i="21"/>
  <c r="O57" i="31" s="1"/>
  <c r="I58" i="21"/>
  <c r="I58" i="31" s="1"/>
  <c r="M58" i="21"/>
  <c r="M58" i="31" s="1"/>
  <c r="E52" i="21"/>
  <c r="E132" i="21"/>
  <c r="E132" i="25" s="1"/>
  <c r="E124" i="21"/>
  <c r="O58" i="21"/>
  <c r="O58" i="31" s="1"/>
  <c r="J57" i="21"/>
  <c r="J57" i="31" s="1"/>
  <c r="K58" i="21"/>
  <c r="K58" i="31" s="1"/>
  <c r="F57" i="21"/>
  <c r="G58" i="21"/>
  <c r="G58" i="31" s="1"/>
  <c r="N57" i="21"/>
  <c r="N57" i="31" s="1"/>
  <c r="E126" i="21"/>
  <c r="E126" i="31" s="1"/>
  <c r="E36" i="21"/>
  <c r="E36" i="17" s="1"/>
  <c r="E57" i="21"/>
  <c r="N58" i="21"/>
  <c r="N58" i="31" s="1"/>
  <c r="J58" i="21"/>
  <c r="J58" i="31" s="1"/>
  <c r="F58" i="21"/>
  <c r="F58" i="31" s="1"/>
  <c r="M57" i="21"/>
  <c r="M57" i="31" s="1"/>
  <c r="I57" i="21"/>
  <c r="I57" i="31" s="1"/>
  <c r="E125" i="21"/>
  <c r="P57" i="21"/>
  <c r="P57" i="31" s="1"/>
  <c r="L57" i="21"/>
  <c r="L57" i="31" s="1"/>
  <c r="H57" i="21"/>
  <c r="H57" i="31" s="1"/>
  <c r="E119" i="21"/>
  <c r="J50" i="17" l="1"/>
  <c r="J50" i="22" s="1"/>
  <c r="J50" i="25"/>
  <c r="J50" i="31"/>
  <c r="M51" i="17"/>
  <c r="M51" i="22" s="1"/>
  <c r="M51" i="31"/>
  <c r="M51" i="25"/>
  <c r="E51" i="17"/>
  <c r="E51" i="22" s="1"/>
  <c r="E51" i="31"/>
  <c r="E51" i="25"/>
  <c r="L50" i="17"/>
  <c r="L50" i="22" s="1"/>
  <c r="L50" i="31"/>
  <c r="L50" i="25"/>
  <c r="O50" i="17"/>
  <c r="O50" i="22" s="1"/>
  <c r="O50" i="25"/>
  <c r="O50" i="31"/>
  <c r="G50" i="17"/>
  <c r="G50" i="22" s="1"/>
  <c r="G50" i="25"/>
  <c r="G50" i="31"/>
  <c r="J40" i="31"/>
  <c r="J40" i="17"/>
  <c r="J40" i="22" s="1"/>
  <c r="J40" i="25"/>
  <c r="P40" i="17"/>
  <c r="P40" i="22" s="1"/>
  <c r="P40" i="31"/>
  <c r="P40" i="25"/>
  <c r="H40" i="17"/>
  <c r="H40" i="22" s="1"/>
  <c r="H40" i="31"/>
  <c r="H40" i="25"/>
  <c r="K39" i="17"/>
  <c r="K39" i="22" s="1"/>
  <c r="K39" i="25"/>
  <c r="K39" i="31"/>
  <c r="L44" i="17"/>
  <c r="L44" i="31"/>
  <c r="L44" i="25"/>
  <c r="P37" i="17"/>
  <c r="P37" i="22" s="1"/>
  <c r="P37" i="31"/>
  <c r="P37" i="25"/>
  <c r="H37" i="17"/>
  <c r="H37" i="22" s="1"/>
  <c r="H37" i="31"/>
  <c r="H37" i="25"/>
  <c r="J52" i="17"/>
  <c r="J52" i="22" s="1"/>
  <c r="J52" i="31"/>
  <c r="J52" i="25"/>
  <c r="I48" i="17"/>
  <c r="I48" i="22" s="1"/>
  <c r="I48" i="31"/>
  <c r="I48" i="25"/>
  <c r="M47" i="17"/>
  <c r="M47" i="22" s="1"/>
  <c r="M47" i="31"/>
  <c r="M47" i="25"/>
  <c r="L49" i="31"/>
  <c r="L49" i="25"/>
  <c r="L49" i="17"/>
  <c r="L49" i="22" s="1"/>
  <c r="J48" i="31"/>
  <c r="J48" i="17"/>
  <c r="J48" i="22" s="1"/>
  <c r="J48" i="25"/>
  <c r="F52" i="17"/>
  <c r="F52" i="22" s="1"/>
  <c r="F52" i="31"/>
  <c r="F52" i="25"/>
  <c r="J51" i="31"/>
  <c r="J51" i="17"/>
  <c r="J51" i="22" s="1"/>
  <c r="J51" i="25"/>
  <c r="E50" i="17"/>
  <c r="E50" i="22" s="1"/>
  <c r="E50" i="31"/>
  <c r="E50" i="25"/>
  <c r="O51" i="31"/>
  <c r="O51" i="17"/>
  <c r="O51" i="22" s="1"/>
  <c r="O51" i="25"/>
  <c r="G40" i="31"/>
  <c r="G40" i="17"/>
  <c r="G40" i="22" s="1"/>
  <c r="G40" i="25"/>
  <c r="Z57" i="17"/>
  <c r="M44" i="22"/>
  <c r="P44" i="17"/>
  <c r="P44" i="31"/>
  <c r="P44" i="25"/>
  <c r="O42" i="17"/>
  <c r="O42" i="22" s="1"/>
  <c r="O42" i="31"/>
  <c r="O42" i="25"/>
  <c r="F37" i="31"/>
  <c r="F37" i="17"/>
  <c r="F37" i="22" s="1"/>
  <c r="F37" i="25"/>
  <c r="O37" i="31"/>
  <c r="O37" i="17"/>
  <c r="O37" i="22" s="1"/>
  <c r="O37" i="25"/>
  <c r="G37" i="31"/>
  <c r="G37" i="17"/>
  <c r="G37" i="22" s="1"/>
  <c r="G37" i="25"/>
  <c r="P46" i="17"/>
  <c r="P46" i="22" s="1"/>
  <c r="P46" i="31"/>
  <c r="P46" i="25"/>
  <c r="H49" i="31"/>
  <c r="H49" i="25"/>
  <c r="H49" i="17"/>
  <c r="H49" i="22" s="1"/>
  <c r="O49" i="31"/>
  <c r="O49" i="25"/>
  <c r="O49" i="17"/>
  <c r="O49" i="22" s="1"/>
  <c r="N48" i="31"/>
  <c r="N48" i="17"/>
  <c r="N48" i="22" s="1"/>
  <c r="N48" i="25"/>
  <c r="F48" i="31"/>
  <c r="F48" i="17"/>
  <c r="F48" i="22" s="1"/>
  <c r="F48" i="25"/>
  <c r="I46" i="17"/>
  <c r="I46" i="22" s="1"/>
  <c r="I46" i="31"/>
  <c r="I46" i="25"/>
  <c r="G52" i="17"/>
  <c r="G52" i="22" s="1"/>
  <c r="G52" i="25"/>
  <c r="G52" i="31"/>
  <c r="K42" i="17"/>
  <c r="K42" i="22" s="1"/>
  <c r="K42" i="25"/>
  <c r="K42" i="31"/>
  <c r="N42" i="17"/>
  <c r="N42" i="22" s="1"/>
  <c r="N42" i="25"/>
  <c r="N42" i="31"/>
  <c r="I42" i="17"/>
  <c r="I42" i="22" s="1"/>
  <c r="I42" i="31"/>
  <c r="I42" i="25"/>
  <c r="L37" i="17"/>
  <c r="L37" i="22" s="1"/>
  <c r="L37" i="31"/>
  <c r="L37" i="25"/>
  <c r="L42" i="17"/>
  <c r="L42" i="22" s="1"/>
  <c r="L42" i="31"/>
  <c r="L42" i="25"/>
  <c r="E47" i="17"/>
  <c r="E47" i="22" s="1"/>
  <c r="E47" i="31"/>
  <c r="E47" i="25"/>
  <c r="L52" i="17"/>
  <c r="L52" i="22" s="1"/>
  <c r="L52" i="31"/>
  <c r="L52" i="25"/>
  <c r="P48" i="31"/>
  <c r="P48" i="25"/>
  <c r="P48" i="17"/>
  <c r="P48" i="22" s="1"/>
  <c r="H48" i="31"/>
  <c r="H48" i="17"/>
  <c r="H48" i="22" s="1"/>
  <c r="H48" i="25"/>
  <c r="O46" i="17"/>
  <c r="O46" i="22" s="1"/>
  <c r="O46" i="25"/>
  <c r="O46" i="31"/>
  <c r="G49" i="31"/>
  <c r="G49" i="17"/>
  <c r="G49" i="22" s="1"/>
  <c r="G49" i="25"/>
  <c r="N47" i="31"/>
  <c r="N47" i="17"/>
  <c r="N47" i="22" s="1"/>
  <c r="N47" i="25"/>
  <c r="F47" i="31"/>
  <c r="F47" i="17"/>
  <c r="F47" i="22" s="1"/>
  <c r="F47" i="25"/>
  <c r="I47" i="17"/>
  <c r="I47" i="22" s="1"/>
  <c r="I47" i="31"/>
  <c r="I47" i="25"/>
  <c r="M46" i="17"/>
  <c r="M46" i="22" s="1"/>
  <c r="M46" i="31"/>
  <c r="M46" i="25"/>
  <c r="L48" i="31"/>
  <c r="L48" i="17"/>
  <c r="L48" i="22" s="1"/>
  <c r="L48" i="25"/>
  <c r="K48" i="31"/>
  <c r="K48" i="17"/>
  <c r="K48" i="22" s="1"/>
  <c r="K48" i="25"/>
  <c r="J49" i="31"/>
  <c r="J49" i="17"/>
  <c r="J49" i="22" s="1"/>
  <c r="J49" i="25"/>
  <c r="P52" i="17"/>
  <c r="P52" i="22" s="1"/>
  <c r="P52" i="25"/>
  <c r="P52" i="31"/>
  <c r="M52" i="17"/>
  <c r="M52" i="22" s="1"/>
  <c r="M52" i="31"/>
  <c r="M52" i="25"/>
  <c r="N51" i="31"/>
  <c r="N51" i="17"/>
  <c r="N51" i="22" s="1"/>
  <c r="N51" i="25"/>
  <c r="F51" i="31"/>
  <c r="F51" i="17"/>
  <c r="F51" i="22" s="1"/>
  <c r="F51" i="25"/>
  <c r="I50" i="17"/>
  <c r="I50" i="22" s="1"/>
  <c r="I50" i="31"/>
  <c r="I50" i="25"/>
  <c r="P51" i="31"/>
  <c r="P51" i="17"/>
  <c r="P51" i="22" s="1"/>
  <c r="P51" i="25"/>
  <c r="H51" i="31"/>
  <c r="H51" i="25"/>
  <c r="H51" i="17"/>
  <c r="H51" i="22" s="1"/>
  <c r="K51" i="31"/>
  <c r="K51" i="17"/>
  <c r="K51" i="22" s="1"/>
  <c r="K51" i="25"/>
  <c r="N39" i="17"/>
  <c r="N39" i="22" s="1"/>
  <c r="N39" i="25"/>
  <c r="N39" i="31"/>
  <c r="I40" i="17"/>
  <c r="I40" i="22" s="1"/>
  <c r="I40" i="31"/>
  <c r="I40" i="25"/>
  <c r="K40" i="31"/>
  <c r="K40" i="17"/>
  <c r="K40" i="22" s="1"/>
  <c r="K40" i="25"/>
  <c r="W57" i="17"/>
  <c r="J44" i="22"/>
  <c r="H44" i="17"/>
  <c r="H44" i="31"/>
  <c r="H44" i="25"/>
  <c r="T57" i="17"/>
  <c r="G44" i="22"/>
  <c r="E48" i="17"/>
  <c r="E48" i="22" s="1"/>
  <c r="E48" i="31"/>
  <c r="E48" i="25"/>
  <c r="P49" i="31"/>
  <c r="P49" i="25"/>
  <c r="P49" i="17"/>
  <c r="P49" i="22" s="1"/>
  <c r="H47" i="31"/>
  <c r="H47" i="17"/>
  <c r="H47" i="22" s="1"/>
  <c r="H47" i="25"/>
  <c r="O47" i="31"/>
  <c r="O47" i="17"/>
  <c r="O47" i="22" s="1"/>
  <c r="O47" i="25"/>
  <c r="G48" i="31"/>
  <c r="G48" i="17"/>
  <c r="G48" i="22" s="1"/>
  <c r="G48" i="25"/>
  <c r="O52" i="17"/>
  <c r="O52" i="22" s="1"/>
  <c r="O52" i="25"/>
  <c r="O52" i="31"/>
  <c r="M50" i="17"/>
  <c r="M50" i="22" s="1"/>
  <c r="M50" i="31"/>
  <c r="M50" i="25"/>
  <c r="L51" i="31"/>
  <c r="L51" i="17"/>
  <c r="L51" i="22" s="1"/>
  <c r="L51" i="25"/>
  <c r="G51" i="31"/>
  <c r="G51" i="17"/>
  <c r="G51" i="22" s="1"/>
  <c r="G51" i="25"/>
  <c r="M40" i="17"/>
  <c r="M40" i="22" s="1"/>
  <c r="M40" i="31"/>
  <c r="M40" i="25"/>
  <c r="E40" i="17"/>
  <c r="E40" i="22" s="1"/>
  <c r="E40" i="31"/>
  <c r="E40" i="25"/>
  <c r="O40" i="31"/>
  <c r="O40" i="17"/>
  <c r="O40" i="22" s="1"/>
  <c r="O40" i="25"/>
  <c r="N37" i="31"/>
  <c r="N37" i="17"/>
  <c r="N37" i="22" s="1"/>
  <c r="N37" i="25"/>
  <c r="M37" i="17"/>
  <c r="M37" i="22" s="1"/>
  <c r="M37" i="31"/>
  <c r="M37" i="25"/>
  <c r="M42" i="17"/>
  <c r="M42" i="22" s="1"/>
  <c r="M42" i="31"/>
  <c r="M42" i="25"/>
  <c r="P42" i="17"/>
  <c r="P42" i="22" s="1"/>
  <c r="P42" i="31"/>
  <c r="P42" i="25"/>
  <c r="E49" i="17"/>
  <c r="E49" i="22" s="1"/>
  <c r="E49" i="31"/>
  <c r="E49" i="25"/>
  <c r="G47" i="31"/>
  <c r="G47" i="17"/>
  <c r="G47" i="22" s="1"/>
  <c r="G47" i="25"/>
  <c r="I52" i="17"/>
  <c r="I52" i="22" s="1"/>
  <c r="I52" i="31"/>
  <c r="I52" i="25"/>
  <c r="M49" i="17"/>
  <c r="M49" i="22" s="1"/>
  <c r="M49" i="31"/>
  <c r="M49" i="25"/>
  <c r="L46" i="17"/>
  <c r="L46" i="22" s="1"/>
  <c r="L46" i="31"/>
  <c r="L46" i="25"/>
  <c r="K49" i="31"/>
  <c r="K49" i="17"/>
  <c r="K49" i="22" s="1"/>
  <c r="K49" i="25"/>
  <c r="J47" i="31"/>
  <c r="J47" i="17"/>
  <c r="J47" i="22" s="1"/>
  <c r="J47" i="25"/>
  <c r="E52" i="17"/>
  <c r="E52" i="22" s="1"/>
  <c r="E52" i="31"/>
  <c r="E52" i="25"/>
  <c r="E37" i="17"/>
  <c r="E37" i="22" s="1"/>
  <c r="E37" i="31"/>
  <c r="E37" i="25"/>
  <c r="G42" i="17"/>
  <c r="G42" i="22" s="1"/>
  <c r="G42" i="31"/>
  <c r="G42" i="25"/>
  <c r="J37" i="31"/>
  <c r="J37" i="17"/>
  <c r="J37" i="22" s="1"/>
  <c r="J37" i="25"/>
  <c r="J42" i="17"/>
  <c r="J42" i="22" s="1"/>
  <c r="J42" i="25"/>
  <c r="J42" i="31"/>
  <c r="I37" i="17"/>
  <c r="I37" i="22" s="1"/>
  <c r="I37" i="31"/>
  <c r="I37" i="25"/>
  <c r="H42" i="17"/>
  <c r="H42" i="22" s="1"/>
  <c r="H42" i="31"/>
  <c r="H42" i="25"/>
  <c r="K37" i="31"/>
  <c r="K37" i="17"/>
  <c r="K37" i="22" s="1"/>
  <c r="K37" i="25"/>
  <c r="E46" i="17"/>
  <c r="E46" i="22" s="1"/>
  <c r="E46" i="31"/>
  <c r="E46" i="25"/>
  <c r="P47" i="31"/>
  <c r="P47" i="17"/>
  <c r="P47" i="22" s="1"/>
  <c r="P47" i="25"/>
  <c r="H46" i="17"/>
  <c r="K52" i="17"/>
  <c r="K52" i="22" s="1"/>
  <c r="K52" i="25"/>
  <c r="K52" i="31"/>
  <c r="O48" i="31"/>
  <c r="O48" i="17"/>
  <c r="O48" i="22" s="1"/>
  <c r="O48" i="25"/>
  <c r="G46" i="17"/>
  <c r="G46" i="22" s="1"/>
  <c r="G46" i="25"/>
  <c r="G46" i="31"/>
  <c r="N49" i="31"/>
  <c r="N49" i="17"/>
  <c r="N49" i="22" s="1"/>
  <c r="N49" i="25"/>
  <c r="F49" i="31"/>
  <c r="F49" i="17"/>
  <c r="F49" i="22" s="1"/>
  <c r="F49" i="25"/>
  <c r="I49" i="17"/>
  <c r="I49" i="22" s="1"/>
  <c r="I49" i="31"/>
  <c r="I49" i="25"/>
  <c r="M48" i="17"/>
  <c r="M48" i="22" s="1"/>
  <c r="M48" i="31"/>
  <c r="M48" i="25"/>
  <c r="L47" i="31"/>
  <c r="L47" i="17"/>
  <c r="L47" i="22" s="1"/>
  <c r="L47" i="25"/>
  <c r="K47" i="31"/>
  <c r="K47" i="17"/>
  <c r="K47" i="22" s="1"/>
  <c r="K47" i="25"/>
  <c r="H52" i="17"/>
  <c r="H52" i="22" s="1"/>
  <c r="H52" i="25"/>
  <c r="H52" i="31"/>
  <c r="N52" i="17"/>
  <c r="N52" i="22" s="1"/>
  <c r="N52" i="31"/>
  <c r="N52" i="25"/>
  <c r="N50" i="17"/>
  <c r="N50" i="22" s="1"/>
  <c r="N50" i="25"/>
  <c r="N50" i="31"/>
  <c r="F50" i="17"/>
  <c r="F50" i="22" s="1"/>
  <c r="F50" i="25"/>
  <c r="F50" i="31"/>
  <c r="I51" i="17"/>
  <c r="I51" i="22" s="1"/>
  <c r="I51" i="31"/>
  <c r="I51" i="25"/>
  <c r="P50" i="17"/>
  <c r="P50" i="22" s="1"/>
  <c r="P50" i="31"/>
  <c r="P50" i="25"/>
  <c r="H50" i="17"/>
  <c r="H50" i="22" s="1"/>
  <c r="H50" i="31"/>
  <c r="H50" i="25"/>
  <c r="K50" i="17"/>
  <c r="K50" i="22" s="1"/>
  <c r="K50" i="25"/>
  <c r="K50" i="31"/>
  <c r="N40" i="31"/>
  <c r="N40" i="17"/>
  <c r="N40" i="22" s="1"/>
  <c r="N40" i="25"/>
  <c r="F40" i="31"/>
  <c r="F40" i="17"/>
  <c r="F40" i="22" s="1"/>
  <c r="F40" i="25"/>
  <c r="L40" i="17"/>
  <c r="L40" i="22" s="1"/>
  <c r="L40" i="31"/>
  <c r="L40" i="25"/>
  <c r="O39" i="17"/>
  <c r="O39" i="22" s="1"/>
  <c r="O39" i="25"/>
  <c r="O39" i="31"/>
  <c r="AA57" i="17"/>
  <c r="N44" i="22"/>
  <c r="X57" i="17"/>
  <c r="K44" i="22"/>
  <c r="V57" i="17"/>
  <c r="I44" i="22"/>
  <c r="AB57" i="17"/>
  <c r="O44" i="22"/>
  <c r="R67" i="21"/>
  <c r="E67" i="31"/>
  <c r="R66" i="21"/>
  <c r="E66" i="31"/>
  <c r="R68" i="21"/>
  <c r="E68" i="31"/>
  <c r="N57" i="25"/>
  <c r="N57" i="17"/>
  <c r="N57" i="22" s="1"/>
  <c r="K57" i="25"/>
  <c r="K57" i="17"/>
  <c r="K57" i="22" s="1"/>
  <c r="F127" i="25"/>
  <c r="F127" i="17"/>
  <c r="F127" i="22" s="1"/>
  <c r="K125" i="17"/>
  <c r="L126" i="25"/>
  <c r="L126" i="17"/>
  <c r="L126" i="22" s="1"/>
  <c r="H60" i="25"/>
  <c r="H60" i="17"/>
  <c r="N60" i="25"/>
  <c r="N60" i="17"/>
  <c r="G61" i="25"/>
  <c r="G61" i="17"/>
  <c r="G61" i="22" s="1"/>
  <c r="I62" i="25"/>
  <c r="I62" i="17"/>
  <c r="I62" i="22" s="1"/>
  <c r="E81" i="25"/>
  <c r="E81" i="17"/>
  <c r="E81" i="22" s="1"/>
  <c r="E93" i="25"/>
  <c r="E93" i="17"/>
  <c r="E93" i="22" s="1"/>
  <c r="O92" i="25"/>
  <c r="O92" i="17"/>
  <c r="O92" i="22" s="1"/>
  <c r="K70" i="25"/>
  <c r="K70" i="17"/>
  <c r="K70" i="22" s="1"/>
  <c r="G71" i="25"/>
  <c r="G71" i="17"/>
  <c r="G71" i="22" s="1"/>
  <c r="G73" i="17"/>
  <c r="N79" i="25"/>
  <c r="N79" i="17"/>
  <c r="N79" i="22" s="1"/>
  <c r="J71" i="25"/>
  <c r="J71" i="17"/>
  <c r="J71" i="22" s="1"/>
  <c r="F81" i="25"/>
  <c r="F81" i="17"/>
  <c r="F81" i="22" s="1"/>
  <c r="N110" i="25"/>
  <c r="N110" i="17"/>
  <c r="N110" i="22" s="1"/>
  <c r="J105" i="25"/>
  <c r="J105" i="17"/>
  <c r="J105" i="22" s="1"/>
  <c r="J103" i="25"/>
  <c r="J103" i="17"/>
  <c r="J103" i="22" s="1"/>
  <c r="F110" i="25"/>
  <c r="F110" i="17"/>
  <c r="F110" i="22" s="1"/>
  <c r="L79" i="25"/>
  <c r="L79" i="17"/>
  <c r="L79" i="22" s="1"/>
  <c r="L76" i="25"/>
  <c r="L76" i="17"/>
  <c r="L76" i="22" s="1"/>
  <c r="L70" i="25"/>
  <c r="L70" i="17"/>
  <c r="L70" i="22" s="1"/>
  <c r="P111" i="25"/>
  <c r="P111" i="17"/>
  <c r="P111" i="22" s="1"/>
  <c r="H108" i="25"/>
  <c r="H108" i="17"/>
  <c r="H108" i="22" s="1"/>
  <c r="M120" i="17"/>
  <c r="M92" i="25"/>
  <c r="M92" i="17"/>
  <c r="M92" i="22" s="1"/>
  <c r="I73" i="17"/>
  <c r="I70" i="25"/>
  <c r="I70" i="17"/>
  <c r="I70" i="22" s="1"/>
  <c r="M108" i="25"/>
  <c r="M108" i="17"/>
  <c r="M108" i="22" s="1"/>
  <c r="I106" i="25"/>
  <c r="I106" i="17"/>
  <c r="I106" i="22" s="1"/>
  <c r="E103" i="25"/>
  <c r="E103" i="17"/>
  <c r="E103" i="22" s="1"/>
  <c r="E95" i="25"/>
  <c r="E95" i="17"/>
  <c r="E95" i="22" s="1"/>
  <c r="P86" i="25"/>
  <c r="P86" i="17"/>
  <c r="P86" i="22" s="1"/>
  <c r="H79" i="25"/>
  <c r="H79" i="17"/>
  <c r="H79" i="22" s="1"/>
  <c r="H87" i="17"/>
  <c r="H87" i="22" s="1"/>
  <c r="H87" i="25"/>
  <c r="L99" i="25"/>
  <c r="L99" i="17"/>
  <c r="L99" i="22" s="1"/>
  <c r="O103" i="25"/>
  <c r="O103" i="17"/>
  <c r="O103" i="22" s="1"/>
  <c r="K99" i="25"/>
  <c r="K99" i="17"/>
  <c r="K99" i="22" s="1"/>
  <c r="G119" i="17"/>
  <c r="G106" i="25"/>
  <c r="G106" i="17"/>
  <c r="G106" i="22" s="1"/>
  <c r="H115" i="17"/>
  <c r="G67" i="17"/>
  <c r="H67" i="17"/>
  <c r="K118" i="25"/>
  <c r="K118" i="17"/>
  <c r="K118" i="22" s="1"/>
  <c r="E118" i="17"/>
  <c r="E118" i="22" s="1"/>
  <c r="E118" i="25"/>
  <c r="G58" i="25"/>
  <c r="G58" i="17"/>
  <c r="G58" i="22" s="1"/>
  <c r="O127" i="25"/>
  <c r="O127" i="17"/>
  <c r="O127" i="22" s="1"/>
  <c r="J126" i="25"/>
  <c r="J126" i="17"/>
  <c r="J126" i="22" s="1"/>
  <c r="E127" i="25"/>
  <c r="E127" i="17"/>
  <c r="E127" i="22" s="1"/>
  <c r="L63" i="25"/>
  <c r="L63" i="17"/>
  <c r="L63" i="22" s="1"/>
  <c r="M62" i="25"/>
  <c r="M62" i="17"/>
  <c r="M62" i="22" s="1"/>
  <c r="E88" i="25"/>
  <c r="E88" i="17"/>
  <c r="E88" i="22" s="1"/>
  <c r="O87" i="25"/>
  <c r="O87" i="17"/>
  <c r="O87" i="22" s="1"/>
  <c r="O73" i="17"/>
  <c r="K93" i="25"/>
  <c r="K93" i="17"/>
  <c r="K93" i="22" s="1"/>
  <c r="G78" i="25"/>
  <c r="G78" i="17"/>
  <c r="G78" i="22" s="1"/>
  <c r="G69" i="17"/>
  <c r="G150" i="17" s="1"/>
  <c r="N92" i="25"/>
  <c r="N92" i="17"/>
  <c r="N92" i="22" s="1"/>
  <c r="J77" i="25"/>
  <c r="J77" i="17"/>
  <c r="J77" i="22" s="1"/>
  <c r="F74" i="17"/>
  <c r="F92" i="25"/>
  <c r="F92" i="17"/>
  <c r="F92" i="22" s="1"/>
  <c r="N94" i="25"/>
  <c r="N94" i="17"/>
  <c r="N94" i="22" s="1"/>
  <c r="J110" i="25"/>
  <c r="J110" i="17"/>
  <c r="J110" i="22" s="1"/>
  <c r="F102" i="25"/>
  <c r="F102" i="17"/>
  <c r="F102" i="22" s="1"/>
  <c r="L92" i="25"/>
  <c r="L92" i="17"/>
  <c r="L92" i="22" s="1"/>
  <c r="L82" i="25"/>
  <c r="L82" i="17"/>
  <c r="L82" i="22" s="1"/>
  <c r="P100" i="25"/>
  <c r="P100" i="17"/>
  <c r="P100" i="22" s="1"/>
  <c r="H99" i="25"/>
  <c r="H99" i="17"/>
  <c r="H99" i="22" s="1"/>
  <c r="M74" i="17"/>
  <c r="I89" i="25"/>
  <c r="I89" i="17"/>
  <c r="I89" i="22" s="1"/>
  <c r="I79" i="25"/>
  <c r="I79" i="17"/>
  <c r="I79" i="22" s="1"/>
  <c r="M97" i="17"/>
  <c r="I116" i="25"/>
  <c r="I116" i="17"/>
  <c r="I116" i="22" s="1"/>
  <c r="I101" i="25"/>
  <c r="I101" i="17"/>
  <c r="I101" i="22" s="1"/>
  <c r="E100" i="25"/>
  <c r="E100" i="17"/>
  <c r="E100" i="22" s="1"/>
  <c r="P74" i="17"/>
  <c r="H73" i="17"/>
  <c r="L113" i="25"/>
  <c r="L113" i="17"/>
  <c r="L113" i="22" s="1"/>
  <c r="O107" i="25"/>
  <c r="O107" i="17"/>
  <c r="O107" i="22" s="1"/>
  <c r="K103" i="25"/>
  <c r="K103" i="17"/>
  <c r="K103" i="22" s="1"/>
  <c r="G113" i="25"/>
  <c r="G113" i="17"/>
  <c r="G113" i="22" s="1"/>
  <c r="K66" i="17"/>
  <c r="G68" i="17"/>
  <c r="F67" i="17"/>
  <c r="E68" i="25"/>
  <c r="E68" i="17"/>
  <c r="E68" i="22" s="1"/>
  <c r="K104" i="25"/>
  <c r="K104" i="17"/>
  <c r="K104" i="22" s="1"/>
  <c r="H104" i="25"/>
  <c r="H104" i="17"/>
  <c r="H104" i="22" s="1"/>
  <c r="N104" i="25"/>
  <c r="N104" i="17"/>
  <c r="N104" i="22" s="1"/>
  <c r="J104" i="25"/>
  <c r="J104" i="17"/>
  <c r="J104" i="22" s="1"/>
  <c r="F104" i="25"/>
  <c r="F104" i="17"/>
  <c r="F104" i="22" s="1"/>
  <c r="P104" i="25"/>
  <c r="P104" i="17"/>
  <c r="P104" i="22" s="1"/>
  <c r="M104" i="25"/>
  <c r="M104" i="17"/>
  <c r="M104" i="22" s="1"/>
  <c r="I104" i="25"/>
  <c r="I104" i="17"/>
  <c r="I104" i="22" s="1"/>
  <c r="E104" i="25"/>
  <c r="E104" i="17"/>
  <c r="E104" i="22" s="1"/>
  <c r="L104" i="25"/>
  <c r="L104" i="17"/>
  <c r="L104" i="22" s="1"/>
  <c r="H57" i="25"/>
  <c r="H57" i="17"/>
  <c r="H57" i="22" s="1"/>
  <c r="N58" i="25"/>
  <c r="N58" i="17"/>
  <c r="N58" i="22" s="1"/>
  <c r="G126" i="25"/>
  <c r="G126" i="17"/>
  <c r="G126" i="22" s="1"/>
  <c r="H127" i="25"/>
  <c r="H127" i="17"/>
  <c r="H127" i="22" s="1"/>
  <c r="L60" i="25"/>
  <c r="L60" i="17"/>
  <c r="P63" i="25"/>
  <c r="P63" i="17"/>
  <c r="P63" i="22" s="1"/>
  <c r="O61" i="25"/>
  <c r="O61" i="17"/>
  <c r="O61" i="22" s="1"/>
  <c r="J61" i="25"/>
  <c r="J61" i="17"/>
  <c r="J61" i="22" s="1"/>
  <c r="E63" i="17"/>
  <c r="E63" i="22" s="1"/>
  <c r="E63" i="25"/>
  <c r="E80" i="25"/>
  <c r="E80" i="17"/>
  <c r="E80" i="22" s="1"/>
  <c r="E73" i="25"/>
  <c r="E73" i="17"/>
  <c r="E73" i="22" s="1"/>
  <c r="O71" i="25"/>
  <c r="O71" i="17"/>
  <c r="O71" i="22" s="1"/>
  <c r="O89" i="25"/>
  <c r="O89" i="17"/>
  <c r="O89" i="22" s="1"/>
  <c r="O77" i="25"/>
  <c r="O77" i="17"/>
  <c r="O77" i="22" s="1"/>
  <c r="K74" i="17"/>
  <c r="K80" i="25"/>
  <c r="K80" i="17"/>
  <c r="K80" i="22" s="1"/>
  <c r="K69" i="17"/>
  <c r="K150" i="17" s="1"/>
  <c r="G83" i="25"/>
  <c r="G83" i="17"/>
  <c r="G83" i="22" s="1"/>
  <c r="G90" i="25"/>
  <c r="G90" i="17"/>
  <c r="G90" i="22" s="1"/>
  <c r="N120" i="17"/>
  <c r="N72" i="25"/>
  <c r="N72" i="17"/>
  <c r="N72" i="22" s="1"/>
  <c r="J82" i="25"/>
  <c r="J82" i="17"/>
  <c r="J82" i="22" s="1"/>
  <c r="J80" i="25"/>
  <c r="J80" i="17"/>
  <c r="J80" i="22" s="1"/>
  <c r="F64" i="25"/>
  <c r="F64" i="17"/>
  <c r="F64" i="22" s="1"/>
  <c r="F70" i="25"/>
  <c r="F70" i="17"/>
  <c r="F70" i="22" s="1"/>
  <c r="F72" i="25"/>
  <c r="F72" i="17"/>
  <c r="F72" i="22" s="1"/>
  <c r="N119" i="17"/>
  <c r="N108" i="25"/>
  <c r="N108" i="17"/>
  <c r="N108" i="22" s="1"/>
  <c r="J111" i="25"/>
  <c r="J111" i="17"/>
  <c r="J111" i="22" s="1"/>
  <c r="J113" i="25"/>
  <c r="J113" i="17"/>
  <c r="J113" i="22" s="1"/>
  <c r="F98" i="25"/>
  <c r="F98" i="17"/>
  <c r="F98" i="22" s="1"/>
  <c r="F103" i="25"/>
  <c r="F103" i="17"/>
  <c r="F103" i="22" s="1"/>
  <c r="L75" i="25"/>
  <c r="L75" i="17"/>
  <c r="L75" i="22" s="1"/>
  <c r="L87" i="25"/>
  <c r="L87" i="17"/>
  <c r="L87" i="22" s="1"/>
  <c r="P102" i="25"/>
  <c r="P102" i="17"/>
  <c r="P102" i="22" s="1"/>
  <c r="P101" i="25"/>
  <c r="P101" i="17"/>
  <c r="P101" i="22" s="1"/>
  <c r="H111" i="17"/>
  <c r="H111" i="22" s="1"/>
  <c r="H111" i="25"/>
  <c r="H103" i="25"/>
  <c r="H103" i="17"/>
  <c r="H103" i="22" s="1"/>
  <c r="M85" i="25"/>
  <c r="M85" i="17"/>
  <c r="M85" i="22" s="1"/>
  <c r="M78" i="25"/>
  <c r="M78" i="17"/>
  <c r="M78" i="22" s="1"/>
  <c r="I81" i="25"/>
  <c r="I81" i="17"/>
  <c r="I81" i="22" s="1"/>
  <c r="I86" i="25"/>
  <c r="I86" i="17"/>
  <c r="I86" i="22" s="1"/>
  <c r="I83" i="25"/>
  <c r="I83" i="17"/>
  <c r="I83" i="22" s="1"/>
  <c r="M98" i="25"/>
  <c r="M98" i="17"/>
  <c r="M98" i="22" s="1"/>
  <c r="M111" i="25"/>
  <c r="M111" i="17"/>
  <c r="M111" i="22" s="1"/>
  <c r="I108" i="25"/>
  <c r="I108" i="17"/>
  <c r="I108" i="22" s="1"/>
  <c r="I102" i="25"/>
  <c r="I102" i="17"/>
  <c r="I102" i="22" s="1"/>
  <c r="E94" i="25"/>
  <c r="E94" i="17"/>
  <c r="E94" i="22" s="1"/>
  <c r="E111" i="25"/>
  <c r="E111" i="17"/>
  <c r="E111" i="22" s="1"/>
  <c r="P85" i="25"/>
  <c r="P85" i="17"/>
  <c r="P85" i="22" s="1"/>
  <c r="P69" i="17"/>
  <c r="P150" i="17" s="1"/>
  <c r="H120" i="17"/>
  <c r="H83" i="25"/>
  <c r="H83" i="17"/>
  <c r="H83" i="22" s="1"/>
  <c r="H77" i="25"/>
  <c r="H77" i="17"/>
  <c r="H77" i="22" s="1"/>
  <c r="L98" i="25"/>
  <c r="L98" i="17"/>
  <c r="L98" i="22" s="1"/>
  <c r="L111" i="25"/>
  <c r="L111" i="17"/>
  <c r="L111" i="22" s="1"/>
  <c r="O108" i="25"/>
  <c r="O108" i="17"/>
  <c r="O108" i="22" s="1"/>
  <c r="O105" i="25"/>
  <c r="O105" i="17"/>
  <c r="O105" i="22" s="1"/>
  <c r="K106" i="25"/>
  <c r="K106" i="17"/>
  <c r="K106" i="22" s="1"/>
  <c r="K110" i="25"/>
  <c r="K110" i="17"/>
  <c r="K110" i="22" s="1"/>
  <c r="G117" i="25"/>
  <c r="G117" i="17"/>
  <c r="G117" i="22" s="1"/>
  <c r="G98" i="25"/>
  <c r="G98" i="17"/>
  <c r="G98" i="22" s="1"/>
  <c r="F115" i="17"/>
  <c r="F68" i="17"/>
  <c r="E67" i="17"/>
  <c r="E67" i="22" s="1"/>
  <c r="E67" i="25"/>
  <c r="O118" i="25"/>
  <c r="O118" i="17"/>
  <c r="O118" i="22" s="1"/>
  <c r="G118" i="25"/>
  <c r="G118" i="17"/>
  <c r="G118" i="22" s="1"/>
  <c r="N118" i="25"/>
  <c r="N118" i="17"/>
  <c r="N118" i="22" s="1"/>
  <c r="J118" i="17"/>
  <c r="J118" i="22" s="1"/>
  <c r="J118" i="25"/>
  <c r="P118" i="25"/>
  <c r="P118" i="17"/>
  <c r="P118" i="22" s="1"/>
  <c r="I118" i="25"/>
  <c r="I118" i="17"/>
  <c r="I118" i="22" s="1"/>
  <c r="L57" i="25"/>
  <c r="L57" i="17"/>
  <c r="L57" i="22" s="1"/>
  <c r="E57" i="17"/>
  <c r="M58" i="25"/>
  <c r="M58" i="17"/>
  <c r="M58" i="22" s="1"/>
  <c r="E65" i="25"/>
  <c r="E65" i="17"/>
  <c r="E65" i="22" s="1"/>
  <c r="J125" i="17"/>
  <c r="H126" i="25"/>
  <c r="H126" i="17"/>
  <c r="H126" i="22" s="1"/>
  <c r="H125" i="17"/>
  <c r="O125" i="17"/>
  <c r="I126" i="25"/>
  <c r="I126" i="17"/>
  <c r="I126" i="22" s="1"/>
  <c r="AA60" i="17"/>
  <c r="I60" i="17"/>
  <c r="I60" i="25"/>
  <c r="X60" i="17"/>
  <c r="H61" i="25"/>
  <c r="H61" i="17"/>
  <c r="H61" i="22" s="1"/>
  <c r="K63" i="25"/>
  <c r="K63" i="17"/>
  <c r="K63" i="22" s="1"/>
  <c r="J62" i="25"/>
  <c r="J62" i="17"/>
  <c r="J62" i="22" s="1"/>
  <c r="E82" i="25"/>
  <c r="E82" i="17"/>
  <c r="E82" i="22" s="1"/>
  <c r="E89" i="25"/>
  <c r="E89" i="17"/>
  <c r="E89" i="22" s="1"/>
  <c r="E79" i="25"/>
  <c r="E79" i="17"/>
  <c r="E79" i="22" s="1"/>
  <c r="O91" i="25"/>
  <c r="O91" i="17"/>
  <c r="O91" i="22" s="1"/>
  <c r="O85" i="25"/>
  <c r="O85" i="17"/>
  <c r="O85" i="22" s="1"/>
  <c r="K75" i="25"/>
  <c r="K75" i="17"/>
  <c r="K75" i="22" s="1"/>
  <c r="K64" i="25"/>
  <c r="K64" i="17"/>
  <c r="K64" i="22" s="1"/>
  <c r="K76" i="25"/>
  <c r="K76" i="17"/>
  <c r="K76" i="22" s="1"/>
  <c r="G88" i="25"/>
  <c r="G88" i="17"/>
  <c r="G88" i="22" s="1"/>
  <c r="G80" i="25"/>
  <c r="G80" i="17"/>
  <c r="G80" i="22" s="1"/>
  <c r="N82" i="25"/>
  <c r="N82" i="17"/>
  <c r="N82" i="22" s="1"/>
  <c r="N91" i="25"/>
  <c r="N91" i="17"/>
  <c r="N91" i="22" s="1"/>
  <c r="N75" i="25"/>
  <c r="N75" i="17"/>
  <c r="N75" i="22" s="1"/>
  <c r="J81" i="25"/>
  <c r="J81" i="17"/>
  <c r="J81" i="22" s="1"/>
  <c r="J74" i="17"/>
  <c r="J76" i="25"/>
  <c r="J76" i="17"/>
  <c r="J76" i="22" s="1"/>
  <c r="F73" i="17"/>
  <c r="F75" i="25"/>
  <c r="F75" i="17"/>
  <c r="F75" i="22" s="1"/>
  <c r="N109" i="25"/>
  <c r="N109" i="17"/>
  <c r="N109" i="22" s="1"/>
  <c r="N113" i="25"/>
  <c r="N113" i="17"/>
  <c r="N113" i="22" s="1"/>
  <c r="N97" i="17"/>
  <c r="J102" i="25"/>
  <c r="J102" i="17"/>
  <c r="J102" i="22" s="1"/>
  <c r="J101" i="25"/>
  <c r="J101" i="17"/>
  <c r="J101" i="22" s="1"/>
  <c r="F100" i="25"/>
  <c r="F100" i="17"/>
  <c r="F100" i="22" s="1"/>
  <c r="F101" i="25"/>
  <c r="F101" i="17"/>
  <c r="F101" i="22" s="1"/>
  <c r="L83" i="25"/>
  <c r="L83" i="17"/>
  <c r="L83" i="22" s="1"/>
  <c r="L90" i="25"/>
  <c r="L90" i="17"/>
  <c r="L90" i="22" s="1"/>
  <c r="P107" i="25"/>
  <c r="P107" i="17"/>
  <c r="P107" i="22" s="1"/>
  <c r="P98" i="25"/>
  <c r="P98" i="17"/>
  <c r="P98" i="22" s="1"/>
  <c r="H97" i="17"/>
  <c r="H107" i="25"/>
  <c r="H107" i="17"/>
  <c r="H107" i="22" s="1"/>
  <c r="M80" i="25"/>
  <c r="M80" i="17"/>
  <c r="M80" i="22" s="1"/>
  <c r="M91" i="17"/>
  <c r="M91" i="22" s="1"/>
  <c r="M91" i="25"/>
  <c r="M71" i="25"/>
  <c r="M71" i="17"/>
  <c r="M71" i="22" s="1"/>
  <c r="I82" i="25"/>
  <c r="I82" i="17"/>
  <c r="I82" i="22" s="1"/>
  <c r="M116" i="17"/>
  <c r="M116" i="22" s="1"/>
  <c r="M116" i="25"/>
  <c r="M107" i="17"/>
  <c r="M107" i="22" s="1"/>
  <c r="M107" i="25"/>
  <c r="I105" i="25"/>
  <c r="I105" i="17"/>
  <c r="I105" i="22" s="1"/>
  <c r="I95" i="25"/>
  <c r="I95" i="17"/>
  <c r="I95" i="22" s="1"/>
  <c r="E99" i="25"/>
  <c r="E99" i="17"/>
  <c r="E99" i="22" s="1"/>
  <c r="P76" i="17"/>
  <c r="P76" i="22" s="1"/>
  <c r="P76" i="25"/>
  <c r="P80" i="25"/>
  <c r="P80" i="17"/>
  <c r="P80" i="22" s="1"/>
  <c r="P91" i="25"/>
  <c r="P91" i="17"/>
  <c r="P91" i="22" s="1"/>
  <c r="H93" i="25"/>
  <c r="H93" i="17"/>
  <c r="H93" i="22" s="1"/>
  <c r="H90" i="25"/>
  <c r="H90" i="17"/>
  <c r="H90" i="22" s="1"/>
  <c r="H64" i="25"/>
  <c r="H64" i="17"/>
  <c r="H64" i="22" s="1"/>
  <c r="L117" i="25"/>
  <c r="L117" i="17"/>
  <c r="L117" i="22" s="1"/>
  <c r="L94" i="25"/>
  <c r="L94" i="17"/>
  <c r="L94" i="22" s="1"/>
  <c r="O99" i="25"/>
  <c r="O99" i="17"/>
  <c r="O99" i="22" s="1"/>
  <c r="K113" i="25"/>
  <c r="K113" i="17"/>
  <c r="K113" i="22" s="1"/>
  <c r="K116" i="25"/>
  <c r="K116" i="17"/>
  <c r="K116" i="22" s="1"/>
  <c r="G101" i="25"/>
  <c r="G101" i="17"/>
  <c r="G101" i="22" s="1"/>
  <c r="G112" i="25"/>
  <c r="G112" i="17"/>
  <c r="G112" i="22" s="1"/>
  <c r="G95" i="25"/>
  <c r="G95" i="17"/>
  <c r="G95" i="22" s="1"/>
  <c r="N66" i="17"/>
  <c r="H66" i="17"/>
  <c r="I66" i="17"/>
  <c r="O68" i="17"/>
  <c r="H68" i="17"/>
  <c r="G104" i="25"/>
  <c r="G104" i="17"/>
  <c r="G104" i="22" s="1"/>
  <c r="P57" i="25"/>
  <c r="P57" i="17"/>
  <c r="P57" i="22" s="1"/>
  <c r="F58" i="25"/>
  <c r="F58" i="17"/>
  <c r="F58" i="22" s="1"/>
  <c r="F57" i="17"/>
  <c r="I58" i="25"/>
  <c r="I58" i="17"/>
  <c r="I58" i="22" s="1"/>
  <c r="P58" i="25"/>
  <c r="P58" i="17"/>
  <c r="P58" i="22" s="1"/>
  <c r="E58" i="25"/>
  <c r="E58" i="17"/>
  <c r="E58" i="22" s="1"/>
  <c r="O126" i="25"/>
  <c r="O126" i="17"/>
  <c r="O126" i="22" s="1"/>
  <c r="L125" i="17"/>
  <c r="N126" i="25"/>
  <c r="N126" i="17"/>
  <c r="N126" i="22" s="1"/>
  <c r="M127" i="25"/>
  <c r="M127" i="17"/>
  <c r="M127" i="22" s="1"/>
  <c r="K126" i="25"/>
  <c r="K126" i="17"/>
  <c r="K126" i="22" s="1"/>
  <c r="P125" i="17"/>
  <c r="J127" i="25"/>
  <c r="J127" i="17"/>
  <c r="J127" i="22" s="1"/>
  <c r="I127" i="25"/>
  <c r="I127" i="17"/>
  <c r="I127" i="22" s="1"/>
  <c r="P127" i="25"/>
  <c r="P127" i="17"/>
  <c r="P127" i="22" s="1"/>
  <c r="E62" i="25"/>
  <c r="E62" i="17"/>
  <c r="E62" i="22" s="1"/>
  <c r="G60" i="25"/>
  <c r="G60" i="17"/>
  <c r="P60" i="17"/>
  <c r="P60" i="25"/>
  <c r="P62" i="25"/>
  <c r="P62" i="17"/>
  <c r="P62" i="22" s="1"/>
  <c r="L62" i="25"/>
  <c r="L62" i="17"/>
  <c r="L62" i="22" s="1"/>
  <c r="H63" i="25"/>
  <c r="H63" i="17"/>
  <c r="H63" i="22" s="1"/>
  <c r="G63" i="25"/>
  <c r="G63" i="17"/>
  <c r="G63" i="22" s="1"/>
  <c r="K62" i="25"/>
  <c r="K62" i="17"/>
  <c r="K62" i="22" s="1"/>
  <c r="N62" i="25"/>
  <c r="N62" i="17"/>
  <c r="N62" i="22" s="1"/>
  <c r="F61" i="25"/>
  <c r="F61" i="17"/>
  <c r="F61" i="22" s="1"/>
  <c r="M61" i="17"/>
  <c r="M61" i="22" s="1"/>
  <c r="M61" i="25"/>
  <c r="I63" i="25"/>
  <c r="I63" i="17"/>
  <c r="I63" i="22" s="1"/>
  <c r="E60" i="25"/>
  <c r="E60" i="17"/>
  <c r="E71" i="17"/>
  <c r="E71" i="22" s="1"/>
  <c r="E71" i="25"/>
  <c r="E91" i="25"/>
  <c r="E91" i="17"/>
  <c r="E91" i="22" s="1"/>
  <c r="E72" i="25"/>
  <c r="E72" i="17"/>
  <c r="E72" i="22" s="1"/>
  <c r="E92" i="25"/>
  <c r="E92" i="17"/>
  <c r="E92" i="22" s="1"/>
  <c r="E83" i="25"/>
  <c r="E83" i="17"/>
  <c r="E83" i="22" s="1"/>
  <c r="E86" i="25"/>
  <c r="E86" i="17"/>
  <c r="E86" i="22" s="1"/>
  <c r="O82" i="25"/>
  <c r="O82" i="17"/>
  <c r="O82" i="22" s="1"/>
  <c r="O74" i="17"/>
  <c r="O78" i="25"/>
  <c r="O78" i="17"/>
  <c r="O78" i="22" s="1"/>
  <c r="O75" i="25"/>
  <c r="O75" i="17"/>
  <c r="O75" i="22" s="1"/>
  <c r="O80" i="25"/>
  <c r="O80" i="17"/>
  <c r="O80" i="22" s="1"/>
  <c r="O86" i="25"/>
  <c r="O86" i="17"/>
  <c r="O86" i="22" s="1"/>
  <c r="O69" i="17"/>
  <c r="O150" i="17" s="1"/>
  <c r="K120" i="17"/>
  <c r="K91" i="25"/>
  <c r="K91" i="17"/>
  <c r="K91" i="22" s="1"/>
  <c r="K88" i="25"/>
  <c r="K88" i="17"/>
  <c r="K88" i="22" s="1"/>
  <c r="K89" i="25"/>
  <c r="K89" i="17"/>
  <c r="K89" i="22" s="1"/>
  <c r="K72" i="25"/>
  <c r="K72" i="17"/>
  <c r="K72" i="22" s="1"/>
  <c r="K77" i="25"/>
  <c r="K77" i="17"/>
  <c r="K77" i="22" s="1"/>
  <c r="G74" i="17"/>
  <c r="G82" i="25"/>
  <c r="G82" i="17"/>
  <c r="G82" i="22" s="1"/>
  <c r="G70" i="25"/>
  <c r="G70" i="17"/>
  <c r="G70" i="22" s="1"/>
  <c r="G93" i="25"/>
  <c r="G93" i="17"/>
  <c r="G93" i="22" s="1"/>
  <c r="G76" i="25"/>
  <c r="G76" i="17"/>
  <c r="G76" i="22" s="1"/>
  <c r="G81" i="25"/>
  <c r="G81" i="17"/>
  <c r="G81" i="22" s="1"/>
  <c r="G64" i="25"/>
  <c r="G64" i="17"/>
  <c r="G64" i="22" s="1"/>
  <c r="N64" i="25"/>
  <c r="N64" i="17"/>
  <c r="N64" i="22" s="1"/>
  <c r="N74" i="17"/>
  <c r="N87" i="25"/>
  <c r="N87" i="17"/>
  <c r="N87" i="22" s="1"/>
  <c r="N88" i="25"/>
  <c r="N88" i="17"/>
  <c r="N88" i="22" s="1"/>
  <c r="N71" i="25"/>
  <c r="N71" i="17"/>
  <c r="N71" i="22" s="1"/>
  <c r="N80" i="25"/>
  <c r="N80" i="17"/>
  <c r="N80" i="22" s="1"/>
  <c r="J78" i="25"/>
  <c r="J78" i="17"/>
  <c r="J78" i="22" s="1"/>
  <c r="J87" i="25"/>
  <c r="J87" i="17"/>
  <c r="J87" i="22" s="1"/>
  <c r="J69" i="17"/>
  <c r="J150" i="17" s="1"/>
  <c r="J64" i="25"/>
  <c r="J64" i="17"/>
  <c r="J64" i="22" s="1"/>
  <c r="J79" i="25"/>
  <c r="J79" i="17"/>
  <c r="J79" i="22" s="1"/>
  <c r="J89" i="25"/>
  <c r="J89" i="17"/>
  <c r="J89" i="22" s="1"/>
  <c r="J72" i="25"/>
  <c r="J72" i="17"/>
  <c r="J72" i="22" s="1"/>
  <c r="F86" i="25"/>
  <c r="F86" i="17"/>
  <c r="F86" i="22" s="1"/>
  <c r="F82" i="25"/>
  <c r="F82" i="17"/>
  <c r="F82" i="22" s="1"/>
  <c r="F87" i="25"/>
  <c r="F87" i="17"/>
  <c r="F87" i="22" s="1"/>
  <c r="F88" i="25"/>
  <c r="F88" i="17"/>
  <c r="F88" i="22" s="1"/>
  <c r="F71" i="17"/>
  <c r="F80" i="25"/>
  <c r="F80" i="17"/>
  <c r="F80" i="22" s="1"/>
  <c r="N116" i="25"/>
  <c r="N116" i="17"/>
  <c r="N116" i="22" s="1"/>
  <c r="N100" i="25"/>
  <c r="N100" i="17"/>
  <c r="N100" i="22" s="1"/>
  <c r="N107" i="25"/>
  <c r="N107" i="17"/>
  <c r="N107" i="22" s="1"/>
  <c r="N102" i="25"/>
  <c r="N102" i="17"/>
  <c r="N102" i="22" s="1"/>
  <c r="N101" i="25"/>
  <c r="N101" i="17"/>
  <c r="N101" i="22" s="1"/>
  <c r="J107" i="25"/>
  <c r="J107" i="17"/>
  <c r="J107" i="22" s="1"/>
  <c r="J95" i="25"/>
  <c r="J95" i="17"/>
  <c r="J95" i="22" s="1"/>
  <c r="J109" i="25"/>
  <c r="J109" i="17"/>
  <c r="J109" i="22" s="1"/>
  <c r="J98" i="25"/>
  <c r="J98" i="17"/>
  <c r="J98" i="22" s="1"/>
  <c r="J112" i="25"/>
  <c r="J112" i="17"/>
  <c r="J112" i="22" s="1"/>
  <c r="J97" i="17"/>
  <c r="F106" i="25"/>
  <c r="F106" i="17"/>
  <c r="F106" i="22" s="1"/>
  <c r="F94" i="25"/>
  <c r="F94" i="17"/>
  <c r="F94" i="22" s="1"/>
  <c r="F99" i="25"/>
  <c r="F99" i="17"/>
  <c r="F99" i="22" s="1"/>
  <c r="F112" i="25"/>
  <c r="F112" i="17"/>
  <c r="F112" i="22" s="1"/>
  <c r="F95" i="17"/>
  <c r="L120" i="17"/>
  <c r="L80" i="25"/>
  <c r="L80" i="17"/>
  <c r="L80" i="22" s="1"/>
  <c r="L93" i="25"/>
  <c r="L93" i="17"/>
  <c r="L93" i="22" s="1"/>
  <c r="L86" i="25"/>
  <c r="L86" i="17"/>
  <c r="L86" i="22" s="1"/>
  <c r="L69" i="17"/>
  <c r="L150" i="17" s="1"/>
  <c r="L78" i="25"/>
  <c r="L78" i="17"/>
  <c r="L78" i="22" s="1"/>
  <c r="P119" i="17"/>
  <c r="P105" i="17"/>
  <c r="P105" i="22" s="1"/>
  <c r="P105" i="25"/>
  <c r="P113" i="25"/>
  <c r="P113" i="17"/>
  <c r="P113" i="22" s="1"/>
  <c r="P117" i="25"/>
  <c r="P117" i="17"/>
  <c r="P117" i="22" s="1"/>
  <c r="P110" i="25"/>
  <c r="P110" i="17"/>
  <c r="P110" i="22" s="1"/>
  <c r="P95" i="25"/>
  <c r="P95" i="17"/>
  <c r="P95" i="22" s="1"/>
  <c r="H119" i="17"/>
  <c r="H116" i="25"/>
  <c r="H116" i="17"/>
  <c r="H116" i="22" s="1"/>
  <c r="H117" i="25"/>
  <c r="H117" i="17"/>
  <c r="H117" i="22" s="1"/>
  <c r="H98" i="25"/>
  <c r="H98" i="17"/>
  <c r="H98" i="22" s="1"/>
  <c r="H94" i="25"/>
  <c r="H94" i="17"/>
  <c r="H94" i="22" s="1"/>
  <c r="M72" i="25"/>
  <c r="M72" i="17"/>
  <c r="M72" i="22" s="1"/>
  <c r="M77" i="25"/>
  <c r="M77" i="17"/>
  <c r="M77" i="22" s="1"/>
  <c r="M90" i="25"/>
  <c r="M90" i="17"/>
  <c r="M90" i="22" s="1"/>
  <c r="M87" i="25"/>
  <c r="M87" i="17"/>
  <c r="M87" i="22" s="1"/>
  <c r="M70" i="25"/>
  <c r="M70" i="17"/>
  <c r="M70" i="22" s="1"/>
  <c r="M83" i="25"/>
  <c r="M83" i="17"/>
  <c r="M83" i="22" s="1"/>
  <c r="I85" i="25"/>
  <c r="I85" i="17"/>
  <c r="I85" i="22" s="1"/>
  <c r="I76" i="25"/>
  <c r="I76" i="17"/>
  <c r="I76" i="22" s="1"/>
  <c r="I80" i="25"/>
  <c r="I80" i="17"/>
  <c r="I80" i="22" s="1"/>
  <c r="I69" i="17"/>
  <c r="I150" i="17" s="1"/>
  <c r="I78" i="25"/>
  <c r="I78" i="17"/>
  <c r="I78" i="22" s="1"/>
  <c r="I92" i="25"/>
  <c r="I92" i="17"/>
  <c r="I92" i="22" s="1"/>
  <c r="I75" i="25"/>
  <c r="I75" i="17"/>
  <c r="I75" i="22" s="1"/>
  <c r="M112" i="25"/>
  <c r="M112" i="17"/>
  <c r="M112" i="22" s="1"/>
  <c r="M110" i="25"/>
  <c r="M110" i="17"/>
  <c r="M110" i="22" s="1"/>
  <c r="M119" i="17"/>
  <c r="M103" i="25"/>
  <c r="M103" i="17"/>
  <c r="M103" i="22" s="1"/>
  <c r="M102" i="25"/>
  <c r="M102" i="17"/>
  <c r="M102" i="22" s="1"/>
  <c r="I110" i="25"/>
  <c r="I110" i="17"/>
  <c r="I110" i="22" s="1"/>
  <c r="I112" i="25"/>
  <c r="I112" i="17"/>
  <c r="I112" i="22" s="1"/>
  <c r="I103" i="25"/>
  <c r="I103" i="17"/>
  <c r="I103" i="22" s="1"/>
  <c r="I111" i="25"/>
  <c r="I111" i="17"/>
  <c r="I111" i="22" s="1"/>
  <c r="I98" i="25"/>
  <c r="I98" i="17"/>
  <c r="I98" i="22" s="1"/>
  <c r="E109" i="25"/>
  <c r="E109" i="17"/>
  <c r="E109" i="22" s="1"/>
  <c r="E98" i="25"/>
  <c r="E98" i="17"/>
  <c r="E98" i="22" s="1"/>
  <c r="E108" i="25"/>
  <c r="E108" i="17"/>
  <c r="E108" i="22" s="1"/>
  <c r="E106" i="25"/>
  <c r="E106" i="17"/>
  <c r="E106" i="22" s="1"/>
  <c r="E102" i="25"/>
  <c r="E102" i="17"/>
  <c r="E102" i="22" s="1"/>
  <c r="P120" i="17"/>
  <c r="P88" i="25"/>
  <c r="P88" i="17"/>
  <c r="P88" i="22" s="1"/>
  <c r="P83" i="25"/>
  <c r="P83" i="17"/>
  <c r="P83" i="22" s="1"/>
  <c r="P72" i="25"/>
  <c r="P72" i="17"/>
  <c r="P72" i="22" s="1"/>
  <c r="P77" i="25"/>
  <c r="P77" i="17"/>
  <c r="P77" i="22" s="1"/>
  <c r="P87" i="25"/>
  <c r="P87" i="17"/>
  <c r="P87" i="22" s="1"/>
  <c r="P70" i="25"/>
  <c r="P70" i="17"/>
  <c r="P70" i="22" s="1"/>
  <c r="H71" i="25"/>
  <c r="H71" i="17"/>
  <c r="H71" i="22" s="1"/>
  <c r="H76" i="25"/>
  <c r="H76" i="17"/>
  <c r="H76" i="22" s="1"/>
  <c r="H89" i="25"/>
  <c r="H89" i="17"/>
  <c r="H89" i="22" s="1"/>
  <c r="H86" i="25"/>
  <c r="H86" i="17"/>
  <c r="H86" i="22" s="1"/>
  <c r="H69" i="17"/>
  <c r="H150" i="17" s="1"/>
  <c r="H78" i="25"/>
  <c r="H78" i="17"/>
  <c r="H78" i="22" s="1"/>
  <c r="L101" i="25"/>
  <c r="L101" i="17"/>
  <c r="L101" i="22" s="1"/>
  <c r="L119" i="17"/>
  <c r="L116" i="25"/>
  <c r="L116" i="17"/>
  <c r="L116" i="22" s="1"/>
  <c r="L109" i="25"/>
  <c r="L109" i="17"/>
  <c r="L109" i="22" s="1"/>
  <c r="L110" i="25"/>
  <c r="L110" i="17"/>
  <c r="L110" i="22" s="1"/>
  <c r="L95" i="25"/>
  <c r="L95" i="17"/>
  <c r="L95" i="22" s="1"/>
  <c r="O110" i="25"/>
  <c r="O110" i="17"/>
  <c r="O110" i="22" s="1"/>
  <c r="O106" i="25"/>
  <c r="O106" i="17"/>
  <c r="O106" i="22" s="1"/>
  <c r="O116" i="25"/>
  <c r="O116" i="17"/>
  <c r="O116" i="22" s="1"/>
  <c r="O95" i="25"/>
  <c r="O95" i="17"/>
  <c r="O95" i="22" s="1"/>
  <c r="O98" i="25"/>
  <c r="O98" i="17"/>
  <c r="O98" i="22" s="1"/>
  <c r="K102" i="25"/>
  <c r="K102" i="17"/>
  <c r="K102" i="22" s="1"/>
  <c r="K108" i="25"/>
  <c r="K108" i="17"/>
  <c r="K108" i="22" s="1"/>
  <c r="K101" i="25"/>
  <c r="K101" i="17"/>
  <c r="K101" i="22" s="1"/>
  <c r="K112" i="25"/>
  <c r="K112" i="17"/>
  <c r="K112" i="22" s="1"/>
  <c r="K105" i="25"/>
  <c r="K105" i="17"/>
  <c r="K105" i="22" s="1"/>
  <c r="G103" i="25"/>
  <c r="G103" i="17"/>
  <c r="G103" i="22" s="1"/>
  <c r="G100" i="25"/>
  <c r="G100" i="17"/>
  <c r="G100" i="22" s="1"/>
  <c r="G111" i="25"/>
  <c r="G111" i="17"/>
  <c r="G111" i="22" s="1"/>
  <c r="G108" i="25"/>
  <c r="G108" i="17"/>
  <c r="G108" i="22" s="1"/>
  <c r="G109" i="25"/>
  <c r="G109" i="17"/>
  <c r="G109" i="22" s="1"/>
  <c r="O115" i="17"/>
  <c r="G115" i="17"/>
  <c r="J115" i="17"/>
  <c r="P115" i="17"/>
  <c r="M115" i="17"/>
  <c r="E115" i="17"/>
  <c r="K67" i="17"/>
  <c r="L67" i="17"/>
  <c r="J68" i="17"/>
  <c r="P67" i="17"/>
  <c r="I68" i="17"/>
  <c r="O96" i="17"/>
  <c r="K96" i="17"/>
  <c r="G96" i="17"/>
  <c r="H96" i="17"/>
  <c r="N96" i="17"/>
  <c r="J96" i="17"/>
  <c r="F96" i="17"/>
  <c r="P96" i="17"/>
  <c r="M96" i="17"/>
  <c r="I96" i="17"/>
  <c r="E96" i="17"/>
  <c r="L96" i="17"/>
  <c r="I57" i="25"/>
  <c r="I57" i="17"/>
  <c r="I57" i="22" s="1"/>
  <c r="J57" i="25"/>
  <c r="J57" i="17"/>
  <c r="J57" i="22" s="1"/>
  <c r="H58" i="17"/>
  <c r="H58" i="22" s="1"/>
  <c r="H58" i="25"/>
  <c r="G125" i="17"/>
  <c r="H62" i="25"/>
  <c r="H62" i="17"/>
  <c r="H62" i="22" s="1"/>
  <c r="N61" i="25"/>
  <c r="N61" i="17"/>
  <c r="N61" i="22" s="1"/>
  <c r="F62" i="25"/>
  <c r="F62" i="17"/>
  <c r="F62" i="22" s="1"/>
  <c r="E78" i="25"/>
  <c r="E78" i="17"/>
  <c r="E78" i="22" s="1"/>
  <c r="E74" i="25"/>
  <c r="E74" i="17"/>
  <c r="E74" i="22" s="1"/>
  <c r="E120" i="17"/>
  <c r="O120" i="17"/>
  <c r="O72" i="25"/>
  <c r="O72" i="17"/>
  <c r="O72" i="22" s="1"/>
  <c r="K78" i="25"/>
  <c r="K78" i="17"/>
  <c r="K78" i="22" s="1"/>
  <c r="K71" i="25"/>
  <c r="K71" i="17"/>
  <c r="K71" i="22" s="1"/>
  <c r="K86" i="25"/>
  <c r="K86" i="17"/>
  <c r="K86" i="22" s="1"/>
  <c r="G87" i="25"/>
  <c r="G87" i="17"/>
  <c r="G87" i="22" s="1"/>
  <c r="G85" i="25"/>
  <c r="G85" i="17"/>
  <c r="G85" i="22" s="1"/>
  <c r="N86" i="25"/>
  <c r="N86" i="17"/>
  <c r="N86" i="22" s="1"/>
  <c r="N81" i="25"/>
  <c r="N81" i="17"/>
  <c r="N81" i="22" s="1"/>
  <c r="N70" i="25"/>
  <c r="N70" i="17"/>
  <c r="N70" i="22" s="1"/>
  <c r="N89" i="25"/>
  <c r="N89" i="17"/>
  <c r="N89" i="22" s="1"/>
  <c r="J73" i="17"/>
  <c r="J86" i="25"/>
  <c r="J86" i="17"/>
  <c r="J86" i="22" s="1"/>
  <c r="J88" i="25"/>
  <c r="J88" i="17"/>
  <c r="J88" i="22" s="1"/>
  <c r="F77" i="25"/>
  <c r="F77" i="17"/>
  <c r="F77" i="22" s="1"/>
  <c r="F79" i="25"/>
  <c r="F79" i="17"/>
  <c r="F79" i="22" s="1"/>
  <c r="F89" i="25"/>
  <c r="F89" i="17"/>
  <c r="F89" i="22" s="1"/>
  <c r="N105" i="25"/>
  <c r="N105" i="17"/>
  <c r="N105" i="22" s="1"/>
  <c r="N95" i="25"/>
  <c r="N95" i="17"/>
  <c r="N95" i="22" s="1"/>
  <c r="J99" i="25"/>
  <c r="J99" i="17"/>
  <c r="J99" i="22" s="1"/>
  <c r="F116" i="25"/>
  <c r="F116" i="17"/>
  <c r="F116" i="22" s="1"/>
  <c r="F113" i="25"/>
  <c r="F113" i="17"/>
  <c r="F113" i="22" s="1"/>
  <c r="L72" i="25"/>
  <c r="L72" i="17"/>
  <c r="L72" i="22" s="1"/>
  <c r="L77" i="25"/>
  <c r="L77" i="17"/>
  <c r="L77" i="22" s="1"/>
  <c r="P108" i="25"/>
  <c r="P108" i="17"/>
  <c r="P108" i="22" s="1"/>
  <c r="P99" i="25"/>
  <c r="P99" i="17"/>
  <c r="P99" i="22" s="1"/>
  <c r="H100" i="25"/>
  <c r="H100" i="17"/>
  <c r="H100" i="22" s="1"/>
  <c r="H106" i="25"/>
  <c r="H106" i="17"/>
  <c r="H106" i="22" s="1"/>
  <c r="M69" i="17"/>
  <c r="M150" i="17" s="1"/>
  <c r="M73" i="17"/>
  <c r="M75" i="25"/>
  <c r="M75" i="17"/>
  <c r="M75" i="22" s="1"/>
  <c r="I87" i="25"/>
  <c r="I87" i="17"/>
  <c r="I87" i="22" s="1"/>
  <c r="M99" i="25"/>
  <c r="M99" i="17"/>
  <c r="M99" i="22" s="1"/>
  <c r="M106" i="25"/>
  <c r="M106" i="17"/>
  <c r="M106" i="22" s="1"/>
  <c r="M95" i="25"/>
  <c r="M95" i="17"/>
  <c r="M95" i="22" s="1"/>
  <c r="I113" i="25"/>
  <c r="I113" i="17"/>
  <c r="I113" i="22" s="1"/>
  <c r="I94" i="25"/>
  <c r="I94" i="17"/>
  <c r="I94" i="22" s="1"/>
  <c r="E113" i="17"/>
  <c r="E113" i="22" s="1"/>
  <c r="E113" i="25"/>
  <c r="P79" i="25"/>
  <c r="P79" i="17"/>
  <c r="P79" i="22" s="1"/>
  <c r="P89" i="17"/>
  <c r="P89" i="22" s="1"/>
  <c r="P89" i="25"/>
  <c r="P78" i="25"/>
  <c r="P78" i="17"/>
  <c r="P78" i="22" s="1"/>
  <c r="H72" i="25"/>
  <c r="H72" i="17"/>
  <c r="H72" i="22" s="1"/>
  <c r="H70" i="25"/>
  <c r="H70" i="17"/>
  <c r="H70" i="22" s="1"/>
  <c r="L103" i="25"/>
  <c r="L103" i="17"/>
  <c r="L103" i="22" s="1"/>
  <c r="L107" i="25"/>
  <c r="L107" i="17"/>
  <c r="L107" i="22" s="1"/>
  <c r="O112" i="25"/>
  <c r="O112" i="17"/>
  <c r="O112" i="22" s="1"/>
  <c r="O100" i="25"/>
  <c r="O100" i="17"/>
  <c r="O100" i="22" s="1"/>
  <c r="K119" i="17"/>
  <c r="K95" i="25"/>
  <c r="K95" i="17"/>
  <c r="K95" i="22" s="1"/>
  <c r="K94" i="25"/>
  <c r="K94" i="17"/>
  <c r="K94" i="22" s="1"/>
  <c r="G97" i="17"/>
  <c r="K115" i="17"/>
  <c r="N115" i="17"/>
  <c r="I115" i="17"/>
  <c r="L66" i="17"/>
  <c r="O67" i="17"/>
  <c r="N68" i="17"/>
  <c r="M67" i="17"/>
  <c r="E66" i="25"/>
  <c r="E66" i="17"/>
  <c r="H118" i="25"/>
  <c r="H118" i="17"/>
  <c r="H118" i="22" s="1"/>
  <c r="F118" i="25"/>
  <c r="F118" i="17"/>
  <c r="F118" i="22" s="1"/>
  <c r="M118" i="25"/>
  <c r="M118" i="17"/>
  <c r="M118" i="22" s="1"/>
  <c r="L118" i="25"/>
  <c r="L118" i="17"/>
  <c r="L118" i="22" s="1"/>
  <c r="M57" i="17"/>
  <c r="M57" i="22" s="1"/>
  <c r="M57" i="25"/>
  <c r="O58" i="25"/>
  <c r="O58" i="17"/>
  <c r="O58" i="22" s="1"/>
  <c r="G57" i="17"/>
  <c r="F126" i="25"/>
  <c r="F126" i="17"/>
  <c r="F126" i="22" s="1"/>
  <c r="N127" i="25"/>
  <c r="N127" i="17"/>
  <c r="N127" i="22" s="1"/>
  <c r="O60" i="25"/>
  <c r="O60" i="17"/>
  <c r="O63" i="25"/>
  <c r="O63" i="17"/>
  <c r="O63" i="22" s="1"/>
  <c r="N63" i="25"/>
  <c r="N63" i="17"/>
  <c r="N63" i="22" s="1"/>
  <c r="I61" i="25"/>
  <c r="I61" i="17"/>
  <c r="I61" i="22" s="1"/>
  <c r="E85" i="25"/>
  <c r="E85" i="17"/>
  <c r="E85" i="22" s="1"/>
  <c r="E77" i="25"/>
  <c r="E77" i="17"/>
  <c r="E77" i="22" s="1"/>
  <c r="O64" i="25"/>
  <c r="O64" i="17"/>
  <c r="O64" i="22" s="1"/>
  <c r="O83" i="25"/>
  <c r="O83" i="17"/>
  <c r="O83" i="22" s="1"/>
  <c r="O90" i="25"/>
  <c r="O90" i="17"/>
  <c r="O90" i="22" s="1"/>
  <c r="K83" i="25"/>
  <c r="K83" i="17"/>
  <c r="K83" i="22" s="1"/>
  <c r="K81" i="25"/>
  <c r="K81" i="17"/>
  <c r="K81" i="22" s="1"/>
  <c r="G120" i="17"/>
  <c r="G75" i="25"/>
  <c r="G75" i="17"/>
  <c r="G75" i="22" s="1"/>
  <c r="G86" i="25"/>
  <c r="G86" i="17"/>
  <c r="G86" i="22" s="1"/>
  <c r="N73" i="17"/>
  <c r="N85" i="25"/>
  <c r="N85" i="17"/>
  <c r="N85" i="22" s="1"/>
  <c r="J120" i="17"/>
  <c r="J83" i="25"/>
  <c r="J83" i="17"/>
  <c r="J83" i="22" s="1"/>
  <c r="J93" i="25"/>
  <c r="J93" i="17"/>
  <c r="J93" i="22" s="1"/>
  <c r="F120" i="17"/>
  <c r="F85" i="25"/>
  <c r="F85" i="17"/>
  <c r="F85" i="22" s="1"/>
  <c r="N117" i="17"/>
  <c r="N117" i="22" s="1"/>
  <c r="N117" i="25"/>
  <c r="N103" i="25"/>
  <c r="N103" i="17"/>
  <c r="N103" i="22" s="1"/>
  <c r="J117" i="25"/>
  <c r="J117" i="17"/>
  <c r="J117" i="22" s="1"/>
  <c r="J94" i="25"/>
  <c r="J94" i="17"/>
  <c r="J94" i="22" s="1"/>
  <c r="F107" i="25"/>
  <c r="F107" i="17"/>
  <c r="F107" i="22" s="1"/>
  <c r="F109" i="25"/>
  <c r="F109" i="17"/>
  <c r="F109" i="22" s="1"/>
  <c r="L71" i="17"/>
  <c r="L71" i="22" s="1"/>
  <c r="L71" i="25"/>
  <c r="L73" i="17"/>
  <c r="L64" i="25"/>
  <c r="L64" i="17"/>
  <c r="L64" i="22" s="1"/>
  <c r="P97" i="17"/>
  <c r="P94" i="25"/>
  <c r="P94" i="17"/>
  <c r="P94" i="22" s="1"/>
  <c r="H113" i="25"/>
  <c r="H113" i="17"/>
  <c r="H113" i="22" s="1"/>
  <c r="H102" i="25"/>
  <c r="H102" i="17"/>
  <c r="H102" i="22" s="1"/>
  <c r="M89" i="25"/>
  <c r="M89" i="17"/>
  <c r="M89" i="22" s="1"/>
  <c r="M76" i="25"/>
  <c r="M76" i="17"/>
  <c r="M76" i="22" s="1"/>
  <c r="M88" i="25"/>
  <c r="M88" i="17"/>
  <c r="M88" i="22" s="1"/>
  <c r="I93" i="25"/>
  <c r="I93" i="17"/>
  <c r="I93" i="22" s="1"/>
  <c r="I77" i="25"/>
  <c r="I77" i="17"/>
  <c r="I77" i="22" s="1"/>
  <c r="I64" i="17"/>
  <c r="I64" i="22" s="1"/>
  <c r="I64" i="25"/>
  <c r="M117" i="25"/>
  <c r="M117" i="17"/>
  <c r="M117" i="22" s="1"/>
  <c r="M105" i="25"/>
  <c r="M105" i="17"/>
  <c r="M105" i="22" s="1"/>
  <c r="I99" i="25"/>
  <c r="I99" i="17"/>
  <c r="I99" i="22" s="1"/>
  <c r="I100" i="25"/>
  <c r="I100" i="17"/>
  <c r="I100" i="22" s="1"/>
  <c r="E112" i="25"/>
  <c r="E112" i="17"/>
  <c r="E112" i="22" s="1"/>
  <c r="E101" i="25"/>
  <c r="E101" i="17"/>
  <c r="E101" i="22" s="1"/>
  <c r="E116" i="25"/>
  <c r="E116" i="17"/>
  <c r="E116" i="22" s="1"/>
  <c r="P92" i="25"/>
  <c r="P92" i="17"/>
  <c r="P92" i="22" s="1"/>
  <c r="P81" i="25"/>
  <c r="P81" i="17"/>
  <c r="P81" i="22" s="1"/>
  <c r="H88" i="25"/>
  <c r="H88" i="17"/>
  <c r="H88" i="22" s="1"/>
  <c r="H75" i="25"/>
  <c r="H75" i="17"/>
  <c r="H75" i="22" s="1"/>
  <c r="H82" i="17"/>
  <c r="H82" i="22" s="1"/>
  <c r="H82" i="25"/>
  <c r="L102" i="25"/>
  <c r="L102" i="17"/>
  <c r="L102" i="22" s="1"/>
  <c r="L97" i="17"/>
  <c r="O111" i="25"/>
  <c r="O111" i="17"/>
  <c r="O111" i="22" s="1"/>
  <c r="O102" i="25"/>
  <c r="O102" i="17"/>
  <c r="O102" i="22" s="1"/>
  <c r="O97" i="17"/>
  <c r="K97" i="17"/>
  <c r="K109" i="25"/>
  <c r="K109" i="17"/>
  <c r="K109" i="22" s="1"/>
  <c r="G116" i="25"/>
  <c r="G116" i="17"/>
  <c r="G116" i="22" s="1"/>
  <c r="G94" i="25"/>
  <c r="G94" i="17"/>
  <c r="G94" i="22" s="1"/>
  <c r="F66" i="17"/>
  <c r="F152" i="17" s="1"/>
  <c r="N67" i="17"/>
  <c r="M68" i="17"/>
  <c r="O104" i="25"/>
  <c r="O104" i="17"/>
  <c r="O104" i="22" s="1"/>
  <c r="E119" i="17"/>
  <c r="E125" i="17"/>
  <c r="J58" i="25"/>
  <c r="J58" i="17"/>
  <c r="J58" i="22" s="1"/>
  <c r="E126" i="25"/>
  <c r="E126" i="17"/>
  <c r="E126" i="22" s="1"/>
  <c r="K58" i="25"/>
  <c r="K58" i="17"/>
  <c r="K58" i="22" s="1"/>
  <c r="O57" i="25"/>
  <c r="O57" i="17"/>
  <c r="O57" i="22" s="1"/>
  <c r="L58" i="25"/>
  <c r="L58" i="17"/>
  <c r="L58" i="22" s="1"/>
  <c r="G127" i="25"/>
  <c r="G127" i="17"/>
  <c r="G127" i="22" s="1"/>
  <c r="M125" i="17"/>
  <c r="M126" i="25"/>
  <c r="M126" i="17"/>
  <c r="M126" i="22" s="1"/>
  <c r="L127" i="25"/>
  <c r="L127" i="17"/>
  <c r="L127" i="22" s="1"/>
  <c r="I125" i="17"/>
  <c r="K127" i="25"/>
  <c r="K127" i="17"/>
  <c r="K127" i="22" s="1"/>
  <c r="F125" i="17"/>
  <c r="P126" i="25"/>
  <c r="P126" i="17"/>
  <c r="P126" i="22" s="1"/>
  <c r="E64" i="25"/>
  <c r="E64" i="17"/>
  <c r="E64" i="22" s="1"/>
  <c r="F60" i="17"/>
  <c r="F149" i="17" s="1"/>
  <c r="K60" i="25"/>
  <c r="K60" i="17"/>
  <c r="J60" i="25"/>
  <c r="J60" i="17"/>
  <c r="M60" i="25"/>
  <c r="M60" i="17"/>
  <c r="W60" i="17"/>
  <c r="P61" i="25"/>
  <c r="P61" i="17"/>
  <c r="P61" i="22" s="1"/>
  <c r="L61" i="25"/>
  <c r="L61" i="17"/>
  <c r="L61" i="22" s="1"/>
  <c r="O62" i="25"/>
  <c r="O62" i="17"/>
  <c r="O62" i="22" s="1"/>
  <c r="G62" i="25"/>
  <c r="G62" i="17"/>
  <c r="G62" i="22" s="1"/>
  <c r="K61" i="25"/>
  <c r="K61" i="17"/>
  <c r="K61" i="22" s="1"/>
  <c r="J63" i="25"/>
  <c r="J63" i="17"/>
  <c r="J63" i="22" s="1"/>
  <c r="F63" i="25"/>
  <c r="F63" i="17"/>
  <c r="F63" i="22" s="1"/>
  <c r="M63" i="25"/>
  <c r="M63" i="17"/>
  <c r="M63" i="22" s="1"/>
  <c r="E61" i="25"/>
  <c r="E61" i="17"/>
  <c r="E61" i="22" s="1"/>
  <c r="E76" i="25"/>
  <c r="E76" i="17"/>
  <c r="E76" i="22" s="1"/>
  <c r="E70" i="25"/>
  <c r="E70" i="17"/>
  <c r="E70" i="22" s="1"/>
  <c r="E75" i="25"/>
  <c r="E75" i="17"/>
  <c r="E75" i="22" s="1"/>
  <c r="E69" i="17"/>
  <c r="E150" i="17" s="1"/>
  <c r="E87" i="25"/>
  <c r="E87" i="17"/>
  <c r="E87" i="22" s="1"/>
  <c r="E90" i="25"/>
  <c r="E90" i="17"/>
  <c r="E90" i="22" s="1"/>
  <c r="O79" i="25"/>
  <c r="O79" i="17"/>
  <c r="O79" i="22" s="1"/>
  <c r="O88" i="25"/>
  <c r="O88" i="17"/>
  <c r="O88" i="22" s="1"/>
  <c r="O70" i="25"/>
  <c r="O70" i="17"/>
  <c r="O70" i="22" s="1"/>
  <c r="O93" i="25"/>
  <c r="O93" i="17"/>
  <c r="O93" i="22" s="1"/>
  <c r="O76" i="25"/>
  <c r="O76" i="17"/>
  <c r="O76" i="22" s="1"/>
  <c r="O81" i="25"/>
  <c r="O81" i="17"/>
  <c r="O81" i="22" s="1"/>
  <c r="K92" i="25"/>
  <c r="K92" i="17"/>
  <c r="K92" i="22" s="1"/>
  <c r="K87" i="25"/>
  <c r="K87" i="17"/>
  <c r="K87" i="22" s="1"/>
  <c r="K82" i="25"/>
  <c r="K82" i="17"/>
  <c r="K82" i="22" s="1"/>
  <c r="K79" i="25"/>
  <c r="K79" i="17"/>
  <c r="K79" i="22" s="1"/>
  <c r="K85" i="25"/>
  <c r="K85" i="17"/>
  <c r="K85" i="22" s="1"/>
  <c r="K90" i="25"/>
  <c r="K90" i="17"/>
  <c r="K90" i="22" s="1"/>
  <c r="K73" i="17"/>
  <c r="G91" i="25"/>
  <c r="G91" i="17"/>
  <c r="G91" i="22" s="1"/>
  <c r="G79" i="25"/>
  <c r="G79" i="17"/>
  <c r="G79" i="22" s="1"/>
  <c r="G92" i="25"/>
  <c r="G92" i="17"/>
  <c r="G92" i="22" s="1"/>
  <c r="G89" i="25"/>
  <c r="G89" i="17"/>
  <c r="G89" i="22" s="1"/>
  <c r="G72" i="25"/>
  <c r="G72" i="17"/>
  <c r="G72" i="22" s="1"/>
  <c r="G77" i="25"/>
  <c r="G77" i="17"/>
  <c r="G77" i="22" s="1"/>
  <c r="N69" i="17"/>
  <c r="N150" i="17" s="1"/>
  <c r="N77" i="25"/>
  <c r="N77" i="17"/>
  <c r="N77" i="22" s="1"/>
  <c r="N90" i="25"/>
  <c r="N90" i="17"/>
  <c r="N90" i="22" s="1"/>
  <c r="N78" i="25"/>
  <c r="N78" i="17"/>
  <c r="N78" i="22" s="1"/>
  <c r="N83" i="25"/>
  <c r="N83" i="17"/>
  <c r="N83" i="22" s="1"/>
  <c r="N93" i="25"/>
  <c r="N93" i="17"/>
  <c r="N93" i="22" s="1"/>
  <c r="N76" i="25"/>
  <c r="N76" i="17"/>
  <c r="N76" i="22" s="1"/>
  <c r="J90" i="25"/>
  <c r="J90" i="17"/>
  <c r="J90" i="22" s="1"/>
  <c r="J70" i="25"/>
  <c r="J70" i="17"/>
  <c r="J70" i="22" s="1"/>
  <c r="J91" i="25"/>
  <c r="J91" i="17"/>
  <c r="J91" i="22" s="1"/>
  <c r="J92" i="25"/>
  <c r="J92" i="17"/>
  <c r="J92" i="22" s="1"/>
  <c r="J75" i="25"/>
  <c r="J75" i="17"/>
  <c r="J75" i="22" s="1"/>
  <c r="J85" i="25"/>
  <c r="J85" i="17"/>
  <c r="J85" i="22" s="1"/>
  <c r="F91" i="25"/>
  <c r="F91" i="17"/>
  <c r="F91" i="22" s="1"/>
  <c r="F69" i="17"/>
  <c r="F150" i="17" s="1"/>
  <c r="F90" i="25"/>
  <c r="F90" i="17"/>
  <c r="F90" i="22" s="1"/>
  <c r="F78" i="25"/>
  <c r="F78" i="17"/>
  <c r="F78" i="22" s="1"/>
  <c r="F83" i="17"/>
  <c r="F93" i="25"/>
  <c r="F93" i="17"/>
  <c r="F93" i="22" s="1"/>
  <c r="F76" i="25"/>
  <c r="F76" i="17"/>
  <c r="F76" i="22" s="1"/>
  <c r="N111" i="25"/>
  <c r="N111" i="17"/>
  <c r="N111" i="22" s="1"/>
  <c r="N99" i="25"/>
  <c r="N99" i="17"/>
  <c r="N99" i="22" s="1"/>
  <c r="N106" i="25"/>
  <c r="N106" i="17"/>
  <c r="N106" i="22" s="1"/>
  <c r="N112" i="25"/>
  <c r="N112" i="17"/>
  <c r="N112" i="22" s="1"/>
  <c r="N98" i="25"/>
  <c r="N98" i="17"/>
  <c r="N98" i="22" s="1"/>
  <c r="J106" i="25"/>
  <c r="J106" i="17"/>
  <c r="J106" i="22" s="1"/>
  <c r="J116" i="17"/>
  <c r="J116" i="22" s="1"/>
  <c r="J116" i="25"/>
  <c r="J119" i="17"/>
  <c r="J100" i="25"/>
  <c r="J100" i="17"/>
  <c r="J100" i="22" s="1"/>
  <c r="J108" i="25"/>
  <c r="J108" i="17"/>
  <c r="J108" i="22" s="1"/>
  <c r="F117" i="17"/>
  <c r="F117" i="22" s="1"/>
  <c r="F117" i="25"/>
  <c r="F105" i="25"/>
  <c r="F105" i="17"/>
  <c r="F105" i="22" s="1"/>
  <c r="F119" i="17"/>
  <c r="F111" i="25"/>
  <c r="F111" i="17"/>
  <c r="F111" i="22" s="1"/>
  <c r="F108" i="25"/>
  <c r="F108" i="17"/>
  <c r="F108" i="22" s="1"/>
  <c r="F97" i="17"/>
  <c r="L89" i="25"/>
  <c r="L89" i="17"/>
  <c r="L89" i="22" s="1"/>
  <c r="L88" i="25"/>
  <c r="L88" i="17"/>
  <c r="L88" i="22" s="1"/>
  <c r="L85" i="25"/>
  <c r="L85" i="17"/>
  <c r="L85" i="22" s="1"/>
  <c r="L81" i="25"/>
  <c r="L81" i="17"/>
  <c r="L81" i="22" s="1"/>
  <c r="L91" i="25"/>
  <c r="L91" i="17"/>
  <c r="L91" i="22" s="1"/>
  <c r="L74" i="17"/>
  <c r="P109" i="25"/>
  <c r="P109" i="17"/>
  <c r="P109" i="22" s="1"/>
  <c r="P103" i="25"/>
  <c r="P103" i="17"/>
  <c r="P103" i="22" s="1"/>
  <c r="P116" i="25"/>
  <c r="P116" i="17"/>
  <c r="P116" i="22" s="1"/>
  <c r="P112" i="25"/>
  <c r="P112" i="17"/>
  <c r="P112" i="22" s="1"/>
  <c r="P106" i="25"/>
  <c r="P106" i="17"/>
  <c r="P106" i="22" s="1"/>
  <c r="H112" i="25"/>
  <c r="H112" i="17"/>
  <c r="H112" i="22" s="1"/>
  <c r="H101" i="25"/>
  <c r="H101" i="17"/>
  <c r="H101" i="22" s="1"/>
  <c r="H109" i="25"/>
  <c r="H109" i="17"/>
  <c r="H109" i="22" s="1"/>
  <c r="H105" i="25"/>
  <c r="H105" i="17"/>
  <c r="H105" i="22" s="1"/>
  <c r="H110" i="25"/>
  <c r="H110" i="17"/>
  <c r="H110" i="22" s="1"/>
  <c r="H95" i="17"/>
  <c r="H95" i="22" s="1"/>
  <c r="H95" i="25"/>
  <c r="M86" i="25"/>
  <c r="M86" i="17"/>
  <c r="M86" i="22" s="1"/>
  <c r="M93" i="25"/>
  <c r="M93" i="17"/>
  <c r="M93" i="22" s="1"/>
  <c r="M81" i="25"/>
  <c r="M81" i="17"/>
  <c r="M81" i="22" s="1"/>
  <c r="M82" i="25"/>
  <c r="M82" i="17"/>
  <c r="M82" i="22" s="1"/>
  <c r="M64" i="25"/>
  <c r="M64" i="17"/>
  <c r="M64" i="22" s="1"/>
  <c r="M79" i="25"/>
  <c r="M79" i="17"/>
  <c r="M79" i="22" s="1"/>
  <c r="I120" i="17"/>
  <c r="I90" i="25"/>
  <c r="I90" i="17"/>
  <c r="I90" i="22" s="1"/>
  <c r="I72" i="25"/>
  <c r="I72" i="17"/>
  <c r="I72" i="22" s="1"/>
  <c r="I91" i="25"/>
  <c r="I91" i="17"/>
  <c r="I91" i="22" s="1"/>
  <c r="I74" i="17"/>
  <c r="I88" i="25"/>
  <c r="I88" i="17"/>
  <c r="I88" i="22" s="1"/>
  <c r="I71" i="25"/>
  <c r="I71" i="17"/>
  <c r="I71" i="22" s="1"/>
  <c r="M101" i="25"/>
  <c r="M101" i="17"/>
  <c r="M101" i="22" s="1"/>
  <c r="M109" i="25"/>
  <c r="M109" i="17"/>
  <c r="M109" i="22" s="1"/>
  <c r="M113" i="25"/>
  <c r="M113" i="17"/>
  <c r="M113" i="22" s="1"/>
  <c r="M94" i="25"/>
  <c r="M94" i="17"/>
  <c r="M94" i="22" s="1"/>
  <c r="M100" i="25"/>
  <c r="M100" i="17"/>
  <c r="M100" i="22" s="1"/>
  <c r="I109" i="25"/>
  <c r="I109" i="17"/>
  <c r="I109" i="22" s="1"/>
  <c r="I117" i="25"/>
  <c r="I117" i="17"/>
  <c r="I117" i="22" s="1"/>
  <c r="I119" i="17"/>
  <c r="I107" i="25"/>
  <c r="I107" i="17"/>
  <c r="I107" i="22" s="1"/>
  <c r="I97" i="17"/>
  <c r="E97" i="17"/>
  <c r="E105" i="25"/>
  <c r="E105" i="17"/>
  <c r="E105" i="22" s="1"/>
  <c r="E117" i="25"/>
  <c r="E117" i="17"/>
  <c r="E117" i="22" s="1"/>
  <c r="E110" i="25"/>
  <c r="E110" i="17"/>
  <c r="E110" i="22" s="1"/>
  <c r="E107" i="25"/>
  <c r="E107" i="17"/>
  <c r="E107" i="22" s="1"/>
  <c r="P93" i="25"/>
  <c r="P93" i="17"/>
  <c r="P93" i="22" s="1"/>
  <c r="P71" i="25"/>
  <c r="P71" i="17"/>
  <c r="P71" i="22" s="1"/>
  <c r="P75" i="25"/>
  <c r="P75" i="17"/>
  <c r="P75" i="22" s="1"/>
  <c r="P90" i="25"/>
  <c r="P90" i="17"/>
  <c r="P90" i="22" s="1"/>
  <c r="P73" i="17"/>
  <c r="P82" i="25"/>
  <c r="P82" i="17"/>
  <c r="P82" i="22" s="1"/>
  <c r="P64" i="25"/>
  <c r="P64" i="17"/>
  <c r="P64" i="22" s="1"/>
  <c r="H85" i="25"/>
  <c r="H85" i="17"/>
  <c r="H85" i="22" s="1"/>
  <c r="H92" i="25"/>
  <c r="H92" i="17"/>
  <c r="H92" i="22" s="1"/>
  <c r="H80" i="25"/>
  <c r="H80" i="17"/>
  <c r="H80" i="22" s="1"/>
  <c r="H81" i="25"/>
  <c r="H81" i="17"/>
  <c r="H81" i="22" s="1"/>
  <c r="H91" i="25"/>
  <c r="H91" i="17"/>
  <c r="H91" i="22" s="1"/>
  <c r="H74" i="17"/>
  <c r="L100" i="17"/>
  <c r="L100" i="22" s="1"/>
  <c r="L100" i="25"/>
  <c r="L105" i="25"/>
  <c r="L105" i="17"/>
  <c r="L105" i="22" s="1"/>
  <c r="L112" i="25"/>
  <c r="L112" i="17"/>
  <c r="L112" i="22" s="1"/>
  <c r="L108" i="17"/>
  <c r="L108" i="22" s="1"/>
  <c r="L108" i="25"/>
  <c r="L106" i="25"/>
  <c r="L106" i="17"/>
  <c r="L106" i="22" s="1"/>
  <c r="O113" i="25"/>
  <c r="O113" i="17"/>
  <c r="O113" i="22" s="1"/>
  <c r="O119" i="17"/>
  <c r="O117" i="25"/>
  <c r="O117" i="17"/>
  <c r="O117" i="22" s="1"/>
  <c r="O101" i="25"/>
  <c r="O101" i="17"/>
  <c r="O101" i="22" s="1"/>
  <c r="O109" i="25"/>
  <c r="O109" i="17"/>
  <c r="O109" i="22" s="1"/>
  <c r="O94" i="25"/>
  <c r="O94" i="17"/>
  <c r="O94" i="22" s="1"/>
  <c r="K117" i="25"/>
  <c r="K117" i="17"/>
  <c r="K117" i="22" s="1"/>
  <c r="K107" i="25"/>
  <c r="K107" i="17"/>
  <c r="K107" i="22" s="1"/>
  <c r="K100" i="25"/>
  <c r="K100" i="17"/>
  <c r="K100" i="22" s="1"/>
  <c r="K111" i="25"/>
  <c r="K111" i="17"/>
  <c r="K111" i="22" s="1"/>
  <c r="K98" i="25"/>
  <c r="K98" i="17"/>
  <c r="K98" i="22" s="1"/>
  <c r="G102" i="25"/>
  <c r="G102" i="17"/>
  <c r="G102" i="22" s="1"/>
  <c r="G99" i="25"/>
  <c r="G99" i="17"/>
  <c r="G99" i="22" s="1"/>
  <c r="G110" i="25"/>
  <c r="G110" i="17"/>
  <c r="G110" i="22" s="1"/>
  <c r="G107" i="25"/>
  <c r="G107" i="17"/>
  <c r="G107" i="22" s="1"/>
  <c r="G105" i="25"/>
  <c r="G105" i="17"/>
  <c r="G105" i="22" s="1"/>
  <c r="O66" i="17"/>
  <c r="G66" i="17"/>
  <c r="J66" i="17"/>
  <c r="P66" i="17"/>
  <c r="M66" i="17"/>
  <c r="L115" i="17"/>
  <c r="K68" i="17"/>
  <c r="L68" i="17"/>
  <c r="J67" i="17"/>
  <c r="P68" i="17"/>
  <c r="I67" i="17"/>
  <c r="O114" i="25"/>
  <c r="O114" i="17"/>
  <c r="O114" i="22" s="1"/>
  <c r="K114" i="25"/>
  <c r="K114" i="17"/>
  <c r="K114" i="22" s="1"/>
  <c r="G114" i="25"/>
  <c r="G114" i="17"/>
  <c r="G114" i="22" s="1"/>
  <c r="H114" i="25"/>
  <c r="H114" i="17"/>
  <c r="H114" i="22" s="1"/>
  <c r="N114" i="25"/>
  <c r="N114" i="17"/>
  <c r="N114" i="22" s="1"/>
  <c r="J114" i="25"/>
  <c r="J114" i="17"/>
  <c r="J114" i="22" s="1"/>
  <c r="F114" i="25"/>
  <c r="F114" i="17"/>
  <c r="F114" i="22" s="1"/>
  <c r="P114" i="25"/>
  <c r="P114" i="17"/>
  <c r="P114" i="22" s="1"/>
  <c r="M114" i="25"/>
  <c r="M114" i="17"/>
  <c r="M114" i="22" s="1"/>
  <c r="I114" i="25"/>
  <c r="I114" i="17"/>
  <c r="I114" i="22" s="1"/>
  <c r="E114" i="25"/>
  <c r="E114" i="17"/>
  <c r="E114" i="22" s="1"/>
  <c r="L114" i="25"/>
  <c r="L114" i="17"/>
  <c r="L114" i="22" s="1"/>
  <c r="F25" i="25"/>
  <c r="F27" i="21"/>
  <c r="F27" i="17" s="1"/>
  <c r="M25" i="25"/>
  <c r="M27" i="21"/>
  <c r="M27" i="17" s="1"/>
  <c r="H25" i="25"/>
  <c r="H27" i="21"/>
  <c r="H27" i="17" s="1"/>
  <c r="O25" i="25"/>
  <c r="O27" i="21"/>
  <c r="O27" i="17" s="1"/>
  <c r="G25" i="25"/>
  <c r="G27" i="21"/>
  <c r="G27" i="17" s="1"/>
  <c r="E25" i="25"/>
  <c r="E27" i="21"/>
  <c r="E27" i="17" s="1"/>
  <c r="P25" i="25"/>
  <c r="P27" i="21"/>
  <c r="P27" i="17" s="1"/>
  <c r="N25" i="25"/>
  <c r="N27" i="21"/>
  <c r="N27" i="17" s="1"/>
  <c r="L25" i="25"/>
  <c r="L27" i="21"/>
  <c r="L27" i="17" s="1"/>
  <c r="E30" i="21"/>
  <c r="I25" i="31"/>
  <c r="I25" i="22"/>
  <c r="J25" i="31"/>
  <c r="J25" i="22"/>
  <c r="L25" i="31"/>
  <c r="L25" i="22"/>
  <c r="G25" i="31"/>
  <c r="G25" i="22"/>
  <c r="N25" i="31"/>
  <c r="N25" i="22"/>
  <c r="M25" i="31"/>
  <c r="M25" i="22"/>
  <c r="F25" i="31"/>
  <c r="F25" i="22"/>
  <c r="P25" i="31"/>
  <c r="P25" i="22"/>
  <c r="K25" i="31"/>
  <c r="K25" i="22"/>
  <c r="H25" i="31"/>
  <c r="H25" i="22"/>
  <c r="O25" i="31"/>
  <c r="O25" i="22"/>
  <c r="E128" i="22"/>
  <c r="L128" i="22"/>
  <c r="K128" i="22"/>
  <c r="J132" i="17"/>
  <c r="J132" i="22" s="1"/>
  <c r="H132" i="17"/>
  <c r="H132" i="22" s="1"/>
  <c r="N132" i="17"/>
  <c r="N132" i="22" s="1"/>
  <c r="O132" i="17"/>
  <c r="O132" i="22" s="1"/>
  <c r="E25" i="31"/>
  <c r="G132" i="17"/>
  <c r="G132" i="22" s="1"/>
  <c r="M132" i="17"/>
  <c r="M132" i="22" s="1"/>
  <c r="P132" i="17"/>
  <c r="P132" i="22" s="1"/>
  <c r="F128" i="22"/>
  <c r="L132" i="17"/>
  <c r="L132" i="22" s="1"/>
  <c r="I132" i="17"/>
  <c r="I132" i="22" s="1"/>
  <c r="E28" i="21"/>
  <c r="N132" i="31"/>
  <c r="N20" i="31" s="1"/>
  <c r="N133" i="31" s="1"/>
  <c r="O28" i="33" s="1"/>
  <c r="O43" i="33" s="1"/>
  <c r="K132" i="31"/>
  <c r="K20" i="31" s="1"/>
  <c r="K133" i="31" s="1"/>
  <c r="L28" i="33" s="1"/>
  <c r="L43" i="33" s="1"/>
  <c r="K132" i="17"/>
  <c r="K132" i="22" s="1"/>
  <c r="P20" i="32"/>
  <c r="P133" i="32" s="1"/>
  <c r="Q29" i="33" s="1"/>
  <c r="G20" i="32"/>
  <c r="G133" i="32" s="1"/>
  <c r="H29" i="33" s="1"/>
  <c r="M20" i="32"/>
  <c r="M133" i="32" s="1"/>
  <c r="N29" i="33" s="1"/>
  <c r="K20" i="32"/>
  <c r="K133" i="32" s="1"/>
  <c r="L29" i="33" s="1"/>
  <c r="E20" i="32"/>
  <c r="E133" i="32" s="1"/>
  <c r="F29" i="33" s="1"/>
  <c r="I20" i="32"/>
  <c r="I133" i="32" s="1"/>
  <c r="J29" i="33" s="1"/>
  <c r="F20" i="32"/>
  <c r="F133" i="32" s="1"/>
  <c r="G29" i="33" s="1"/>
  <c r="F132" i="31"/>
  <c r="F20" i="31" s="1"/>
  <c r="F133" i="31" s="1"/>
  <c r="G28" i="33" s="1"/>
  <c r="G43" i="33" s="1"/>
  <c r="O20" i="32"/>
  <c r="O133" i="32" s="1"/>
  <c r="P29" i="33" s="1"/>
  <c r="L20" i="32"/>
  <c r="L133" i="32" s="1"/>
  <c r="M29" i="33" s="1"/>
  <c r="J20" i="32"/>
  <c r="J133" i="32" s="1"/>
  <c r="K29" i="33" s="1"/>
  <c r="H20" i="32"/>
  <c r="H133" i="32" s="1"/>
  <c r="I29" i="33" s="1"/>
  <c r="N20" i="32"/>
  <c r="N133" i="32" s="1"/>
  <c r="O29" i="33" s="1"/>
  <c r="F132" i="17"/>
  <c r="F132" i="22" s="1"/>
  <c r="J132" i="31"/>
  <c r="J20" i="31" s="1"/>
  <c r="J133" i="31" s="1"/>
  <c r="K28" i="33" s="1"/>
  <c r="K43" i="33" s="1"/>
  <c r="E132" i="31"/>
  <c r="E20" i="31" s="1"/>
  <c r="E133" i="31" s="1"/>
  <c r="F28" i="33" s="1"/>
  <c r="H132" i="31"/>
  <c r="H20" i="31" s="1"/>
  <c r="H133" i="31" s="1"/>
  <c r="I28" i="33" s="1"/>
  <c r="I43" i="33" s="1"/>
  <c r="L132" i="31"/>
  <c r="L20" i="31" s="1"/>
  <c r="L133" i="31" s="1"/>
  <c r="M28" i="33" s="1"/>
  <c r="M43" i="33" s="1"/>
  <c r="G132" i="31"/>
  <c r="G20" i="31" s="1"/>
  <c r="G133" i="31" s="1"/>
  <c r="H28" i="33" s="1"/>
  <c r="H43" i="33" s="1"/>
  <c r="P132" i="31"/>
  <c r="P20" i="31" s="1"/>
  <c r="P133" i="31" s="1"/>
  <c r="Q28" i="33" s="1"/>
  <c r="Q43" i="33" s="1"/>
  <c r="M132" i="31"/>
  <c r="M20" i="31" s="1"/>
  <c r="M133" i="31" s="1"/>
  <c r="N28" i="33" s="1"/>
  <c r="N43" i="33" s="1"/>
  <c r="I132" i="31"/>
  <c r="I20" i="31" s="1"/>
  <c r="I133" i="31" s="1"/>
  <c r="J28" i="33" s="1"/>
  <c r="J43" i="33" s="1"/>
  <c r="O132" i="31"/>
  <c r="O20" i="31" s="1"/>
  <c r="O133" i="31" s="1"/>
  <c r="P28" i="33" s="1"/>
  <c r="P43" i="33" s="1"/>
  <c r="F26" i="21"/>
  <c r="F26" i="17" s="1"/>
  <c r="E132" i="17"/>
  <c r="E132" i="22" s="1"/>
  <c r="I26" i="21"/>
  <c r="I26" i="17" s="1"/>
  <c r="O28" i="21"/>
  <c r="P28" i="21"/>
  <c r="L28" i="21"/>
  <c r="E124" i="17"/>
  <c r="M30" i="21"/>
  <c r="H28" i="21"/>
  <c r="O26" i="21"/>
  <c r="O26" i="17" s="1"/>
  <c r="O30" i="21"/>
  <c r="L26" i="21"/>
  <c r="L26" i="17" s="1"/>
  <c r="G30" i="21"/>
  <c r="G28" i="21"/>
  <c r="M28" i="21"/>
  <c r="F30" i="21"/>
  <c r="F28" i="21"/>
  <c r="I30" i="21"/>
  <c r="I28" i="21"/>
  <c r="J30" i="21"/>
  <c r="J28" i="21"/>
  <c r="K26" i="21"/>
  <c r="K26" i="17" s="1"/>
  <c r="K28" i="21"/>
  <c r="N30" i="21"/>
  <c r="N28" i="21"/>
  <c r="K30" i="21"/>
  <c r="M26" i="21"/>
  <c r="M26" i="17" s="1"/>
  <c r="N26" i="21"/>
  <c r="N26" i="17" s="1"/>
  <c r="J26" i="21"/>
  <c r="J26" i="17" s="1"/>
  <c r="E26" i="21"/>
  <c r="E26" i="17" s="1"/>
  <c r="E25" i="17"/>
  <c r="E25" i="22" s="1"/>
  <c r="G26" i="21"/>
  <c r="G26" i="17" s="1"/>
  <c r="P26" i="21"/>
  <c r="P26" i="17" s="1"/>
  <c r="H30" i="21"/>
  <c r="P30" i="21"/>
  <c r="L30" i="21"/>
  <c r="H26" i="21"/>
  <c r="H26" i="17" s="1"/>
  <c r="AC57" i="17" l="1"/>
  <c r="P44" i="22"/>
  <c r="Y57" i="17"/>
  <c r="L44" i="22"/>
  <c r="U57" i="17"/>
  <c r="H44" i="22"/>
  <c r="P152" i="17"/>
  <c r="AC59" i="17"/>
  <c r="J152" i="17"/>
  <c r="W59" i="17"/>
  <c r="L152" i="17"/>
  <c r="Y59" i="17"/>
  <c r="W61" i="17"/>
  <c r="V60" i="17"/>
  <c r="AA61" i="17"/>
  <c r="I152" i="17"/>
  <c r="V59" i="17"/>
  <c r="Z61" i="17"/>
  <c r="V61" i="17"/>
  <c r="AB60" i="17"/>
  <c r="Y61" i="17"/>
  <c r="AC61" i="17"/>
  <c r="Z60" i="17"/>
  <c r="X61" i="17"/>
  <c r="M152" i="17"/>
  <c r="Z59" i="17"/>
  <c r="O152" i="17"/>
  <c r="AB59" i="17"/>
  <c r="AB61" i="17"/>
  <c r="AC60" i="17"/>
  <c r="N152" i="17"/>
  <c r="AA59" i="17"/>
  <c r="K152" i="17"/>
  <c r="X59" i="17"/>
  <c r="Y60" i="17"/>
  <c r="T60" i="17"/>
  <c r="G152" i="17"/>
  <c r="T59" i="17"/>
  <c r="U61" i="17"/>
  <c r="H152" i="17"/>
  <c r="U59" i="17"/>
  <c r="U60" i="17"/>
  <c r="T61" i="17"/>
  <c r="R29" i="33"/>
  <c r="F43" i="33"/>
  <c r="R43" i="33" s="1"/>
  <c r="R28" i="33"/>
  <c r="F151" i="17"/>
  <c r="F153" i="17" s="1"/>
  <c r="L60" i="22"/>
  <c r="L149" i="17"/>
  <c r="L151" i="17" s="1"/>
  <c r="L153" i="17" s="1"/>
  <c r="H60" i="22"/>
  <c r="H149" i="17"/>
  <c r="H151" i="17" s="1"/>
  <c r="O60" i="22"/>
  <c r="O149" i="17"/>
  <c r="O151" i="17" s="1"/>
  <c r="O153" i="17" s="1"/>
  <c r="P60" i="22"/>
  <c r="P149" i="17"/>
  <c r="P151" i="17" s="1"/>
  <c r="P153" i="17" s="1"/>
  <c r="J60" i="22"/>
  <c r="J149" i="17"/>
  <c r="J151" i="17" s="1"/>
  <c r="J153" i="17" s="1"/>
  <c r="E60" i="22"/>
  <c r="E149" i="17"/>
  <c r="E151" i="17" s="1"/>
  <c r="G60" i="22"/>
  <c r="G149" i="17"/>
  <c r="G151" i="17" s="1"/>
  <c r="G153" i="17" s="1"/>
  <c r="I60" i="22"/>
  <c r="I149" i="17"/>
  <c r="I151" i="17" s="1"/>
  <c r="N60" i="22"/>
  <c r="N149" i="17"/>
  <c r="N151" i="17" s="1"/>
  <c r="N153" i="17" s="1"/>
  <c r="M60" i="22"/>
  <c r="M149" i="17"/>
  <c r="M151" i="17" s="1"/>
  <c r="M153" i="17" s="1"/>
  <c r="K60" i="22"/>
  <c r="K149" i="17"/>
  <c r="K151" i="17" s="1"/>
  <c r="K153" i="17" s="1"/>
  <c r="E66" i="22"/>
  <c r="E152" i="17"/>
  <c r="K30" i="25"/>
  <c r="K30" i="17"/>
  <c r="K30" i="22" s="1"/>
  <c r="O28" i="25"/>
  <c r="O28" i="17"/>
  <c r="O28" i="22" s="1"/>
  <c r="L8" i="31"/>
  <c r="L11" i="31" s="1"/>
  <c r="N28" i="25"/>
  <c r="N28" i="17"/>
  <c r="N28" i="22" s="1"/>
  <c r="J28" i="25"/>
  <c r="J28" i="17"/>
  <c r="J28" i="22" s="1"/>
  <c r="F28" i="25"/>
  <c r="F28" i="17"/>
  <c r="F28" i="22" s="1"/>
  <c r="G30" i="25"/>
  <c r="G30" i="17"/>
  <c r="G30" i="22" s="1"/>
  <c r="H28" i="25"/>
  <c r="H28" i="17"/>
  <c r="H28" i="22" s="1"/>
  <c r="O8" i="31"/>
  <c r="O11" i="31" s="1"/>
  <c r="N8" i="31"/>
  <c r="N11" i="31" s="1"/>
  <c r="G28" i="25"/>
  <c r="G28" i="17"/>
  <c r="G28" i="22" s="1"/>
  <c r="L30" i="25"/>
  <c r="L30" i="17"/>
  <c r="N30" i="25"/>
  <c r="N30" i="17"/>
  <c r="N30" i="22" s="1"/>
  <c r="J30" i="25"/>
  <c r="J30" i="17"/>
  <c r="J30" i="22" s="1"/>
  <c r="F30" i="25"/>
  <c r="F30" i="17"/>
  <c r="F30" i="22" s="1"/>
  <c r="M30" i="25"/>
  <c r="M30" i="17"/>
  <c r="M30" i="22" s="1"/>
  <c r="L28" i="25"/>
  <c r="L28" i="17"/>
  <c r="L28" i="22" s="1"/>
  <c r="E28" i="25"/>
  <c r="E28" i="17"/>
  <c r="E28" i="22" s="1"/>
  <c r="M8" i="31"/>
  <c r="M11" i="31" s="1"/>
  <c r="I8" i="31"/>
  <c r="I11" i="31" s="1"/>
  <c r="P8" i="31"/>
  <c r="P11" i="31" s="1"/>
  <c r="H8" i="31"/>
  <c r="H11" i="31" s="1"/>
  <c r="K8" i="31"/>
  <c r="K11" i="31" s="1"/>
  <c r="H30" i="25"/>
  <c r="H30" i="17"/>
  <c r="H30" i="22" s="1"/>
  <c r="I30" i="25"/>
  <c r="I30" i="17"/>
  <c r="I30" i="22" s="1"/>
  <c r="P30" i="25"/>
  <c r="P30" i="17"/>
  <c r="P30" i="22" s="1"/>
  <c r="K28" i="25"/>
  <c r="K28" i="17"/>
  <c r="K28" i="22" s="1"/>
  <c r="I28" i="25"/>
  <c r="I28" i="17"/>
  <c r="I28" i="22" s="1"/>
  <c r="M28" i="25"/>
  <c r="M28" i="17"/>
  <c r="M28" i="22" s="1"/>
  <c r="O30" i="25"/>
  <c r="O30" i="17"/>
  <c r="O30" i="22" s="1"/>
  <c r="P28" i="25"/>
  <c r="P28" i="17"/>
  <c r="P28" i="22" s="1"/>
  <c r="E30" i="17"/>
  <c r="J8" i="31"/>
  <c r="J11" i="31" s="1"/>
  <c r="E30" i="31"/>
  <c r="E30" i="25"/>
  <c r="E30" i="22"/>
  <c r="H141" i="17"/>
  <c r="P144" i="17"/>
  <c r="K144" i="17"/>
  <c r="J144" i="17"/>
  <c r="E142" i="17"/>
  <c r="L144" i="17"/>
  <c r="H142" i="17"/>
  <c r="J141" i="17"/>
  <c r="P141" i="17"/>
  <c r="F144" i="17"/>
  <c r="I141" i="17"/>
  <c r="E144" i="17"/>
  <c r="F142" i="17"/>
  <c r="F141" i="17"/>
  <c r="E141" i="17"/>
  <c r="L141" i="17"/>
  <c r="H144" i="17"/>
  <c r="L142" i="17"/>
  <c r="M144" i="17"/>
  <c r="P142" i="17"/>
  <c r="N141" i="17"/>
  <c r="N144" i="17"/>
  <c r="K141" i="17"/>
  <c r="M141" i="17"/>
  <c r="I144" i="17"/>
  <c r="K142" i="17"/>
  <c r="M142" i="17"/>
  <c r="I142" i="17"/>
  <c r="J142" i="17"/>
  <c r="G142" i="17"/>
  <c r="O142" i="17"/>
  <c r="G141" i="17"/>
  <c r="N142" i="17"/>
  <c r="O141" i="17"/>
  <c r="O144" i="17"/>
  <c r="G144" i="17"/>
  <c r="E28" i="31"/>
  <c r="N28" i="31"/>
  <c r="F28" i="31"/>
  <c r="O28" i="31"/>
  <c r="F30" i="31"/>
  <c r="P30" i="31"/>
  <c r="K28" i="31"/>
  <c r="M28" i="31"/>
  <c r="I30" i="31"/>
  <c r="H28" i="31"/>
  <c r="L28" i="31"/>
  <c r="J28" i="31"/>
  <c r="G28" i="31"/>
  <c r="M30" i="31"/>
  <c r="N30" i="31"/>
  <c r="L30" i="31"/>
  <c r="L30" i="22"/>
  <c r="J30" i="31"/>
  <c r="O30" i="31"/>
  <c r="H30" i="31"/>
  <c r="G30" i="31"/>
  <c r="K30" i="31"/>
  <c r="I28" i="31"/>
  <c r="P28" i="31"/>
  <c r="L30" i="33"/>
  <c r="G30" i="33"/>
  <c r="K30" i="33"/>
  <c r="P30" i="33"/>
  <c r="M30" i="33"/>
  <c r="F30" i="33"/>
  <c r="O30" i="33"/>
  <c r="H30" i="33"/>
  <c r="I30" i="33"/>
  <c r="J30" i="33"/>
  <c r="N30" i="33"/>
  <c r="Q30" i="33"/>
  <c r="N29" i="21"/>
  <c r="I29" i="21"/>
  <c r="F29" i="21"/>
  <c r="M29" i="21"/>
  <c r="O29" i="21"/>
  <c r="L29" i="21"/>
  <c r="K29" i="21"/>
  <c r="E29" i="21"/>
  <c r="P29" i="21"/>
  <c r="J29" i="21"/>
  <c r="G29" i="21"/>
  <c r="H29" i="21"/>
  <c r="H17" i="12"/>
  <c r="I17" i="12"/>
  <c r="J17" i="12"/>
  <c r="M17" i="12"/>
  <c r="N17" i="12"/>
  <c r="O17" i="12"/>
  <c r="G17" i="12"/>
  <c r="I153" i="17" l="1"/>
  <c r="X62" i="17"/>
  <c r="X64" i="17" s="1"/>
  <c r="H153" i="17"/>
  <c r="U62" i="17"/>
  <c r="U64" i="17" s="1"/>
  <c r="AA62" i="17"/>
  <c r="AA64" i="17" s="1"/>
  <c r="Z62" i="17"/>
  <c r="Z64" i="17" s="1"/>
  <c r="AB62" i="17"/>
  <c r="AB64" i="17" s="1"/>
  <c r="W62" i="17"/>
  <c r="W64" i="17" s="1"/>
  <c r="V62" i="17"/>
  <c r="V64" i="17" s="1"/>
  <c r="Y62" i="17"/>
  <c r="Y64" i="17" s="1"/>
  <c r="AC62" i="17"/>
  <c r="AC64" i="17" s="1"/>
  <c r="T62" i="17"/>
  <c r="T64" i="17" s="1"/>
  <c r="R30" i="33"/>
  <c r="E153" i="17"/>
  <c r="H29" i="25"/>
  <c r="H29" i="17"/>
  <c r="H29" i="22" s="1"/>
  <c r="E29" i="25"/>
  <c r="E29" i="17"/>
  <c r="E29" i="22" s="1"/>
  <c r="O29" i="25"/>
  <c r="O29" i="17"/>
  <c r="O29" i="22" s="1"/>
  <c r="G29" i="25"/>
  <c r="G29" i="17"/>
  <c r="G29" i="22" s="1"/>
  <c r="K29" i="25"/>
  <c r="K29" i="17"/>
  <c r="K29" i="22" s="1"/>
  <c r="N29" i="25"/>
  <c r="N29" i="17"/>
  <c r="N29" i="22" s="1"/>
  <c r="L29" i="25"/>
  <c r="L29" i="17"/>
  <c r="L29" i="22" s="1"/>
  <c r="F29" i="25"/>
  <c r="F29" i="17"/>
  <c r="F29" i="22" s="1"/>
  <c r="J29" i="25"/>
  <c r="J29" i="17"/>
  <c r="J29" i="22" s="1"/>
  <c r="P29" i="25"/>
  <c r="P29" i="17"/>
  <c r="P29" i="22" s="1"/>
  <c r="M29" i="25"/>
  <c r="M29" i="17"/>
  <c r="M29" i="22" s="1"/>
  <c r="I29" i="25"/>
  <c r="I29" i="17"/>
  <c r="I29" i="22" s="1"/>
  <c r="H143" i="17"/>
  <c r="H145" i="17" s="1"/>
  <c r="P143" i="17"/>
  <c r="P145" i="17" s="1"/>
  <c r="L143" i="17"/>
  <c r="L145" i="17" s="1"/>
  <c r="F143" i="17"/>
  <c r="F145" i="17" s="1"/>
  <c r="N143" i="17"/>
  <c r="N145" i="17" s="1"/>
  <c r="E143" i="17"/>
  <c r="E145" i="17" s="1"/>
  <c r="J143" i="17"/>
  <c r="J145" i="17" s="1"/>
  <c r="I143" i="17"/>
  <c r="I145" i="17" s="1"/>
  <c r="G143" i="17"/>
  <c r="G145" i="17" s="1"/>
  <c r="K143" i="17"/>
  <c r="K145" i="17" s="1"/>
  <c r="O143" i="17"/>
  <c r="O145" i="17" s="1"/>
  <c r="M143" i="17"/>
  <c r="M145" i="17" s="1"/>
  <c r="G29" i="31"/>
  <c r="M29" i="31"/>
  <c r="H29" i="31"/>
  <c r="P29" i="31"/>
  <c r="F29" i="31"/>
  <c r="I29" i="31"/>
  <c r="E29" i="31"/>
  <c r="J29" i="31"/>
  <c r="N29" i="31"/>
  <c r="K29" i="31"/>
  <c r="L29" i="31"/>
  <c r="O29" i="31"/>
  <c r="O18" i="12"/>
  <c r="O23" i="12"/>
  <c r="O27" i="12" s="1"/>
  <c r="J18" i="12"/>
  <c r="J23" i="12"/>
  <c r="J27" i="12" s="1"/>
  <c r="M18" i="12"/>
  <c r="M23" i="12"/>
  <c r="M27" i="12" s="1"/>
  <c r="N18" i="12"/>
  <c r="N23" i="12"/>
  <c r="N27" i="12" s="1"/>
  <c r="I18" i="12"/>
  <c r="I23" i="12"/>
  <c r="I27" i="12" s="1"/>
  <c r="G18" i="12"/>
  <c r="G23" i="12"/>
  <c r="G27" i="12" s="1"/>
  <c r="H18" i="12"/>
  <c r="H23" i="12"/>
  <c r="H27" i="12" s="1"/>
  <c r="M1" i="12"/>
  <c r="I1" i="12"/>
  <c r="G1" i="12"/>
  <c r="L1" i="12"/>
  <c r="H1" i="12"/>
  <c r="O1" i="12"/>
  <c r="K1" i="12"/>
  <c r="N1" i="12"/>
  <c r="J1" i="12"/>
  <c r="E143" i="19" l="1"/>
  <c r="F143" i="19"/>
  <c r="G143" i="19"/>
  <c r="P143" i="19" l="1"/>
  <c r="O143" i="19"/>
  <c r="K143" i="19"/>
  <c r="I143" i="19"/>
  <c r="H143" i="19"/>
  <c r="J143" i="19"/>
  <c r="M143" i="19" l="1"/>
  <c r="E31" i="22" l="1"/>
  <c r="E31" i="31"/>
  <c r="E31" i="25"/>
  <c r="J31" i="22"/>
  <c r="J31" i="31"/>
  <c r="J31" i="25"/>
  <c r="G31" i="22"/>
  <c r="G31" i="25"/>
  <c r="G31" i="31"/>
  <c r="I31" i="31"/>
  <c r="I31" i="22"/>
  <c r="I31" i="25"/>
  <c r="H31" i="22"/>
  <c r="H31" i="25"/>
  <c r="H31" i="31"/>
  <c r="N31" i="25" l="1"/>
  <c r="N31" i="31"/>
  <c r="N31" i="22"/>
  <c r="P31" i="31"/>
  <c r="P31" i="22"/>
  <c r="P31" i="25"/>
  <c r="M31" i="31"/>
  <c r="M31" i="25"/>
  <c r="M31" i="22"/>
  <c r="O31" i="22"/>
  <c r="O31" i="25"/>
  <c r="O31" i="31"/>
  <c r="L31" i="31"/>
  <c r="L31" i="22"/>
  <c r="L31" i="25"/>
  <c r="K31" i="22" l="1"/>
  <c r="K31" i="25"/>
  <c r="K31" i="31"/>
  <c r="N144" i="19" l="1"/>
  <c r="N143" i="19"/>
  <c r="H8" i="32" l="1"/>
  <c r="H11" i="32" s="1"/>
  <c r="I14" i="33" s="1"/>
  <c r="M13" i="33"/>
  <c r="M39" i="33" s="1"/>
  <c r="M8" i="32"/>
  <c r="M11" i="32" s="1"/>
  <c r="N14" i="33" s="1"/>
  <c r="L13" i="33"/>
  <c r="L39" i="33" s="1"/>
  <c r="J13" i="33"/>
  <c r="J39" i="33" s="1"/>
  <c r="I8" i="32"/>
  <c r="I11" i="32" s="1"/>
  <c r="J14" i="33" s="1"/>
  <c r="K8" i="32"/>
  <c r="K11" i="32" s="1"/>
  <c r="L14" i="33" s="1"/>
  <c r="K13" i="33"/>
  <c r="K39" i="33" s="1"/>
  <c r="O13" i="33"/>
  <c r="O39" i="33" s="1"/>
  <c r="N13" i="33"/>
  <c r="N39" i="33" s="1"/>
  <c r="J8" i="32"/>
  <c r="J11" i="32" s="1"/>
  <c r="K14" i="33" s="1"/>
  <c r="N8" i="32"/>
  <c r="N11" i="32" s="1"/>
  <c r="O14" i="33" s="1"/>
  <c r="P13" i="33"/>
  <c r="P39" i="33" s="1"/>
  <c r="I13" i="33"/>
  <c r="I39" i="33" s="1"/>
  <c r="L8" i="32"/>
  <c r="L11" i="32" s="1"/>
  <c r="M14" i="33" s="1"/>
  <c r="Q13" i="33"/>
  <c r="Q39" i="33" s="1"/>
  <c r="P8" i="32"/>
  <c r="P11" i="32" s="1"/>
  <c r="Q14" i="33" s="1"/>
  <c r="O8" i="32"/>
  <c r="O11" i="32" s="1"/>
  <c r="P14" i="33" s="1"/>
  <c r="I15" i="33" l="1"/>
  <c r="Q15" i="33"/>
  <c r="N15" i="33"/>
  <c r="J15" i="33"/>
  <c r="L15" i="33"/>
  <c r="K15" i="33"/>
  <c r="P15" i="33"/>
  <c r="O15" i="33"/>
  <c r="M15" i="33"/>
  <c r="L143" i="19" l="1"/>
  <c r="K46" i="19" l="1"/>
  <c r="K46" i="22" l="1"/>
  <c r="K46" i="25"/>
  <c r="K46" i="31"/>
  <c r="K46" i="32"/>
  <c r="N46" i="19"/>
  <c r="J46" i="19"/>
  <c r="J46" i="32" l="1"/>
  <c r="J46" i="22"/>
  <c r="J46" i="25"/>
  <c r="J46" i="31"/>
  <c r="N46" i="32"/>
  <c r="N46" i="25"/>
  <c r="N46" i="31"/>
  <c r="N46" i="22"/>
  <c r="F39" i="19" l="1"/>
  <c r="F39" i="32" l="1"/>
  <c r="F39" i="25"/>
  <c r="F39" i="31"/>
  <c r="F39" i="22"/>
  <c r="P128" i="19" l="1"/>
  <c r="P128" i="31" s="1"/>
  <c r="O128" i="19"/>
  <c r="O128" i="31" s="1"/>
  <c r="N128" i="19"/>
  <c r="N128" i="31" s="1"/>
  <c r="M128" i="19"/>
  <c r="M128" i="31" s="1"/>
  <c r="J128" i="19"/>
  <c r="J128" i="31" s="1"/>
  <c r="I128" i="19"/>
  <c r="I128" i="31" s="1"/>
  <c r="H128" i="19"/>
  <c r="H128" i="31" s="1"/>
  <c r="G128" i="19"/>
  <c r="G128" i="31" s="1"/>
  <c r="H128" i="22" l="1"/>
  <c r="H128" i="32"/>
  <c r="H128" i="25"/>
  <c r="N128" i="25"/>
  <c r="N128" i="32"/>
  <c r="N128" i="22"/>
  <c r="I128" i="22"/>
  <c r="I128" i="32"/>
  <c r="I128" i="25"/>
  <c r="O128" i="32"/>
  <c r="O128" i="22"/>
  <c r="O128" i="25"/>
  <c r="J128" i="32"/>
  <c r="J128" i="25"/>
  <c r="J128" i="22"/>
  <c r="P128" i="32"/>
  <c r="P128" i="22"/>
  <c r="P128" i="25"/>
  <c r="G128" i="32"/>
  <c r="G128" i="22"/>
  <c r="G128" i="25"/>
  <c r="M128" i="32"/>
  <c r="M128" i="22"/>
  <c r="M128" i="25"/>
  <c r="F71" i="19" l="1"/>
  <c r="F71" i="31" l="1"/>
  <c r="F71" i="32"/>
  <c r="F71" i="25"/>
  <c r="F71" i="22"/>
  <c r="F42" i="19"/>
  <c r="F42" i="32" l="1"/>
  <c r="F42" i="25"/>
  <c r="F42" i="31"/>
  <c r="F42" i="22"/>
  <c r="H39" i="19"/>
  <c r="I39" i="19"/>
  <c r="H39" i="31" l="1"/>
  <c r="H39" i="32"/>
  <c r="H39" i="25"/>
  <c r="H39" i="22"/>
  <c r="I39" i="31"/>
  <c r="I39" i="32"/>
  <c r="I39" i="25"/>
  <c r="I39" i="22"/>
  <c r="H46" i="19"/>
  <c r="H46" i="32" l="1"/>
  <c r="H46" i="31"/>
  <c r="H46" i="25"/>
  <c r="H46" i="22"/>
  <c r="F83" i="19" l="1"/>
  <c r="F83" i="31" l="1"/>
  <c r="F83" i="32"/>
  <c r="F83" i="22"/>
  <c r="F83" i="25"/>
  <c r="G57" i="19"/>
  <c r="G57" i="31" l="1"/>
  <c r="G8" i="19"/>
  <c r="G57" i="32"/>
  <c r="G57" i="25"/>
  <c r="G57" i="22"/>
  <c r="G8" i="32" l="1"/>
  <c r="G11" i="32" s="1"/>
  <c r="H14" i="33" s="1"/>
  <c r="G8" i="31"/>
  <c r="G11" i="31" s="1"/>
  <c r="H13" i="33" s="1"/>
  <c r="H39" i="33" l="1"/>
  <c r="H15" i="33"/>
  <c r="I66" i="19"/>
  <c r="J66" i="19"/>
  <c r="K67" i="19"/>
  <c r="O66" i="19"/>
  <c r="H67" i="19"/>
  <c r="I66" i="31" l="1"/>
  <c r="I66" i="32"/>
  <c r="I66" i="22"/>
  <c r="I66" i="25"/>
  <c r="H67" i="31"/>
  <c r="H67" i="25"/>
  <c r="H67" i="22"/>
  <c r="H67" i="32"/>
  <c r="O66" i="31"/>
  <c r="O66" i="32"/>
  <c r="O66" i="22"/>
  <c r="O66" i="25"/>
  <c r="K67" i="31"/>
  <c r="K67" i="32"/>
  <c r="K67" i="25"/>
  <c r="K67" i="22"/>
  <c r="J66" i="31"/>
  <c r="J66" i="32"/>
  <c r="J66" i="22"/>
  <c r="J66" i="25"/>
  <c r="O67" i="19"/>
  <c r="I67" i="19"/>
  <c r="H66" i="19"/>
  <c r="G67" i="19"/>
  <c r="G66" i="19"/>
  <c r="L67" i="19"/>
  <c r="P67" i="19"/>
  <c r="N66" i="19"/>
  <c r="N67" i="19"/>
  <c r="M66" i="19"/>
  <c r="M67" i="19"/>
  <c r="P66" i="19"/>
  <c r="L66" i="19"/>
  <c r="J67" i="19"/>
  <c r="K66" i="19"/>
  <c r="K66" i="31" l="1"/>
  <c r="K66" i="25"/>
  <c r="K66" i="32"/>
  <c r="K66" i="22"/>
  <c r="N67" i="31"/>
  <c r="N67" i="32"/>
  <c r="N67" i="25"/>
  <c r="N67" i="22"/>
  <c r="L67" i="31"/>
  <c r="L67" i="32"/>
  <c r="L67" i="22"/>
  <c r="L67" i="25"/>
  <c r="I67" i="31"/>
  <c r="I67" i="32"/>
  <c r="I67" i="22"/>
  <c r="I67" i="25"/>
  <c r="P66" i="31"/>
  <c r="P66" i="32"/>
  <c r="P66" i="25"/>
  <c r="P66" i="22"/>
  <c r="H66" i="31"/>
  <c r="H66" i="25"/>
  <c r="H66" i="32"/>
  <c r="H66" i="22"/>
  <c r="J67" i="31"/>
  <c r="J67" i="22"/>
  <c r="J67" i="25"/>
  <c r="J67" i="32"/>
  <c r="O67" i="31"/>
  <c r="O67" i="32"/>
  <c r="O67" i="25"/>
  <c r="O67" i="22"/>
  <c r="P67" i="31"/>
  <c r="P67" i="22"/>
  <c r="P67" i="32"/>
  <c r="P67" i="25"/>
  <c r="M67" i="31"/>
  <c r="M67" i="25"/>
  <c r="M67" i="32"/>
  <c r="M67" i="22"/>
  <c r="G66" i="31"/>
  <c r="G66" i="25"/>
  <c r="G66" i="22"/>
  <c r="G66" i="32"/>
  <c r="L66" i="31"/>
  <c r="L66" i="25"/>
  <c r="L66" i="32"/>
  <c r="L66" i="22"/>
  <c r="M66" i="31"/>
  <c r="M66" i="32"/>
  <c r="M66" i="25"/>
  <c r="M66" i="22"/>
  <c r="N66" i="31"/>
  <c r="N66" i="25"/>
  <c r="N66" i="22"/>
  <c r="N66" i="32"/>
  <c r="G67" i="31"/>
  <c r="G67" i="22"/>
  <c r="G67" i="25"/>
  <c r="G67" i="32"/>
  <c r="P68" i="19"/>
  <c r="H68" i="19"/>
  <c r="K68" i="19"/>
  <c r="I68" i="19"/>
  <c r="O68" i="19"/>
  <c r="J68" i="19"/>
  <c r="L68" i="19"/>
  <c r="M68" i="19"/>
  <c r="N68" i="19"/>
  <c r="G68" i="19"/>
  <c r="O68" i="31" l="1"/>
  <c r="O68" i="22"/>
  <c r="O68" i="32"/>
  <c r="O68" i="25"/>
  <c r="M68" i="31"/>
  <c r="M68" i="32"/>
  <c r="M68" i="25"/>
  <c r="M68" i="22"/>
  <c r="I68" i="31"/>
  <c r="I68" i="25"/>
  <c r="I68" i="32"/>
  <c r="I68" i="22"/>
  <c r="N68" i="31"/>
  <c r="N68" i="32"/>
  <c r="N68" i="25"/>
  <c r="N68" i="22"/>
  <c r="G68" i="31"/>
  <c r="G68" i="25"/>
  <c r="G68" i="22"/>
  <c r="G68" i="32"/>
  <c r="L68" i="31"/>
  <c r="L68" i="22"/>
  <c r="L68" i="32"/>
  <c r="L68" i="25"/>
  <c r="K68" i="31"/>
  <c r="K68" i="32"/>
  <c r="K68" i="25"/>
  <c r="K68" i="22"/>
  <c r="P68" i="31"/>
  <c r="P68" i="32"/>
  <c r="P68" i="25"/>
  <c r="P68" i="22"/>
  <c r="J68" i="31"/>
  <c r="J68" i="32"/>
  <c r="J68" i="25"/>
  <c r="J68" i="22"/>
  <c r="H68" i="31"/>
  <c r="H68" i="22"/>
  <c r="H68" i="32"/>
  <c r="H68" i="25"/>
  <c r="F57" i="19"/>
  <c r="F57" i="31" l="1"/>
  <c r="F57" i="32"/>
  <c r="F57" i="22"/>
  <c r="F57" i="25"/>
  <c r="F46" i="19" l="1"/>
  <c r="F46" i="32" l="1"/>
  <c r="F46" i="22"/>
  <c r="F46" i="25"/>
  <c r="F46" i="31"/>
  <c r="F95" i="19" l="1"/>
  <c r="F95" i="31" l="1"/>
  <c r="F95" i="32"/>
  <c r="F95" i="25"/>
  <c r="F95" i="22"/>
  <c r="F115" i="19"/>
  <c r="F115" i="31" l="1"/>
  <c r="F115" i="32"/>
  <c r="F115" i="22"/>
  <c r="F115" i="25"/>
  <c r="F66" i="19"/>
  <c r="F67" i="19"/>
  <c r="F67" i="31" l="1"/>
  <c r="F67" i="32"/>
  <c r="F67" i="25"/>
  <c r="F67" i="22"/>
  <c r="F66" i="31"/>
  <c r="F66" i="25"/>
  <c r="F66" i="22"/>
  <c r="F66" i="32"/>
  <c r="F68" i="19"/>
  <c r="F68" i="31" l="1"/>
  <c r="F68" i="22"/>
  <c r="F68" i="25"/>
  <c r="F68" i="32"/>
  <c r="F60" i="19" l="1"/>
  <c r="F60" i="31" l="1"/>
  <c r="F60" i="32"/>
  <c r="F60" i="25"/>
  <c r="F60" i="22"/>
  <c r="F8" i="19"/>
  <c r="F96" i="19"/>
  <c r="G96" i="19"/>
  <c r="H96" i="19"/>
  <c r="I96" i="19"/>
  <c r="J96" i="19"/>
  <c r="K96" i="19"/>
  <c r="L96" i="19"/>
  <c r="M96" i="19"/>
  <c r="N96" i="19"/>
  <c r="O96" i="19"/>
  <c r="P96" i="19"/>
  <c r="E96" i="19"/>
  <c r="E96" i="31" l="1"/>
  <c r="E96" i="32"/>
  <c r="E96" i="25"/>
  <c r="E96" i="22"/>
  <c r="P96" i="31"/>
  <c r="P96" i="25"/>
  <c r="P96" i="22"/>
  <c r="P96" i="32"/>
  <c r="L96" i="31"/>
  <c r="L96" i="22"/>
  <c r="L96" i="32"/>
  <c r="L96" i="25"/>
  <c r="H96" i="31"/>
  <c r="H96" i="32"/>
  <c r="H96" i="25"/>
  <c r="H96" i="22"/>
  <c r="M96" i="31"/>
  <c r="M96" i="22"/>
  <c r="M96" i="25"/>
  <c r="M96" i="32"/>
  <c r="O96" i="31"/>
  <c r="O96" i="32"/>
  <c r="O96" i="22"/>
  <c r="O96" i="25"/>
  <c r="K96" i="31"/>
  <c r="K96" i="22"/>
  <c r="K96" i="25"/>
  <c r="K96" i="32"/>
  <c r="G96" i="31"/>
  <c r="G96" i="22"/>
  <c r="G96" i="25"/>
  <c r="G96" i="32"/>
  <c r="F8" i="32"/>
  <c r="F11" i="32" s="1"/>
  <c r="G14" i="33" s="1"/>
  <c r="I96" i="31"/>
  <c r="I96" i="22"/>
  <c r="I96" i="32"/>
  <c r="I96" i="25"/>
  <c r="N96" i="31"/>
  <c r="N96" i="22"/>
  <c r="N96" i="25"/>
  <c r="N96" i="32"/>
  <c r="J96" i="31"/>
  <c r="J96" i="25"/>
  <c r="J96" i="22"/>
  <c r="J96" i="32"/>
  <c r="F96" i="31"/>
  <c r="F96" i="25"/>
  <c r="F96" i="22"/>
  <c r="F96" i="32"/>
  <c r="F8" i="31"/>
  <c r="F11" i="31" s="1"/>
  <c r="G13" i="33" s="1"/>
  <c r="G15" i="33" l="1"/>
  <c r="G39" i="33"/>
  <c r="E57" i="19" l="1"/>
  <c r="E57" i="31" l="1"/>
  <c r="E57" i="32"/>
  <c r="E8" i="19"/>
  <c r="E57" i="22"/>
  <c r="E57" i="25"/>
  <c r="E8" i="32" l="1"/>
  <c r="E11" i="32" s="1"/>
  <c r="F14" i="33" s="1"/>
  <c r="R14" i="33" s="1"/>
  <c r="E8" i="31"/>
  <c r="E11" i="31" s="1"/>
  <c r="F13" i="33" s="1"/>
  <c r="R13" i="33" l="1"/>
  <c r="F39" i="33"/>
  <c r="R39" i="33" s="1"/>
  <c r="F15" i="33"/>
  <c r="R15" i="33" s="1"/>
  <c r="F31" i="19" l="1"/>
  <c r="F31" i="32" l="1"/>
  <c r="F31" i="31"/>
  <c r="F31" i="25"/>
  <c r="F31" i="22"/>
  <c r="J26" i="19"/>
  <c r="F26" i="19"/>
  <c r="I26" i="19"/>
  <c r="H26" i="19"/>
  <c r="E26" i="19"/>
  <c r="G26" i="19"/>
  <c r="E27" i="19" l="1"/>
  <c r="E26" i="22"/>
  <c r="E26" i="25"/>
  <c r="E26" i="32"/>
  <c r="E26" i="31"/>
  <c r="I27" i="19"/>
  <c r="I26" i="25"/>
  <c r="I26" i="31"/>
  <c r="I26" i="22"/>
  <c r="I26" i="32"/>
  <c r="J27" i="19"/>
  <c r="J26" i="31"/>
  <c r="J26" i="22"/>
  <c r="J26" i="32"/>
  <c r="J26" i="25"/>
  <c r="H26" i="31"/>
  <c r="H26" i="32"/>
  <c r="H26" i="25"/>
  <c r="H26" i="22"/>
  <c r="H27" i="19"/>
  <c r="F27" i="19"/>
  <c r="F26" i="25"/>
  <c r="F26" i="32"/>
  <c r="F26" i="31"/>
  <c r="F26" i="22"/>
  <c r="G27" i="19"/>
  <c r="G26" i="31"/>
  <c r="G26" i="22"/>
  <c r="G26" i="25"/>
  <c r="G26" i="32"/>
  <c r="H32" i="19" l="1"/>
  <c r="H21" i="19" s="1"/>
  <c r="H27" i="22"/>
  <c r="H141" i="22" s="1"/>
  <c r="H27" i="32"/>
  <c r="H16" i="32" s="1"/>
  <c r="H27" i="31"/>
  <c r="H15" i="31" s="1"/>
  <c r="H22" i="31" s="1"/>
  <c r="H27" i="25"/>
  <c r="H141" i="25" s="1"/>
  <c r="G32" i="19"/>
  <c r="G21" i="19" s="1"/>
  <c r="G27" i="22"/>
  <c r="G141" i="22" s="1"/>
  <c r="G27" i="31"/>
  <c r="G15" i="31" s="1"/>
  <c r="G22" i="31" s="1"/>
  <c r="G27" i="32"/>
  <c r="G16" i="32" s="1"/>
  <c r="G32" i="32" s="1"/>
  <c r="H4" i="33" s="1"/>
  <c r="G27" i="25"/>
  <c r="G141" i="25" s="1"/>
  <c r="J16" i="31"/>
  <c r="I32" i="19"/>
  <c r="I21" i="19" s="1"/>
  <c r="I27" i="22"/>
  <c r="I141" i="22" s="1"/>
  <c r="I27" i="32"/>
  <c r="I16" i="32" s="1"/>
  <c r="I27" i="31"/>
  <c r="I15" i="31" s="1"/>
  <c r="I22" i="31" s="1"/>
  <c r="I27" i="25"/>
  <c r="I141" i="25" s="1"/>
  <c r="H16" i="31"/>
  <c r="H32" i="31" s="1"/>
  <c r="J32" i="19"/>
  <c r="J21" i="19" s="1"/>
  <c r="J27" i="22"/>
  <c r="J141" i="22" s="1"/>
  <c r="J27" i="25"/>
  <c r="J141" i="25" s="1"/>
  <c r="J27" i="32"/>
  <c r="J16" i="32" s="1"/>
  <c r="J32" i="32" s="1"/>
  <c r="K4" i="33" s="1"/>
  <c r="J27" i="31"/>
  <c r="J15" i="31" s="1"/>
  <c r="J22" i="31" s="1"/>
  <c r="I16" i="31"/>
  <c r="I32" i="31" s="1"/>
  <c r="G16" i="31"/>
  <c r="G32" i="31" s="1"/>
  <c r="F16" i="31"/>
  <c r="F32" i="31" s="1"/>
  <c r="F32" i="19"/>
  <c r="F21" i="19" s="1"/>
  <c r="F27" i="25"/>
  <c r="F141" i="25" s="1"/>
  <c r="F27" i="22"/>
  <c r="F141" i="22" s="1"/>
  <c r="F27" i="31"/>
  <c r="F15" i="31" s="1"/>
  <c r="F22" i="31" s="1"/>
  <c r="F27" i="32"/>
  <c r="F16" i="32" s="1"/>
  <c r="F32" i="32" s="1"/>
  <c r="G4" i="33" s="1"/>
  <c r="E32" i="19"/>
  <c r="E21" i="19" s="1"/>
  <c r="E27" i="31"/>
  <c r="E16" i="31" s="1"/>
  <c r="E32" i="31" s="1"/>
  <c r="E27" i="25"/>
  <c r="E141" i="25" s="1"/>
  <c r="E27" i="22"/>
  <c r="E141" i="22" s="1"/>
  <c r="E27" i="32"/>
  <c r="E16" i="32" s="1"/>
  <c r="E32" i="32" s="1"/>
  <c r="G3" i="33" l="1"/>
  <c r="F33" i="31"/>
  <c r="E15" i="31"/>
  <c r="E22" i="31" s="1"/>
  <c r="I3" i="33"/>
  <c r="H3" i="33"/>
  <c r="G33" i="31"/>
  <c r="F4" i="33"/>
  <c r="E33" i="31"/>
  <c r="F3" i="33"/>
  <c r="J3" i="33"/>
  <c r="J32" i="31"/>
  <c r="I32" i="32"/>
  <c r="J4" i="33" s="1"/>
  <c r="H32" i="32"/>
  <c r="I4" i="33" s="1"/>
  <c r="J33" i="31" l="1"/>
  <c r="K3" i="33"/>
  <c r="F5" i="33"/>
  <c r="F37" i="33"/>
  <c r="J37" i="33"/>
  <c r="J5" i="33"/>
  <c r="H33" i="31"/>
  <c r="I33" i="31"/>
  <c r="I37" i="33"/>
  <c r="I5" i="33"/>
  <c r="H5" i="33"/>
  <c r="H37" i="33"/>
  <c r="G5" i="33"/>
  <c r="G37" i="33"/>
  <c r="K37" i="33" l="1"/>
  <c r="K5" i="33"/>
  <c r="E42" i="19" l="1"/>
  <c r="E42" i="31" l="1"/>
  <c r="E42" i="22"/>
  <c r="E42" i="32"/>
  <c r="E42" i="25"/>
  <c r="F97" i="19" l="1"/>
  <c r="G97" i="19"/>
  <c r="H97" i="19"/>
  <c r="I97" i="19"/>
  <c r="J97" i="19"/>
  <c r="K97" i="19"/>
  <c r="L97" i="19"/>
  <c r="M97" i="19"/>
  <c r="N97" i="19"/>
  <c r="O97" i="19"/>
  <c r="P97" i="19"/>
  <c r="E97" i="19"/>
  <c r="N97" i="31" l="1"/>
  <c r="N97" i="32"/>
  <c r="N97" i="25"/>
  <c r="N97" i="22"/>
  <c r="J97" i="31"/>
  <c r="J97" i="25"/>
  <c r="J97" i="22"/>
  <c r="J97" i="32"/>
  <c r="F97" i="31"/>
  <c r="F97" i="32"/>
  <c r="F97" i="25"/>
  <c r="F97" i="22"/>
  <c r="E97" i="31"/>
  <c r="E97" i="25"/>
  <c r="E97" i="22"/>
  <c r="E97" i="32"/>
  <c r="M97" i="31"/>
  <c r="M97" i="22"/>
  <c r="M97" i="32"/>
  <c r="M97" i="25"/>
  <c r="I97" i="31"/>
  <c r="I97" i="32"/>
  <c r="I97" i="25"/>
  <c r="I97" i="22"/>
  <c r="P97" i="31"/>
  <c r="P97" i="22"/>
  <c r="P97" i="25"/>
  <c r="P97" i="32"/>
  <c r="L97" i="31"/>
  <c r="L97" i="22"/>
  <c r="L97" i="32"/>
  <c r="L97" i="25"/>
  <c r="H97" i="31"/>
  <c r="H97" i="25"/>
  <c r="H97" i="22"/>
  <c r="H97" i="32"/>
  <c r="O97" i="31"/>
  <c r="O97" i="25"/>
  <c r="O97" i="22"/>
  <c r="O97" i="32"/>
  <c r="K97" i="31"/>
  <c r="K97" i="22"/>
  <c r="K97" i="32"/>
  <c r="K97" i="25"/>
  <c r="G97" i="31"/>
  <c r="G97" i="32"/>
  <c r="G97" i="22"/>
  <c r="G97" i="25"/>
  <c r="E115" i="19" l="1"/>
  <c r="G115" i="19"/>
  <c r="H115" i="19"/>
  <c r="I115" i="19"/>
  <c r="J115" i="19"/>
  <c r="K115" i="19"/>
  <c r="L115" i="19"/>
  <c r="M115" i="19"/>
  <c r="N115" i="19"/>
  <c r="O115" i="19"/>
  <c r="P115" i="19"/>
  <c r="E115" i="31" l="1"/>
  <c r="E115" i="25"/>
  <c r="E115" i="22"/>
  <c r="E115" i="32"/>
  <c r="J115" i="31"/>
  <c r="J115" i="25"/>
  <c r="J115" i="32"/>
  <c r="J115" i="22"/>
  <c r="M115" i="31"/>
  <c r="M115" i="22"/>
  <c r="M115" i="32"/>
  <c r="M115" i="25"/>
  <c r="I115" i="31"/>
  <c r="I115" i="22"/>
  <c r="I115" i="25"/>
  <c r="I115" i="32"/>
  <c r="N115" i="31"/>
  <c r="N115" i="25"/>
  <c r="N115" i="32"/>
  <c r="N115" i="22"/>
  <c r="P115" i="31"/>
  <c r="P115" i="25"/>
  <c r="P115" i="22"/>
  <c r="P115" i="32"/>
  <c r="L115" i="31"/>
  <c r="L115" i="25"/>
  <c r="L115" i="22"/>
  <c r="L115" i="32"/>
  <c r="H115" i="31"/>
  <c r="H115" i="22"/>
  <c r="H115" i="25"/>
  <c r="H115" i="32"/>
  <c r="O115" i="31"/>
  <c r="O115" i="25"/>
  <c r="O115" i="22"/>
  <c r="O115" i="32"/>
  <c r="K115" i="31"/>
  <c r="K115" i="25"/>
  <c r="K115" i="22"/>
  <c r="K115" i="32"/>
  <c r="G115" i="31"/>
  <c r="G115" i="22"/>
  <c r="G115" i="32"/>
  <c r="G115" i="25"/>
  <c r="G39" i="19"/>
  <c r="G39" i="25" l="1"/>
  <c r="G39" i="32"/>
  <c r="G39" i="22"/>
  <c r="G39" i="31"/>
  <c r="E39" i="19" l="1"/>
  <c r="E39" i="31" l="1"/>
  <c r="E39" i="32"/>
  <c r="E39" i="25"/>
  <c r="E39" i="22"/>
  <c r="F36" i="19"/>
  <c r="G36" i="19"/>
  <c r="H36" i="19"/>
  <c r="I36" i="19"/>
  <c r="J36" i="19"/>
  <c r="K36" i="19"/>
  <c r="L36" i="19"/>
  <c r="M36" i="19"/>
  <c r="N36" i="19"/>
  <c r="O36" i="19"/>
  <c r="P36" i="19"/>
  <c r="L36" i="25" l="1"/>
  <c r="L36" i="31"/>
  <c r="L36" i="32"/>
  <c r="L36" i="22"/>
  <c r="O36" i="22"/>
  <c r="O144" i="22" s="1"/>
  <c r="O36" i="32"/>
  <c r="O17" i="32" s="1"/>
  <c r="O53" i="32" s="1"/>
  <c r="P9" i="33" s="1"/>
  <c r="O53" i="19"/>
  <c r="O36" i="25"/>
  <c r="O144" i="25" s="1"/>
  <c r="O36" i="31"/>
  <c r="O17" i="31" s="1"/>
  <c r="O53" i="31" s="1"/>
  <c r="K36" i="22"/>
  <c r="K144" i="22" s="1"/>
  <c r="K36" i="25"/>
  <c r="K144" i="25" s="1"/>
  <c r="K36" i="31"/>
  <c r="K17" i="31" s="1"/>
  <c r="K53" i="31" s="1"/>
  <c r="K36" i="32"/>
  <c r="K17" i="32" s="1"/>
  <c r="K53" i="32" s="1"/>
  <c r="L9" i="33" s="1"/>
  <c r="K53" i="19"/>
  <c r="G36" i="22"/>
  <c r="G53" i="19"/>
  <c r="G36" i="31"/>
  <c r="G36" i="25"/>
  <c r="G36" i="32"/>
  <c r="G17" i="32" s="1"/>
  <c r="G53" i="32" s="1"/>
  <c r="H9" i="33" s="1"/>
  <c r="P36" i="25"/>
  <c r="P36" i="22"/>
  <c r="P36" i="31"/>
  <c r="P36" i="32"/>
  <c r="H36" i="25"/>
  <c r="H53" i="19"/>
  <c r="H36" i="32"/>
  <c r="H17" i="32" s="1"/>
  <c r="H36" i="22"/>
  <c r="H36" i="31"/>
  <c r="N36" i="32"/>
  <c r="N17" i="32" s="1"/>
  <c r="N53" i="32" s="1"/>
  <c r="O9" i="33" s="1"/>
  <c r="N53" i="19"/>
  <c r="N36" i="25"/>
  <c r="N144" i="25" s="1"/>
  <c r="N36" i="31"/>
  <c r="N17" i="31" s="1"/>
  <c r="N53" i="31" s="1"/>
  <c r="N36" i="22"/>
  <c r="N144" i="22" s="1"/>
  <c r="J36" i="32"/>
  <c r="J36" i="22"/>
  <c r="J36" i="31"/>
  <c r="J36" i="25"/>
  <c r="F36" i="32"/>
  <c r="F17" i="32" s="1"/>
  <c r="F53" i="32" s="1"/>
  <c r="G9" i="33" s="1"/>
  <c r="F36" i="31"/>
  <c r="F36" i="25"/>
  <c r="F53" i="19"/>
  <c r="F36" i="22"/>
  <c r="M36" i="31"/>
  <c r="M36" i="22"/>
  <c r="M36" i="32"/>
  <c r="M36" i="25"/>
  <c r="I36" i="31"/>
  <c r="I36" i="32"/>
  <c r="I17" i="32" s="1"/>
  <c r="I53" i="32" s="1"/>
  <c r="J9" i="33" s="1"/>
  <c r="I36" i="22"/>
  <c r="I36" i="25"/>
  <c r="I53" i="19"/>
  <c r="I144" i="22" l="1"/>
  <c r="P8" i="33"/>
  <c r="O54" i="31"/>
  <c r="O8" i="33"/>
  <c r="N54" i="31"/>
  <c r="H144" i="22"/>
  <c r="G144" i="25"/>
  <c r="G144" i="22"/>
  <c r="L8" i="33"/>
  <c r="K54" i="31"/>
  <c r="F144" i="22"/>
  <c r="H17" i="31"/>
  <c r="H53" i="31" s="1"/>
  <c r="F144" i="25"/>
  <c r="H53" i="32"/>
  <c r="I9" i="33" s="1"/>
  <c r="G17" i="31"/>
  <c r="G53" i="31" s="1"/>
  <c r="H144" i="25"/>
  <c r="I144" i="25"/>
  <c r="I17" i="31"/>
  <c r="I53" i="31" s="1"/>
  <c r="F17" i="31"/>
  <c r="F53" i="31" s="1"/>
  <c r="I54" i="31" l="1"/>
  <c r="J8" i="33"/>
  <c r="O38" i="33"/>
  <c r="O10" i="33"/>
  <c r="P38" i="33"/>
  <c r="P10" i="33"/>
  <c r="H8" i="33"/>
  <c r="G54" i="31"/>
  <c r="L38" i="33"/>
  <c r="L10" i="33"/>
  <c r="I8" i="33"/>
  <c r="H54" i="31"/>
  <c r="G8" i="33"/>
  <c r="F54" i="31"/>
  <c r="H38" i="33" l="1"/>
  <c r="H10" i="33"/>
  <c r="J38" i="33"/>
  <c r="J10" i="33"/>
  <c r="I38" i="33"/>
  <c r="I10" i="33"/>
  <c r="G38" i="33"/>
  <c r="G10" i="33"/>
  <c r="E119" i="19" l="1"/>
  <c r="F119" i="19"/>
  <c r="G119" i="19"/>
  <c r="H119" i="19"/>
  <c r="I119" i="19"/>
  <c r="J119" i="19"/>
  <c r="K119" i="19"/>
  <c r="L119" i="19"/>
  <c r="M119" i="19"/>
  <c r="N119" i="19"/>
  <c r="E120" i="19"/>
  <c r="F120" i="19"/>
  <c r="G120" i="19"/>
  <c r="H120" i="19"/>
  <c r="I120" i="19"/>
  <c r="J120" i="19"/>
  <c r="K120" i="19"/>
  <c r="L120" i="19"/>
  <c r="M120" i="19"/>
  <c r="N120" i="19"/>
  <c r="J120" i="31" l="1"/>
  <c r="J120" i="32"/>
  <c r="J120" i="22"/>
  <c r="J120" i="25"/>
  <c r="J158" i="25" s="1"/>
  <c r="J119" i="31"/>
  <c r="J119" i="32"/>
  <c r="J119" i="22"/>
  <c r="J161" i="22" s="1"/>
  <c r="J119" i="25"/>
  <c r="J161" i="25" s="1"/>
  <c r="F119" i="31"/>
  <c r="F119" i="32"/>
  <c r="F119" i="25"/>
  <c r="F161" i="25" s="1"/>
  <c r="F119" i="22"/>
  <c r="F161" i="22" s="1"/>
  <c r="E120" i="31"/>
  <c r="E120" i="32"/>
  <c r="E120" i="25"/>
  <c r="E158" i="25" s="1"/>
  <c r="E120" i="22"/>
  <c r="E158" i="22" s="1"/>
  <c r="I119" i="31"/>
  <c r="I119" i="22"/>
  <c r="I161" i="22" s="1"/>
  <c r="I119" i="25"/>
  <c r="I161" i="25" s="1"/>
  <c r="I119" i="32"/>
  <c r="E119" i="31"/>
  <c r="E119" i="32"/>
  <c r="E119" i="25"/>
  <c r="E161" i="25" s="1"/>
  <c r="E119" i="22"/>
  <c r="E161" i="22" s="1"/>
  <c r="F120" i="22"/>
  <c r="F158" i="22" s="1"/>
  <c r="F120" i="25"/>
  <c r="F158" i="25" s="1"/>
  <c r="F120" i="31"/>
  <c r="F120" i="32"/>
  <c r="M120" i="31"/>
  <c r="M120" i="32"/>
  <c r="M120" i="22"/>
  <c r="M158" i="22" s="1"/>
  <c r="M120" i="25"/>
  <c r="M158" i="25" s="1"/>
  <c r="L120" i="31"/>
  <c r="L120" i="22"/>
  <c r="L158" i="22" s="1"/>
  <c r="L120" i="25"/>
  <c r="L158" i="25" s="1"/>
  <c r="L120" i="32"/>
  <c r="L119" i="31"/>
  <c r="L119" i="22"/>
  <c r="L161" i="22" s="1"/>
  <c r="L119" i="25"/>
  <c r="L161" i="25" s="1"/>
  <c r="L119" i="32"/>
  <c r="H119" i="31"/>
  <c r="H119" i="32"/>
  <c r="H119" i="22"/>
  <c r="H161" i="22" s="1"/>
  <c r="H119" i="25"/>
  <c r="H161" i="25" s="1"/>
  <c r="N120" i="22"/>
  <c r="N158" i="22" s="1"/>
  <c r="N120" i="31"/>
  <c r="N120" i="25"/>
  <c r="N158" i="25" s="1"/>
  <c r="N120" i="32"/>
  <c r="N119" i="31"/>
  <c r="N119" i="25"/>
  <c r="N161" i="25" s="1"/>
  <c r="N119" i="22"/>
  <c r="N161" i="22" s="1"/>
  <c r="N119" i="32"/>
  <c r="I120" i="31"/>
  <c r="I120" i="32"/>
  <c r="I120" i="25"/>
  <c r="I158" i="25" s="1"/>
  <c r="I120" i="22"/>
  <c r="I158" i="22" s="1"/>
  <c r="M119" i="31"/>
  <c r="M119" i="22"/>
  <c r="M161" i="22" s="1"/>
  <c r="M119" i="25"/>
  <c r="M161" i="25" s="1"/>
  <c r="M119" i="32"/>
  <c r="H120" i="32"/>
  <c r="H120" i="25"/>
  <c r="H158" i="25" s="1"/>
  <c r="H120" i="31"/>
  <c r="H120" i="22"/>
  <c r="H158" i="22" s="1"/>
  <c r="K120" i="31"/>
  <c r="K120" i="25"/>
  <c r="K158" i="25" s="1"/>
  <c r="K120" i="32"/>
  <c r="K120" i="22"/>
  <c r="K158" i="22" s="1"/>
  <c r="G120" i="31"/>
  <c r="G120" i="25"/>
  <c r="G158" i="25" s="1"/>
  <c r="G120" i="22"/>
  <c r="G120" i="32"/>
  <c r="K119" i="31"/>
  <c r="K119" i="32"/>
  <c r="K119" i="22"/>
  <c r="K161" i="22" s="1"/>
  <c r="K119" i="25"/>
  <c r="K161" i="25" s="1"/>
  <c r="G119" i="31"/>
  <c r="G119" i="25"/>
  <c r="G161" i="25" s="1"/>
  <c r="G119" i="32"/>
  <c r="G119" i="22"/>
  <c r="G161" i="22" s="1"/>
  <c r="G158" i="22" l="1"/>
  <c r="J158" i="22"/>
  <c r="N125" i="19" l="1"/>
  <c r="F125" i="19"/>
  <c r="G125" i="19"/>
  <c r="H125" i="19"/>
  <c r="I125" i="19"/>
  <c r="J125" i="19"/>
  <c r="K125" i="19"/>
  <c r="L125" i="19"/>
  <c r="M125" i="19"/>
  <c r="O125" i="19"/>
  <c r="P125" i="19"/>
  <c r="H125" i="31" l="1"/>
  <c r="H125" i="32"/>
  <c r="H125" i="22"/>
  <c r="H125" i="25"/>
  <c r="M125" i="31"/>
  <c r="M125" i="25"/>
  <c r="M125" i="22"/>
  <c r="M125" i="32"/>
  <c r="N125" i="31"/>
  <c r="N125" i="25"/>
  <c r="N125" i="32"/>
  <c r="N125" i="22"/>
  <c r="P125" i="31"/>
  <c r="P125" i="32"/>
  <c r="P125" i="25"/>
  <c r="P125" i="22"/>
  <c r="K125" i="31"/>
  <c r="K125" i="22"/>
  <c r="K125" i="25"/>
  <c r="K125" i="32"/>
  <c r="G125" i="31"/>
  <c r="G125" i="25"/>
  <c r="G125" i="22"/>
  <c r="G125" i="32"/>
  <c r="I125" i="31"/>
  <c r="I125" i="25"/>
  <c r="I125" i="32"/>
  <c r="I125" i="22"/>
  <c r="L125" i="31"/>
  <c r="L125" i="25"/>
  <c r="L125" i="32"/>
  <c r="L125" i="22"/>
  <c r="O125" i="31"/>
  <c r="O125" i="25"/>
  <c r="O125" i="32"/>
  <c r="O125" i="22"/>
  <c r="J125" i="31"/>
  <c r="J125" i="25"/>
  <c r="J125" i="32"/>
  <c r="J125" i="22"/>
  <c r="F125" i="31"/>
  <c r="F125" i="22"/>
  <c r="F125" i="25"/>
  <c r="F125" i="32"/>
  <c r="P124" i="19" l="1"/>
  <c r="O124" i="19"/>
  <c r="P124" i="31" l="1"/>
  <c r="P19" i="31" s="1"/>
  <c r="P129" i="31" s="1"/>
  <c r="Q23" i="33" s="1"/>
  <c r="P124" i="22"/>
  <c r="P150" i="22" s="1"/>
  <c r="P124" i="25"/>
  <c r="P150" i="25" s="1"/>
  <c r="P124" i="32"/>
  <c r="P19" i="32" s="1"/>
  <c r="P129" i="32" s="1"/>
  <c r="Q24" i="33" s="1"/>
  <c r="P129" i="19"/>
  <c r="O124" i="31"/>
  <c r="O19" i="31" s="1"/>
  <c r="O124" i="32"/>
  <c r="O19" i="32" s="1"/>
  <c r="O129" i="32" s="1"/>
  <c r="P24" i="33" s="1"/>
  <c r="O124" i="25"/>
  <c r="O150" i="25" s="1"/>
  <c r="O124" i="22"/>
  <c r="O150" i="22" s="1"/>
  <c r="O129" i="19"/>
  <c r="O129" i="31" l="1"/>
  <c r="P23" i="33" s="1"/>
  <c r="Q42" i="33"/>
  <c r="Q25" i="33"/>
  <c r="P42" i="33" l="1"/>
  <c r="P25" i="33"/>
  <c r="N124" i="19" l="1"/>
  <c r="N124" i="31" l="1"/>
  <c r="N19" i="31" s="1"/>
  <c r="N124" i="32"/>
  <c r="N19" i="32" s="1"/>
  <c r="N124" i="25"/>
  <c r="N124" i="22"/>
  <c r="N129" i="19"/>
  <c r="N150" i="25" l="1"/>
  <c r="N129" i="32"/>
  <c r="O24" i="33" s="1"/>
  <c r="N150" i="22"/>
  <c r="N129" i="31"/>
  <c r="O23" i="33" s="1"/>
  <c r="O25" i="33" l="1"/>
  <c r="O42" i="33"/>
  <c r="E36" i="19" l="1"/>
  <c r="J39" i="19"/>
  <c r="L39" i="19"/>
  <c r="M39" i="19"/>
  <c r="P39" i="19"/>
  <c r="E36" i="31" l="1"/>
  <c r="E53" i="19"/>
  <c r="E36" i="22"/>
  <c r="E36" i="25"/>
  <c r="E36" i="32"/>
  <c r="E17" i="32" s="1"/>
  <c r="M39" i="31"/>
  <c r="M17" i="31" s="1"/>
  <c r="M53" i="31" s="1"/>
  <c r="M39" i="32"/>
  <c r="M17" i="32" s="1"/>
  <c r="M39" i="22"/>
  <c r="M144" i="22" s="1"/>
  <c r="M39" i="25"/>
  <c r="M144" i="25" s="1"/>
  <c r="M53" i="19"/>
  <c r="P39" i="31"/>
  <c r="P17" i="31" s="1"/>
  <c r="P39" i="25"/>
  <c r="P144" i="25" s="1"/>
  <c r="P39" i="32"/>
  <c r="P17" i="32" s="1"/>
  <c r="P53" i="32" s="1"/>
  <c r="Q9" i="33" s="1"/>
  <c r="P39" i="22"/>
  <c r="P144" i="22" s="1"/>
  <c r="P53" i="19"/>
  <c r="L39" i="31"/>
  <c r="L17" i="31" s="1"/>
  <c r="L53" i="31" s="1"/>
  <c r="L39" i="25"/>
  <c r="L144" i="25" s="1"/>
  <c r="L39" i="32"/>
  <c r="L17" i="32" s="1"/>
  <c r="L53" i="32" s="1"/>
  <c r="M9" i="33" s="1"/>
  <c r="L39" i="22"/>
  <c r="L144" i="22" s="1"/>
  <c r="L53" i="19"/>
  <c r="J39" i="32"/>
  <c r="J17" i="32" s="1"/>
  <c r="J39" i="22"/>
  <c r="J39" i="31"/>
  <c r="J39" i="25"/>
  <c r="J53" i="19"/>
  <c r="P120" i="19"/>
  <c r="O120" i="19"/>
  <c r="P119" i="19"/>
  <c r="O119" i="19"/>
  <c r="J144" i="22" l="1"/>
  <c r="N8" i="33"/>
  <c r="M8" i="33"/>
  <c r="L54" i="31"/>
  <c r="O120" i="31"/>
  <c r="O120" i="32"/>
  <c r="O120" i="25"/>
  <c r="O120" i="22"/>
  <c r="E144" i="22"/>
  <c r="O119" i="31"/>
  <c r="O119" i="25"/>
  <c r="O161" i="25" s="1"/>
  <c r="O119" i="32"/>
  <c r="O119" i="22"/>
  <c r="O161" i="22" s="1"/>
  <c r="P120" i="25"/>
  <c r="P158" i="25" s="1"/>
  <c r="P120" i="31"/>
  <c r="P120" i="22"/>
  <c r="P158" i="22" s="1"/>
  <c r="P120" i="32"/>
  <c r="J144" i="25"/>
  <c r="J53" i="32"/>
  <c r="K9" i="33" s="1"/>
  <c r="P53" i="31"/>
  <c r="E144" i="25"/>
  <c r="P119" i="31"/>
  <c r="P119" i="22"/>
  <c r="P161" i="22" s="1"/>
  <c r="P119" i="32"/>
  <c r="P119" i="25"/>
  <c r="P161" i="25" s="1"/>
  <c r="J17" i="31"/>
  <c r="J53" i="31" s="1"/>
  <c r="M53" i="32"/>
  <c r="N9" i="33" s="1"/>
  <c r="E53" i="32"/>
  <c r="E17" i="31"/>
  <c r="E53" i="31" s="1"/>
  <c r="O69" i="19"/>
  <c r="P69" i="19"/>
  <c r="N69" i="19"/>
  <c r="O69" i="32" l="1"/>
  <c r="O69" i="25"/>
  <c r="O69" i="31"/>
  <c r="O69" i="22"/>
  <c r="F9" i="33"/>
  <c r="R9" i="33" s="1"/>
  <c r="Q53" i="32"/>
  <c r="N69" i="25"/>
  <c r="N69" i="31"/>
  <c r="N69" i="22"/>
  <c r="N69" i="32"/>
  <c r="N121" i="19"/>
  <c r="O158" i="25"/>
  <c r="M10" i="33"/>
  <c r="M38" i="33"/>
  <c r="O158" i="22"/>
  <c r="N10" i="33"/>
  <c r="N38" i="33"/>
  <c r="P69" i="25"/>
  <c r="P69" i="22"/>
  <c r="P69" i="31"/>
  <c r="P69" i="32"/>
  <c r="E54" i="31"/>
  <c r="Q53" i="31"/>
  <c r="Q54" i="31" s="1"/>
  <c r="F8" i="33"/>
  <c r="K8" i="33"/>
  <c r="J54" i="31"/>
  <c r="P54" i="31"/>
  <c r="Q8" i="33"/>
  <c r="M54" i="31"/>
  <c r="P74" i="19"/>
  <c r="P73" i="19"/>
  <c r="N73" i="19"/>
  <c r="N74" i="19"/>
  <c r="O73" i="19"/>
  <c r="O74" i="19"/>
  <c r="M124" i="19"/>
  <c r="M124" i="31" l="1"/>
  <c r="M19" i="31" s="1"/>
  <c r="M124" i="32"/>
  <c r="M19" i="32" s="1"/>
  <c r="M124" i="25"/>
  <c r="M124" i="22"/>
  <c r="M129" i="19"/>
  <c r="O73" i="31"/>
  <c r="O10" i="31" s="1"/>
  <c r="O73" i="22"/>
  <c r="O73" i="32"/>
  <c r="O9" i="32" s="1"/>
  <c r="O12" i="32" s="1"/>
  <c r="P19" i="33" s="1"/>
  <c r="O73" i="25"/>
  <c r="O9" i="19"/>
  <c r="N74" i="31"/>
  <c r="N74" i="22"/>
  <c r="N74" i="25"/>
  <c r="N74" i="32"/>
  <c r="N10" i="19"/>
  <c r="O74" i="31"/>
  <c r="O9" i="31" s="1"/>
  <c r="O12" i="31" s="1"/>
  <c r="P18" i="33" s="1"/>
  <c r="O74" i="25"/>
  <c r="O74" i="22"/>
  <c r="O74" i="32"/>
  <c r="P73" i="31"/>
  <c r="P73" i="32"/>
  <c r="P18" i="32" s="1"/>
  <c r="P121" i="32" s="1"/>
  <c r="P73" i="25"/>
  <c r="P73" i="22"/>
  <c r="P10" i="19"/>
  <c r="P147" i="22"/>
  <c r="P151" i="22" s="1"/>
  <c r="N10" i="31"/>
  <c r="N13" i="31" s="1"/>
  <c r="O41" i="33" s="1"/>
  <c r="N18" i="31"/>
  <c r="N121" i="31" s="1"/>
  <c r="O121" i="19"/>
  <c r="P74" i="31"/>
  <c r="P18" i="31" s="1"/>
  <c r="P121" i="31" s="1"/>
  <c r="P74" i="22"/>
  <c r="P74" i="32"/>
  <c r="P74" i="25"/>
  <c r="P147" i="25" s="1"/>
  <c r="P151" i="25" s="1"/>
  <c r="P9" i="32"/>
  <c r="N9" i="32"/>
  <c r="N12" i="32" s="1"/>
  <c r="O19" i="33" s="1"/>
  <c r="K10" i="33"/>
  <c r="K38" i="33"/>
  <c r="P121" i="19"/>
  <c r="O10" i="19"/>
  <c r="N73" i="31"/>
  <c r="N9" i="31" s="1"/>
  <c r="N12" i="31" s="1"/>
  <c r="O18" i="33" s="1"/>
  <c r="N73" i="25"/>
  <c r="N147" i="25" s="1"/>
  <c r="N151" i="25" s="1"/>
  <c r="N73" i="32"/>
  <c r="N18" i="32" s="1"/>
  <c r="N121" i="32" s="1"/>
  <c r="N73" i="22"/>
  <c r="N147" i="22" s="1"/>
  <c r="N151" i="22" s="1"/>
  <c r="Q38" i="33"/>
  <c r="Q10" i="33"/>
  <c r="R8" i="33"/>
  <c r="F38" i="33"/>
  <c r="F10" i="33"/>
  <c r="P9" i="19"/>
  <c r="P10" i="31"/>
  <c r="P13" i="31" s="1"/>
  <c r="Q41" i="33" s="1"/>
  <c r="N9" i="19"/>
  <c r="O18" i="32"/>
  <c r="O121" i="32" s="1"/>
  <c r="M69" i="19"/>
  <c r="O40" i="33" l="1"/>
  <c r="O20" i="33"/>
  <c r="P40" i="33"/>
  <c r="P20" i="33"/>
  <c r="M150" i="22"/>
  <c r="P12" i="32"/>
  <c r="Q19" i="33" s="1"/>
  <c r="O147" i="22"/>
  <c r="O151" i="22" s="1"/>
  <c r="M150" i="25"/>
  <c r="O18" i="31"/>
  <c r="O121" i="31" s="1"/>
  <c r="O13" i="31"/>
  <c r="P41" i="33" s="1"/>
  <c r="M129" i="31"/>
  <c r="N23" i="33" s="1"/>
  <c r="R10" i="33"/>
  <c r="M69" i="22"/>
  <c r="M69" i="32"/>
  <c r="M69" i="31"/>
  <c r="M69" i="25"/>
  <c r="R38" i="33"/>
  <c r="P9" i="31"/>
  <c r="P12" i="31" s="1"/>
  <c r="Q18" i="33" s="1"/>
  <c r="O147" i="25"/>
  <c r="O151" i="25" s="1"/>
  <c r="M129" i="32"/>
  <c r="N24" i="33" s="1"/>
  <c r="M73" i="19"/>
  <c r="M74" i="19"/>
  <c r="M73" i="31" l="1"/>
  <c r="M73" i="25"/>
  <c r="M73" i="32"/>
  <c r="M18" i="32" s="1"/>
  <c r="M121" i="32" s="1"/>
  <c r="M73" i="22"/>
  <c r="M121" i="19"/>
  <c r="M10" i="31"/>
  <c r="M13" i="31" s="1"/>
  <c r="N41" i="33" s="1"/>
  <c r="M18" i="31"/>
  <c r="N42" i="33"/>
  <c r="N25" i="33"/>
  <c r="M147" i="22"/>
  <c r="M151" i="22" s="1"/>
  <c r="M9" i="19"/>
  <c r="M74" i="31"/>
  <c r="M9" i="31" s="1"/>
  <c r="M12" i="31" s="1"/>
  <c r="N18" i="33" s="1"/>
  <c r="M74" i="22"/>
  <c r="M74" i="25"/>
  <c r="M147" i="25" s="1"/>
  <c r="M151" i="25" s="1"/>
  <c r="M74" i="32"/>
  <c r="Q20" i="33"/>
  <c r="Q40" i="33"/>
  <c r="M10" i="19"/>
  <c r="N40" i="33" l="1"/>
  <c r="M9" i="32"/>
  <c r="M12" i="32" s="1"/>
  <c r="N19" i="33" s="1"/>
  <c r="N20" i="33" s="1"/>
  <c r="M121" i="31"/>
  <c r="E125" i="19" l="1"/>
  <c r="L124" i="19"/>
  <c r="L124" i="31" l="1"/>
  <c r="L19" i="31" s="1"/>
  <c r="L129" i="31" s="1"/>
  <c r="M23" i="33" s="1"/>
  <c r="L124" i="25"/>
  <c r="L129" i="19"/>
  <c r="L124" i="22"/>
  <c r="L124" i="32"/>
  <c r="L19" i="32" s="1"/>
  <c r="L129" i="32" s="1"/>
  <c r="M24" i="33" s="1"/>
  <c r="E125" i="31"/>
  <c r="E125" i="22"/>
  <c r="E125" i="25"/>
  <c r="E125" i="32"/>
  <c r="L150" i="22" l="1"/>
  <c r="L150" i="25"/>
  <c r="M25" i="33"/>
  <c r="M42" i="33"/>
  <c r="L69" i="19"/>
  <c r="L69" i="31" l="1"/>
  <c r="L69" i="32"/>
  <c r="L69" i="25"/>
  <c r="L69" i="22"/>
  <c r="L9" i="19"/>
  <c r="L74" i="19"/>
  <c r="L73" i="19"/>
  <c r="L121" i="19" s="1"/>
  <c r="L73" i="31" l="1"/>
  <c r="L73" i="22"/>
  <c r="L73" i="32"/>
  <c r="L73" i="25"/>
  <c r="L147" i="25" s="1"/>
  <c r="L151" i="25" s="1"/>
  <c r="L10" i="19"/>
  <c r="L18" i="32"/>
  <c r="L121" i="32" s="1"/>
  <c r="L74" i="31"/>
  <c r="L74" i="25"/>
  <c r="L74" i="32"/>
  <c r="L9" i="32" s="1"/>
  <c r="L12" i="32" s="1"/>
  <c r="M19" i="33" s="1"/>
  <c r="L74" i="22"/>
  <c r="L147" i="22"/>
  <c r="L151" i="22" s="1"/>
  <c r="L10" i="31"/>
  <c r="L13" i="31" s="1"/>
  <c r="M41" i="33" s="1"/>
  <c r="L9" i="31"/>
  <c r="L12" i="31" s="1"/>
  <c r="M18" i="33" s="1"/>
  <c r="L18" i="31"/>
  <c r="L121" i="31" s="1"/>
  <c r="M40" i="33" l="1"/>
  <c r="M20" i="33"/>
  <c r="K69" i="19" l="1"/>
  <c r="K124" i="19"/>
  <c r="K69" i="31" l="1"/>
  <c r="K69" i="22"/>
  <c r="K69" i="32"/>
  <c r="K69" i="25"/>
  <c r="K124" i="31"/>
  <c r="K19" i="31" s="1"/>
  <c r="K124" i="32"/>
  <c r="K19" i="32" s="1"/>
  <c r="K124" i="22"/>
  <c r="K124" i="25"/>
  <c r="K129" i="19"/>
  <c r="K74" i="19"/>
  <c r="K73" i="19"/>
  <c r="K73" i="31" l="1"/>
  <c r="K73" i="25"/>
  <c r="K73" i="32"/>
  <c r="K73" i="22"/>
  <c r="K150" i="22"/>
  <c r="K9" i="19"/>
  <c r="K74" i="31"/>
  <c r="K74" i="25"/>
  <c r="K74" i="22"/>
  <c r="K74" i="32"/>
  <c r="K18" i="32" s="1"/>
  <c r="K121" i="32" s="1"/>
  <c r="K129" i="32"/>
  <c r="L24" i="33" s="1"/>
  <c r="K121" i="19"/>
  <c r="K147" i="22"/>
  <c r="K151" i="22" s="1"/>
  <c r="K10" i="19"/>
  <c r="K150" i="25"/>
  <c r="K129" i="31"/>
  <c r="L23" i="33" s="1"/>
  <c r="K10" i="31"/>
  <c r="K13" i="31" s="1"/>
  <c r="L41" i="33" s="1"/>
  <c r="K9" i="31"/>
  <c r="K12" i="31" s="1"/>
  <c r="L18" i="33" s="1"/>
  <c r="K18" i="31"/>
  <c r="K121" i="31" s="1"/>
  <c r="L40" i="33" l="1"/>
  <c r="K9" i="32"/>
  <c r="K12" i="32" s="1"/>
  <c r="L19" i="33" s="1"/>
  <c r="L20" i="33" s="1"/>
  <c r="K147" i="25"/>
  <c r="K151" i="25" s="1"/>
  <c r="L42" i="33"/>
  <c r="L25" i="33"/>
  <c r="J124" i="19" l="1"/>
  <c r="F124" i="19"/>
  <c r="J124" i="31" l="1"/>
  <c r="J19" i="31" s="1"/>
  <c r="J124" i="32"/>
  <c r="J19" i="32" s="1"/>
  <c r="J124" i="22"/>
  <c r="J124" i="25"/>
  <c r="J129" i="19"/>
  <c r="F124" i="31"/>
  <c r="F19" i="31" s="1"/>
  <c r="F124" i="22"/>
  <c r="F124" i="25"/>
  <c r="F124" i="32"/>
  <c r="F19" i="32" s="1"/>
  <c r="F129" i="19"/>
  <c r="G124" i="19"/>
  <c r="H124" i="19"/>
  <c r="E124" i="19"/>
  <c r="I124" i="19"/>
  <c r="I124" i="31" l="1"/>
  <c r="I19" i="31" s="1"/>
  <c r="I124" i="22"/>
  <c r="I124" i="32"/>
  <c r="I19" i="32" s="1"/>
  <c r="I129" i="32" s="1"/>
  <c r="J24" i="33" s="1"/>
  <c r="I124" i="25"/>
  <c r="I129" i="19"/>
  <c r="F150" i="22"/>
  <c r="J150" i="22"/>
  <c r="H124" i="31"/>
  <c r="H19" i="31" s="1"/>
  <c r="H124" i="22"/>
  <c r="H124" i="25"/>
  <c r="H124" i="32"/>
  <c r="H19" i="32" s="1"/>
  <c r="H129" i="19"/>
  <c r="G124" i="31"/>
  <c r="G19" i="31" s="1"/>
  <c r="G124" i="32"/>
  <c r="G19" i="32" s="1"/>
  <c r="G124" i="25"/>
  <c r="G124" i="22"/>
  <c r="G129" i="19"/>
  <c r="F129" i="32"/>
  <c r="G24" i="33" s="1"/>
  <c r="F129" i="31"/>
  <c r="G23" i="33" s="1"/>
  <c r="J129" i="32"/>
  <c r="K24" i="33" s="1"/>
  <c r="E124" i="25"/>
  <c r="E124" i="22"/>
  <c r="E124" i="32"/>
  <c r="E19" i="32" s="1"/>
  <c r="E129" i="32" s="1"/>
  <c r="F24" i="33" s="1"/>
  <c r="E124" i="31"/>
  <c r="E19" i="31" s="1"/>
  <c r="E129" i="19"/>
  <c r="F150" i="25"/>
  <c r="J150" i="25"/>
  <c r="J129" i="31"/>
  <c r="K23" i="33" s="1"/>
  <c r="G25" i="33" l="1"/>
  <c r="G42" i="33"/>
  <c r="G150" i="22"/>
  <c r="H150" i="22"/>
  <c r="I150" i="25"/>
  <c r="E150" i="22"/>
  <c r="G150" i="25"/>
  <c r="H129" i="31"/>
  <c r="I23" i="33" s="1"/>
  <c r="K25" i="33"/>
  <c r="K42" i="33"/>
  <c r="E150" i="25"/>
  <c r="G129" i="32"/>
  <c r="H24" i="33" s="1"/>
  <c r="R24" i="33" s="1"/>
  <c r="H129" i="32"/>
  <c r="I24" i="33" s="1"/>
  <c r="I150" i="22"/>
  <c r="E129" i="31"/>
  <c r="F23" i="33" s="1"/>
  <c r="G129" i="31"/>
  <c r="H23" i="33" s="1"/>
  <c r="H150" i="25"/>
  <c r="I129" i="31"/>
  <c r="J23" i="33" s="1"/>
  <c r="I25" i="33" l="1"/>
  <c r="I42" i="33"/>
  <c r="J42" i="33"/>
  <c r="J25" i="33"/>
  <c r="F42" i="33"/>
  <c r="F25" i="33"/>
  <c r="R23" i="33"/>
  <c r="H25" i="33"/>
  <c r="H42" i="33"/>
  <c r="R25" i="33" l="1"/>
  <c r="R42" i="33"/>
  <c r="E69" i="19" l="1"/>
  <c r="E9" i="19" l="1"/>
  <c r="E69" i="25"/>
  <c r="E10" i="19"/>
  <c r="E69" i="22"/>
  <c r="E69" i="31"/>
  <c r="E69" i="32"/>
  <c r="E121" i="19"/>
  <c r="E140" i="19"/>
  <c r="F69" i="19"/>
  <c r="I69" i="19"/>
  <c r="H69" i="19"/>
  <c r="G69" i="19"/>
  <c r="J69" i="19"/>
  <c r="G69" i="31" l="1"/>
  <c r="G69" i="22"/>
  <c r="G69" i="32"/>
  <c r="G69" i="25"/>
  <c r="I69" i="31"/>
  <c r="I69" i="25"/>
  <c r="I69" i="22"/>
  <c r="I69" i="32"/>
  <c r="J69" i="22"/>
  <c r="J69" i="31"/>
  <c r="J69" i="25"/>
  <c r="J69" i="32"/>
  <c r="F69" i="31"/>
  <c r="F69" i="32"/>
  <c r="F69" i="22"/>
  <c r="F69" i="25"/>
  <c r="E9" i="32"/>
  <c r="E12" i="32" s="1"/>
  <c r="F19" i="33" s="1"/>
  <c r="E18" i="32"/>
  <c r="E121" i="32" s="1"/>
  <c r="E147" i="25"/>
  <c r="E151" i="25" s="1"/>
  <c r="E166" i="25"/>
  <c r="E168" i="25" s="1"/>
  <c r="E167" i="25"/>
  <c r="E155" i="25"/>
  <c r="E152" i="25" s="1"/>
  <c r="H69" i="25"/>
  <c r="H69" i="32"/>
  <c r="H69" i="31"/>
  <c r="H69" i="22"/>
  <c r="E9" i="31"/>
  <c r="E12" i="31" s="1"/>
  <c r="F18" i="33" s="1"/>
  <c r="E10" i="31"/>
  <c r="E13" i="31" s="1"/>
  <c r="F41" i="33" s="1"/>
  <c r="E18" i="31"/>
  <c r="E121" i="31" s="1"/>
  <c r="E140" i="31"/>
  <c r="E141" i="31" s="1"/>
  <c r="E147" i="22"/>
  <c r="E151" i="22" s="1"/>
  <c r="E167" i="22"/>
  <c r="E166" i="22"/>
  <c r="E168" i="22" s="1"/>
  <c r="E155" i="22"/>
  <c r="E152" i="22" s="1"/>
  <c r="I74" i="19"/>
  <c r="I73" i="19"/>
  <c r="I9" i="19" s="1"/>
  <c r="G74" i="19"/>
  <c r="G73" i="19"/>
  <c r="G9" i="19" s="1"/>
  <c r="H74" i="19"/>
  <c r="H73" i="19"/>
  <c r="F74" i="19"/>
  <c r="F73" i="19"/>
  <c r="F10" i="19" s="1"/>
  <c r="J74" i="19"/>
  <c r="J73" i="19"/>
  <c r="J10" i="19" s="1"/>
  <c r="H10" i="19" l="1"/>
  <c r="H73" i="32"/>
  <c r="H73" i="22"/>
  <c r="H73" i="31"/>
  <c r="H73" i="25"/>
  <c r="E169" i="22"/>
  <c r="H9" i="19"/>
  <c r="F140" i="19"/>
  <c r="F73" i="31"/>
  <c r="F73" i="22"/>
  <c r="F73" i="25"/>
  <c r="F73" i="32"/>
  <c r="G73" i="31"/>
  <c r="G73" i="32"/>
  <c r="G9" i="32" s="1"/>
  <c r="G12" i="32" s="1"/>
  <c r="H19" i="33" s="1"/>
  <c r="G73" i="22"/>
  <c r="G73" i="25"/>
  <c r="J73" i="31"/>
  <c r="J73" i="25"/>
  <c r="J73" i="32"/>
  <c r="J73" i="22"/>
  <c r="J167" i="22" s="1"/>
  <c r="J169" i="22" s="1"/>
  <c r="I73" i="31"/>
  <c r="I73" i="22"/>
  <c r="I166" i="22" s="1"/>
  <c r="I168" i="22" s="1"/>
  <c r="I73" i="25"/>
  <c r="I73" i="32"/>
  <c r="J74" i="31"/>
  <c r="J74" i="25"/>
  <c r="J74" i="22"/>
  <c r="J166" i="22" s="1"/>
  <c r="J168" i="22" s="1"/>
  <c r="J74" i="32"/>
  <c r="H74" i="31"/>
  <c r="H74" i="32"/>
  <c r="H74" i="22"/>
  <c r="H74" i="25"/>
  <c r="I74" i="31"/>
  <c r="I74" i="32"/>
  <c r="I74" i="22"/>
  <c r="I147" i="22" s="1"/>
  <c r="I151" i="22" s="1"/>
  <c r="I74" i="25"/>
  <c r="F20" i="33"/>
  <c r="F40" i="33"/>
  <c r="H147" i="22"/>
  <c r="H151" i="22" s="1"/>
  <c r="H166" i="22"/>
  <c r="H168" i="22" s="1"/>
  <c r="H167" i="22"/>
  <c r="H169" i="22" s="1"/>
  <c r="H155" i="22"/>
  <c r="H152" i="22" s="1"/>
  <c r="H147" i="25"/>
  <c r="H151" i="25" s="1"/>
  <c r="H166" i="25"/>
  <c r="H168" i="25" s="1"/>
  <c r="H167" i="25"/>
  <c r="H169" i="25" s="1"/>
  <c r="H155" i="25"/>
  <c r="H152" i="25" s="1"/>
  <c r="F121" i="19"/>
  <c r="J140" i="19"/>
  <c r="J18" i="32"/>
  <c r="J9" i="32"/>
  <c r="I10" i="19"/>
  <c r="I147" i="25"/>
  <c r="I151" i="25" s="1"/>
  <c r="I166" i="25"/>
  <c r="I168" i="25" s="1"/>
  <c r="I167" i="25"/>
  <c r="I169" i="25" s="1"/>
  <c r="I155" i="25"/>
  <c r="I152" i="25" s="1"/>
  <c r="G121" i="19"/>
  <c r="H140" i="19"/>
  <c r="H18" i="31"/>
  <c r="H9" i="31"/>
  <c r="H12" i="31" s="1"/>
  <c r="I18" i="33" s="1"/>
  <c r="H140" i="31"/>
  <c r="H141" i="31" s="1"/>
  <c r="F9" i="19"/>
  <c r="J121" i="19"/>
  <c r="J147" i="25"/>
  <c r="J151" i="25" s="1"/>
  <c r="J167" i="25"/>
  <c r="J169" i="25" s="1"/>
  <c r="J166" i="25"/>
  <c r="J168" i="25" s="1"/>
  <c r="J155" i="25"/>
  <c r="J152" i="25" s="1"/>
  <c r="I140" i="19"/>
  <c r="I18" i="32"/>
  <c r="I9" i="32"/>
  <c r="I12" i="32" s="1"/>
  <c r="J19" i="33" s="1"/>
  <c r="I10" i="31"/>
  <c r="I13" i="31" s="1"/>
  <c r="J41" i="33" s="1"/>
  <c r="I18" i="31"/>
  <c r="I9" i="31"/>
  <c r="I12" i="31" s="1"/>
  <c r="J18" i="33" s="1"/>
  <c r="I140" i="31"/>
  <c r="G10" i="19"/>
  <c r="G10" i="31"/>
  <c r="G140" i="31"/>
  <c r="F74" i="31"/>
  <c r="F9" i="31" s="1"/>
  <c r="F12" i="31" s="1"/>
  <c r="G18" i="33" s="1"/>
  <c r="F74" i="25"/>
  <c r="F74" i="32"/>
  <c r="F9" i="32" s="1"/>
  <c r="F12" i="32" s="1"/>
  <c r="G19" i="33" s="1"/>
  <c r="F74" i="22"/>
  <c r="F167" i="22" s="1"/>
  <c r="F169" i="22" s="1"/>
  <c r="G74" i="31"/>
  <c r="G9" i="31" s="1"/>
  <c r="G12" i="31" s="1"/>
  <c r="H18" i="33" s="1"/>
  <c r="G74" i="25"/>
  <c r="G74" i="32"/>
  <c r="G18" i="32" s="1"/>
  <c r="G121" i="32" s="1"/>
  <c r="G74" i="22"/>
  <c r="G166" i="22" s="1"/>
  <c r="G168" i="22" s="1"/>
  <c r="H121" i="19"/>
  <c r="H9" i="32"/>
  <c r="H12" i="32" s="1"/>
  <c r="I19" i="33" s="1"/>
  <c r="H18" i="32"/>
  <c r="H121" i="32" s="1"/>
  <c r="E169" i="25"/>
  <c r="F147" i="25"/>
  <c r="F151" i="25" s="1"/>
  <c r="F166" i="25"/>
  <c r="F168" i="25" s="1"/>
  <c r="F167" i="25"/>
  <c r="F169" i="25" s="1"/>
  <c r="F155" i="25"/>
  <c r="F152" i="25" s="1"/>
  <c r="F10" i="31"/>
  <c r="F13" i="31" s="1"/>
  <c r="G41" i="33" s="1"/>
  <c r="F140" i="31"/>
  <c r="F141" i="31" s="1"/>
  <c r="J9" i="19"/>
  <c r="J10" i="31"/>
  <c r="J13" i="31" s="1"/>
  <c r="K41" i="33" s="1"/>
  <c r="J9" i="31"/>
  <c r="J18" i="31"/>
  <c r="J121" i="31" s="1"/>
  <c r="J140" i="31"/>
  <c r="J141" i="31" s="1"/>
  <c r="I121" i="19"/>
  <c r="G140" i="19"/>
  <c r="G147" i="25"/>
  <c r="G151" i="25" s="1"/>
  <c r="G167" i="25"/>
  <c r="G169" i="25" s="1"/>
  <c r="G166" i="25"/>
  <c r="G168" i="25" s="1"/>
  <c r="G155" i="25"/>
  <c r="G152" i="25" s="1"/>
  <c r="H20" i="33" l="1"/>
  <c r="H40" i="33"/>
  <c r="G40" i="33"/>
  <c r="G20" i="33"/>
  <c r="R18" i="33"/>
  <c r="J12" i="31"/>
  <c r="K18" i="33" s="1"/>
  <c r="F18" i="31"/>
  <c r="F121" i="31" s="1"/>
  <c r="G18" i="31"/>
  <c r="G121" i="31" s="1"/>
  <c r="I141" i="31"/>
  <c r="F18" i="32"/>
  <c r="F121" i="32" s="1"/>
  <c r="I40" i="33"/>
  <c r="I20" i="33"/>
  <c r="G155" i="22"/>
  <c r="G152" i="22" s="1"/>
  <c r="J147" i="22"/>
  <c r="J151" i="22" s="1"/>
  <c r="J40" i="33"/>
  <c r="J20" i="33"/>
  <c r="I121" i="32"/>
  <c r="H121" i="31"/>
  <c r="G147" i="22"/>
  <c r="G151" i="22" s="1"/>
  <c r="F155" i="22"/>
  <c r="F152" i="22" s="1"/>
  <c r="I155" i="22"/>
  <c r="I152" i="22" s="1"/>
  <c r="J155" i="22"/>
  <c r="J152" i="22" s="1"/>
  <c r="G13" i="31"/>
  <c r="H41" i="33" s="1"/>
  <c r="R41" i="33" s="1"/>
  <c r="I121" i="31"/>
  <c r="G167" i="22"/>
  <c r="G169" i="22" s="1"/>
  <c r="J12" i="32"/>
  <c r="K19" i="33" s="1"/>
  <c r="R19" i="33" s="1"/>
  <c r="F166" i="22"/>
  <c r="F168" i="22" s="1"/>
  <c r="I167" i="22"/>
  <c r="I169" i="22" s="1"/>
  <c r="G141" i="31"/>
  <c r="J121" i="32"/>
  <c r="F147" i="22"/>
  <c r="F151" i="22" s="1"/>
  <c r="H10" i="31"/>
  <c r="H13" i="31" s="1"/>
  <c r="I41" i="33" s="1"/>
  <c r="K40" i="33" l="1"/>
  <c r="R40" i="33" s="1"/>
  <c r="K20" i="33"/>
  <c r="R20" i="33" s="1"/>
  <c r="O26" i="19" l="1"/>
  <c r="N26" i="19"/>
  <c r="P26" i="19"/>
  <c r="M26" i="19"/>
  <c r="L26" i="19"/>
  <c r="K26" i="19"/>
  <c r="K26" i="22" l="1"/>
  <c r="K27" i="19"/>
  <c r="K26" i="25"/>
  <c r="K26" i="31"/>
  <c r="K26" i="32"/>
  <c r="K32" i="19"/>
  <c r="K21" i="19" s="1"/>
  <c r="O26" i="25"/>
  <c r="O26" i="22"/>
  <c r="O26" i="32"/>
  <c r="O26" i="31"/>
  <c r="O27" i="19"/>
  <c r="O140" i="19"/>
  <c r="L26" i="31"/>
  <c r="L26" i="22"/>
  <c r="L27" i="19"/>
  <c r="L26" i="25"/>
  <c r="L26" i="32"/>
  <c r="L140" i="19"/>
  <c r="M26" i="22"/>
  <c r="M26" i="25"/>
  <c r="M26" i="31"/>
  <c r="M26" i="32"/>
  <c r="M27" i="19"/>
  <c r="M140" i="19"/>
  <c r="N26" i="31"/>
  <c r="N26" i="22"/>
  <c r="N27" i="19"/>
  <c r="N26" i="32"/>
  <c r="N26" i="25"/>
  <c r="N140" i="19"/>
  <c r="P26" i="22"/>
  <c r="P26" i="31"/>
  <c r="P26" i="32"/>
  <c r="P27" i="19"/>
  <c r="P26" i="25"/>
  <c r="P32" i="19" l="1"/>
  <c r="P21" i="19" s="1"/>
  <c r="P27" i="22"/>
  <c r="P141" i="22" s="1"/>
  <c r="P27" i="31"/>
  <c r="P15" i="31" s="1"/>
  <c r="P22" i="31" s="1"/>
  <c r="P27" i="32"/>
  <c r="P16" i="32" s="1"/>
  <c r="P32" i="32" s="1"/>
  <c r="Q4" i="33" s="1"/>
  <c r="P27" i="25"/>
  <c r="P141" i="25" s="1"/>
  <c r="P166" i="22"/>
  <c r="P168" i="22" s="1"/>
  <c r="P167" i="22"/>
  <c r="P169" i="22" s="1"/>
  <c r="P155" i="22"/>
  <c r="P152" i="22" s="1"/>
  <c r="N32" i="19"/>
  <c r="N21" i="19" s="1"/>
  <c r="N27" i="22"/>
  <c r="N141" i="22" s="1"/>
  <c r="N27" i="25"/>
  <c r="N141" i="25" s="1"/>
  <c r="N27" i="32"/>
  <c r="N16" i="32" s="1"/>
  <c r="N32" i="32" s="1"/>
  <c r="O4" i="33" s="1"/>
  <c r="N27" i="31"/>
  <c r="N16" i="31" s="1"/>
  <c r="N32" i="31" s="1"/>
  <c r="M32" i="19"/>
  <c r="M21" i="19" s="1"/>
  <c r="M27" i="22"/>
  <c r="M141" i="22" s="1"/>
  <c r="M27" i="31"/>
  <c r="M15" i="31" s="1"/>
  <c r="M22" i="31" s="1"/>
  <c r="M27" i="32"/>
  <c r="M16" i="32" s="1"/>
  <c r="M32" i="32" s="1"/>
  <c r="N4" i="33" s="1"/>
  <c r="M27" i="25"/>
  <c r="M141" i="25" s="1"/>
  <c r="M155" i="22"/>
  <c r="M152" i="22" s="1"/>
  <c r="P140" i="19"/>
  <c r="N166" i="22"/>
  <c r="N168" i="22" s="1"/>
  <c r="N167" i="22"/>
  <c r="N169" i="22" s="1"/>
  <c r="N155" i="22"/>
  <c r="N152" i="22" s="1"/>
  <c r="K140" i="19"/>
  <c r="K27" i="32"/>
  <c r="K16" i="32" s="1"/>
  <c r="K32" i="32" s="1"/>
  <c r="K27" i="25"/>
  <c r="K141" i="25" s="1"/>
  <c r="K27" i="31"/>
  <c r="K16" i="31" s="1"/>
  <c r="K32" i="31" s="1"/>
  <c r="K27" i="22"/>
  <c r="K141" i="22" s="1"/>
  <c r="P167" i="25"/>
  <c r="P169" i="25" s="1"/>
  <c r="P166" i="25"/>
  <c r="P168" i="25" s="1"/>
  <c r="P155" i="25"/>
  <c r="P152" i="25" s="1"/>
  <c r="P16" i="31"/>
  <c r="P32" i="31" s="1"/>
  <c r="P140" i="31"/>
  <c r="P141" i="31" s="1"/>
  <c r="N166" i="25"/>
  <c r="N168" i="25" s="1"/>
  <c r="N167" i="25"/>
  <c r="N169" i="25" s="1"/>
  <c r="N155" i="25"/>
  <c r="N152" i="25" s="1"/>
  <c r="N15" i="31"/>
  <c r="N22" i="31" s="1"/>
  <c r="N140" i="31"/>
  <c r="N141" i="31" s="1"/>
  <c r="M16" i="31"/>
  <c r="M32" i="31" s="1"/>
  <c r="M140" i="31"/>
  <c r="M141" i="31" s="1"/>
  <c r="L32" i="19"/>
  <c r="L21" i="19" s="1"/>
  <c r="L27" i="32"/>
  <c r="L16" i="32" s="1"/>
  <c r="L32" i="32" s="1"/>
  <c r="M4" i="33" s="1"/>
  <c r="L27" i="25"/>
  <c r="L166" i="25" s="1"/>
  <c r="L168" i="25" s="1"/>
  <c r="L27" i="31"/>
  <c r="L140" i="31" s="1"/>
  <c r="L141" i="31" s="1"/>
  <c r="L27" i="22"/>
  <c r="L141" i="22" s="1"/>
  <c r="O32" i="19"/>
  <c r="O21" i="19" s="1"/>
  <c r="O27" i="22"/>
  <c r="O141" i="22" s="1"/>
  <c r="O27" i="32"/>
  <c r="O16" i="32" s="1"/>
  <c r="O27" i="25"/>
  <c r="O141" i="25" s="1"/>
  <c r="O27" i="31"/>
  <c r="O15" i="31" s="1"/>
  <c r="O22" i="31" s="1"/>
  <c r="O167" i="22"/>
  <c r="O169" i="22" s="1"/>
  <c r="O155" i="22"/>
  <c r="O152" i="22" s="1"/>
  <c r="K140" i="31"/>
  <c r="K141" i="31" s="1"/>
  <c r="K15" i="31"/>
  <c r="K22" i="31" s="1"/>
  <c r="K166" i="22"/>
  <c r="K168" i="22" s="1"/>
  <c r="K167" i="22"/>
  <c r="K155" i="22"/>
  <c r="K152" i="22" s="1"/>
  <c r="K169" i="22" l="1"/>
  <c r="N3" i="33"/>
  <c r="M33" i="31"/>
  <c r="L3" i="33"/>
  <c r="K33" i="31"/>
  <c r="K167" i="25"/>
  <c r="L16" i="31"/>
  <c r="L32" i="31" s="1"/>
  <c r="L167" i="25"/>
  <c r="L169" i="25" s="1"/>
  <c r="O155" i="25"/>
  <c r="O152" i="25" s="1"/>
  <c r="M155" i="25"/>
  <c r="M152" i="25" s="1"/>
  <c r="K166" i="25"/>
  <c r="K168" i="25" s="1"/>
  <c r="L15" i="31"/>
  <c r="L22" i="31" s="1"/>
  <c r="O166" i="25"/>
  <c r="O168" i="25" s="1"/>
  <c r="L155" i="22"/>
  <c r="L152" i="22" s="1"/>
  <c r="M167" i="25"/>
  <c r="M169" i="25" s="1"/>
  <c r="O166" i="22"/>
  <c r="O168" i="22" s="1"/>
  <c r="O32" i="32"/>
  <c r="P4" i="33" s="1"/>
  <c r="L4" i="33"/>
  <c r="R4" i="33" s="1"/>
  <c r="Q32" i="32"/>
  <c r="O140" i="31"/>
  <c r="O141" i="31" s="1"/>
  <c r="Q141" i="31" s="1"/>
  <c r="L155" i="25"/>
  <c r="L152" i="25" s="1"/>
  <c r="M167" i="22"/>
  <c r="M169" i="22" s="1"/>
  <c r="O3" i="33"/>
  <c r="N33" i="31"/>
  <c r="O167" i="25"/>
  <c r="O169" i="25" s="1"/>
  <c r="L166" i="22"/>
  <c r="L168" i="22" s="1"/>
  <c r="M166" i="25"/>
  <c r="M168" i="25" s="1"/>
  <c r="P33" i="31"/>
  <c r="Q3" i="33"/>
  <c r="K155" i="25"/>
  <c r="K152" i="25" s="1"/>
  <c r="O16" i="31"/>
  <c r="O32" i="31" s="1"/>
  <c r="Q32" i="31" s="1"/>
  <c r="L141" i="25"/>
  <c r="M166" i="22"/>
  <c r="M168" i="22" s="1"/>
  <c r="L167" i="22"/>
  <c r="L169" i="22" s="1"/>
  <c r="Q37" i="33" l="1"/>
  <c r="Q5" i="33"/>
  <c r="K169" i="25"/>
  <c r="Q167" i="25"/>
  <c r="N37" i="33"/>
  <c r="N5" i="33"/>
  <c r="P3" i="33"/>
  <c r="O33" i="31"/>
  <c r="Q167" i="22"/>
  <c r="O37" i="33"/>
  <c r="O5" i="33"/>
  <c r="M3" i="33"/>
  <c r="L33" i="31"/>
  <c r="L37" i="33"/>
  <c r="L5" i="33"/>
  <c r="R3" i="33" l="1"/>
  <c r="M5" i="33"/>
  <c r="M37" i="33"/>
  <c r="R5" i="33"/>
  <c r="P5" i="33"/>
  <c r="P37" i="33"/>
  <c r="R37" i="33"/>
</calcChain>
</file>

<file path=xl/comments1.xml><?xml version="1.0" encoding="utf-8"?>
<comments xmlns="http://schemas.openxmlformats.org/spreadsheetml/2006/main">
  <authors>
    <author>Windows User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Aug'20 จาก วผก./TBU
</t>
        </r>
      </text>
    </comment>
  </commentList>
</comments>
</file>

<file path=xl/comments2.xml><?xml version="1.0" encoding="utf-8"?>
<comments xmlns="http://schemas.openxmlformats.org/spreadsheetml/2006/main">
  <authors>
    <author>Quantumuser</author>
    <author>Windows User</author>
  </authors>
  <commentList>
    <comment ref="G29" authorId="0" shapeId="0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H29" authorId="1" shapeId="0">
      <text>
        <r>
          <rPr>
            <b/>
            <sz val="9"/>
            <color rgb="FF000000"/>
            <rFont val="Tahoma"/>
            <family val="2"/>
          </rPr>
          <t xml:space="preserve">Windows User:
Feb </t>
        </r>
        <r>
          <rPr>
            <sz val="9"/>
            <color rgb="FF000000"/>
            <rFont val="Tahoma"/>
            <family val="2"/>
          </rPr>
          <t>57.488
Mar 36.591</t>
        </r>
      </text>
    </comment>
    <comment ref="I29" authorId="0" shapeId="0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J29" authorId="1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Feb 61.541
Mar 25.252</t>
        </r>
      </text>
    </comment>
    <comment ref="G34" authorId="0" shapeId="0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roc base 12 kt
roc spot 9 kt (MOP’J -80)</t>
        </r>
      </text>
    </comment>
    <comment ref="H34" authorId="0" shapeId="0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roc spot 6 kt (mop,j -80)
rev0 = 0 KT
rev1 = 6 KT GSP ขายเพิ่ม
rev2 = 0 KT โยกไป Oct'20
</t>
        </r>
      </text>
    </comment>
    <comment ref="I34" authorId="0" shapeId="0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</t>
        </r>
      </text>
    </comment>
    <comment ref="M34" authorId="1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33.4 
rev1 = 39.4 KT โยกมาจากเดือน May +6 KT
MOC TA</t>
        </r>
      </text>
    </comment>
    <comment ref="N34" authorId="1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MOC TA</t>
        </r>
      </text>
    </comment>
    <comment ref="G35" authorId="0" shapeId="0">
      <text>
        <r>
          <rPr>
            <b/>
            <sz val="9"/>
            <color rgb="FF000000"/>
            <rFont val="Tahoma"/>
            <family val="2"/>
          </rPr>
          <t>Quantumuser
HMC has planned to receive Propane at 1,080 Ton/day (100%) เนื่องจากเปลี่ยน catalyst ใน reactor ใหม่แล้ว
rev0 32.4 KT
rev1 26.57 KT HMC ไม่ economic
rev2 24 KT HMC ไม่ economic</t>
        </r>
      </text>
    </comment>
    <comment ref="H35" authorId="0" shapeId="0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I35" authorId="0" shapeId="0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J35" authorId="0" shapeId="0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K35" authorId="0" shapeId="0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L35" authorId="0" shapeId="0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M35" authorId="0" shapeId="0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N35" authorId="0" shapeId="0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O35" authorId="0" shapeId="0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G36" authorId="1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27.118
rev1 = 20.55 PTTAC plan to S/D 1 Reactor on 1 Apr’202
</t>
        </r>
      </text>
    </comment>
    <comment ref="H36" authorId="1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28.022
rev1= 21.235 PTTAC plan to S/D 1 Reactor on 1 Apr’202
</t>
        </r>
      </text>
    </comment>
    <comment ref="I36" authorId="1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28.032 
rev1 27.120
</t>
        </r>
      </text>
    </comment>
    <comment ref="G8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23
rev1 = 20 KT เนื่องจาก GSP ปรับลดกำลังการผลิต optimum case + ปรับเพิ่ม C3/LPG ให้พอขาย GC เพื่อชดชเย C2
rev2 = 19 KT GC แจ้งปรับลดจาก Economi</t>
        </r>
      </text>
    </comment>
    <comment ref="H9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43.6 Km3
</t>
        </r>
      </text>
    </comment>
  </commentList>
</comments>
</file>

<file path=xl/comments3.xml><?xml version="1.0" encoding="utf-8"?>
<comments xmlns="http://schemas.openxmlformats.org/spreadsheetml/2006/main">
  <authors>
    <author>Quantumuser</author>
  </authors>
  <commentList>
    <comment ref="D144" authorId="0" shapeId="0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เที่ยวละ 2,750,000 บาท</t>
        </r>
      </text>
    </comment>
  </commentList>
</comments>
</file>

<file path=xl/sharedStrings.xml><?xml version="1.0" encoding="utf-8"?>
<sst xmlns="http://schemas.openxmlformats.org/spreadsheetml/2006/main" count="3874" uniqueCount="257">
  <si>
    <t>C2</t>
  </si>
  <si>
    <t>Unit</t>
  </si>
  <si>
    <t>GC</t>
  </si>
  <si>
    <t>SCG</t>
  </si>
  <si>
    <t>C3</t>
  </si>
  <si>
    <t>LPG</t>
  </si>
  <si>
    <t>NGL</t>
  </si>
  <si>
    <t>$/Ton</t>
  </si>
  <si>
    <t>HDPE : CFR SEA</t>
  </si>
  <si>
    <t>Crude Dubai</t>
  </si>
  <si>
    <t>Naphtha :MOPJ</t>
  </si>
  <si>
    <t>Naphtha :MOPS</t>
  </si>
  <si>
    <r>
      <t>LPG CP</t>
    </r>
    <r>
      <rPr>
        <sz val="11"/>
        <color rgb="FFFF0000"/>
        <rFont val="Tahoma"/>
        <family val="2"/>
      </rPr>
      <t xml:space="preserve"> </t>
    </r>
  </si>
  <si>
    <t>LDPE : CFR SEA</t>
  </si>
  <si>
    <t>LLDPE : CFR SEA</t>
  </si>
  <si>
    <t>PP : CFR SEA</t>
  </si>
  <si>
    <t>Propylene</t>
  </si>
  <si>
    <t>Baltic Rate*</t>
  </si>
  <si>
    <t>Freight (X)</t>
  </si>
  <si>
    <t>GSP Cost กบน.</t>
  </si>
  <si>
    <t>FX</t>
  </si>
  <si>
    <t>CP aramco C3</t>
  </si>
  <si>
    <t>CP aramco C4</t>
  </si>
  <si>
    <t>Reference Price</t>
  </si>
  <si>
    <t>$/bbl</t>
  </si>
  <si>
    <t>B/$</t>
  </si>
  <si>
    <t>Cost</t>
  </si>
  <si>
    <t>$/TON</t>
  </si>
  <si>
    <t>ต้นทุน Ethane</t>
  </si>
  <si>
    <t>ต้นทุน Propane</t>
  </si>
  <si>
    <t>ต้นทุน LPG - Feedstock</t>
  </si>
  <si>
    <t>ต้นทุน LPG - Domestic (MT &amp; BRP)</t>
  </si>
  <si>
    <t>ต้นทุน NGL</t>
  </si>
  <si>
    <t>C2 - GC I-1</t>
  </si>
  <si>
    <t>C2 - GC I-4</t>
  </si>
  <si>
    <t>C2 - PTTPE</t>
  </si>
  <si>
    <t>C2 - PTTPE (Vol &gt;274T/Hr)</t>
  </si>
  <si>
    <t>C2 - PTTPE (SPOT) GSP5</t>
  </si>
  <si>
    <t>C2 - PTTPE (Hybrid) supplement C2</t>
  </si>
  <si>
    <t>NGL - Export RY</t>
  </si>
  <si>
    <t>NGL - Export KHM</t>
  </si>
  <si>
    <t>Margin</t>
  </si>
  <si>
    <t>Export</t>
  </si>
  <si>
    <t>CP aramco LPG</t>
  </si>
  <si>
    <t>CP platt LPG</t>
  </si>
  <si>
    <t>NG Cost + Fuel ($/Ton)</t>
  </si>
  <si>
    <t>GSP Cash Cost ($/Ton)</t>
  </si>
  <si>
    <t>GSP Full Cost ($/Ton)</t>
  </si>
  <si>
    <t>HV= 49 MMBTU/Ton</t>
  </si>
  <si>
    <t>HV= 48 MMBTU/Ton</t>
  </si>
  <si>
    <t>HV= 47 MMBTU/Ton</t>
  </si>
  <si>
    <t>HV= 45 MMBTU/Ton</t>
  </si>
  <si>
    <t>Product</t>
  </si>
  <si>
    <t>$/BBL</t>
  </si>
  <si>
    <t>CP Platts</t>
  </si>
  <si>
    <r>
      <t>C3 CP</t>
    </r>
    <r>
      <rPr>
        <sz val="11"/>
        <color rgb="FFFF0000"/>
        <rFont val="Tahoma"/>
        <family val="2"/>
      </rPr>
      <t xml:space="preserve"> </t>
    </r>
  </si>
  <si>
    <t>C4 CP</t>
  </si>
  <si>
    <t>$/Baht</t>
  </si>
  <si>
    <t>Premium Discount:</t>
  </si>
  <si>
    <t>USD/BBL</t>
  </si>
  <si>
    <t>Freight:</t>
  </si>
  <si>
    <t>Insurance:</t>
  </si>
  <si>
    <t>KT</t>
  </si>
  <si>
    <t>GC (C3)</t>
  </si>
  <si>
    <t>HMC (C3)</t>
  </si>
  <si>
    <t>PTTAC (C3)</t>
  </si>
  <si>
    <t>GC (LPG)</t>
  </si>
  <si>
    <t>Km3</t>
  </si>
  <si>
    <t>GSP1</t>
  </si>
  <si>
    <t>GSP2</t>
  </si>
  <si>
    <t>GSP3</t>
  </si>
  <si>
    <t>GSP5</t>
  </si>
  <si>
    <t>GSP6</t>
  </si>
  <si>
    <t>ESP</t>
  </si>
  <si>
    <t>Total C3/LPG</t>
  </si>
  <si>
    <t xml:space="preserve">NGL </t>
  </si>
  <si>
    <t>KM3</t>
  </si>
  <si>
    <t>Ton/hr.</t>
  </si>
  <si>
    <t>Production</t>
  </si>
  <si>
    <t>C2 Production</t>
  </si>
  <si>
    <t>C2 Total</t>
  </si>
  <si>
    <t>C2 Sale Volume</t>
  </si>
  <si>
    <t>GSP (LPG) to GC</t>
  </si>
  <si>
    <t>Import (LPG) to GC</t>
  </si>
  <si>
    <t>SPRC</t>
  </si>
  <si>
    <t>Volume</t>
  </si>
  <si>
    <t xml:space="preserve">SPRC </t>
  </si>
  <si>
    <t>Production GSP RY</t>
  </si>
  <si>
    <t>MB</t>
  </si>
  <si>
    <t>Pentane</t>
  </si>
  <si>
    <t>GSP RY</t>
  </si>
  <si>
    <t>GSP KHM</t>
  </si>
  <si>
    <t>Margin per Unit</t>
  </si>
  <si>
    <t>Source</t>
  </si>
  <si>
    <t>Demand</t>
  </si>
  <si>
    <t>Delivery point</t>
  </si>
  <si>
    <t>C3 truck</t>
  </si>
  <si>
    <t>PTTOR (LPG ไม่มีกลิ่น)</t>
  </si>
  <si>
    <t>PTTOR</t>
  </si>
  <si>
    <t>MT</t>
  </si>
  <si>
    <t xml:space="preserve">BRP </t>
  </si>
  <si>
    <t>PTT TANK</t>
  </si>
  <si>
    <t>SGP</t>
  </si>
  <si>
    <t>UGP</t>
  </si>
  <si>
    <t>BCP</t>
  </si>
  <si>
    <t>Big gas</t>
  </si>
  <si>
    <t>PAP</t>
  </si>
  <si>
    <t>WP</t>
  </si>
  <si>
    <t>IRPC</t>
  </si>
  <si>
    <t>TOP</t>
  </si>
  <si>
    <t>ESSO</t>
  </si>
  <si>
    <t>UNO</t>
  </si>
  <si>
    <t>Orchid</t>
  </si>
  <si>
    <t>PTT TANK (Truck)</t>
  </si>
  <si>
    <t>PTTEP (LKB)</t>
  </si>
  <si>
    <t>PTTEP/LKB (Truck)</t>
  </si>
  <si>
    <t>Import</t>
  </si>
  <si>
    <t>Export RY</t>
  </si>
  <si>
    <t>MT/PTT TANK</t>
  </si>
  <si>
    <t>C2 Total Margin</t>
  </si>
  <si>
    <t>C3 Total Margin</t>
  </si>
  <si>
    <t>NGL Total Margin</t>
  </si>
  <si>
    <t>Margin from Refinery</t>
  </si>
  <si>
    <t>Margin from GSP KHM</t>
  </si>
  <si>
    <t>Margin from GSP RY</t>
  </si>
  <si>
    <t>Ton</t>
  </si>
  <si>
    <t>Selling price</t>
  </si>
  <si>
    <t>Sale Volume</t>
  </si>
  <si>
    <t>Delivery Point</t>
  </si>
  <si>
    <t>GC (C3/LPG)</t>
  </si>
  <si>
    <t>PTTOR (C3)</t>
  </si>
  <si>
    <t>Supply (IN)</t>
  </si>
  <si>
    <t>Ability 5rev2_8Apr'20</t>
  </si>
  <si>
    <t>Demand (OUT)</t>
  </si>
  <si>
    <t xml:space="preserve">PTTGC (km3) </t>
  </si>
  <si>
    <r>
      <t>ROC</t>
    </r>
    <r>
      <rPr>
        <sz val="8"/>
        <color theme="1"/>
        <rFont val="Calibri"/>
        <family val="2"/>
        <scheme val="minor"/>
      </rPr>
      <t xml:space="preserve"> (max meter 48 T/hr.)72 m3/hr)</t>
    </r>
  </si>
  <si>
    <t>ALT</t>
  </si>
  <si>
    <t>NGL Selling Price</t>
  </si>
  <si>
    <t>Revenue</t>
  </si>
  <si>
    <t>LPG Total Margin (include oil fund domestic)</t>
  </si>
  <si>
    <t>Total Margin (include CO2 / include oil fund)</t>
  </si>
  <si>
    <t>CO2</t>
  </si>
  <si>
    <t>Praxair</t>
  </si>
  <si>
    <t>Linde</t>
  </si>
  <si>
    <t>B/Ton</t>
  </si>
  <si>
    <t>Selling Price ($/TON)</t>
  </si>
  <si>
    <t>LPG GSP to M.7</t>
  </si>
  <si>
    <r>
      <t>1.</t>
    </r>
    <r>
      <rPr>
        <b/>
        <sz val="7"/>
        <color theme="1"/>
        <rFont val="Times New Roman"/>
        <family val="1"/>
      </rPr>
      <t xml:space="preserve">     </t>
    </r>
    <r>
      <rPr>
        <b/>
        <sz val="9"/>
        <color theme="1"/>
        <rFont val="Tahoma"/>
        <family val="2"/>
      </rPr>
      <t xml:space="preserve">Link ราคาอ้างอิง 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</si>
  <si>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>Rolling Price Reference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</si>
  <si>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 xml:space="preserve">Business Plan </t>
    </r>
  </si>
  <si>
    <t>SCG (C3)</t>
  </si>
  <si>
    <t>SCG/ROC (LPG)</t>
  </si>
  <si>
    <t>TBU</t>
  </si>
  <si>
    <r>
      <t>Total Margin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</si>
  <si>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</si>
  <si>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lude CO2 / include oil fund)</t>
    </r>
  </si>
  <si>
    <t>Total Revenue (include CO2 / include oil fund)</t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</si>
  <si>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</si>
  <si>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</si>
  <si>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fund)</t>
    </r>
  </si>
  <si>
    <t>ability7rev1</t>
  </si>
  <si>
    <t>Selling Price W.avg.</t>
  </si>
  <si>
    <t>C5</t>
  </si>
  <si>
    <t>LPG GSP to GC</t>
  </si>
  <si>
    <t>LPG GSP to OR</t>
  </si>
  <si>
    <t>LPG Import to OR</t>
  </si>
  <si>
    <t>Vol GSP ขายให้ GC เพิ่มขึ้น ส่วนที่ขาด import ให้ M.7</t>
  </si>
  <si>
    <t>Total Loss/Gain</t>
  </si>
  <si>
    <t>C2 - SCG</t>
  </si>
  <si>
    <t>LPG Domestic</t>
  </si>
  <si>
    <t>LPG Petro</t>
  </si>
  <si>
    <t>W.avg. LPG Petro ($/TON)</t>
  </si>
  <si>
    <t>W.avg. LPG Domestic ($/TON)</t>
  </si>
  <si>
    <t>Graph</t>
  </si>
  <si>
    <t>รอใส่ข้อมูลใหม่</t>
  </si>
  <si>
    <t>กรอกข้อมูล</t>
  </si>
  <si>
    <t>Link สูตร</t>
  </si>
  <si>
    <t>Total Revenue (MB)</t>
  </si>
  <si>
    <t>Total Margin (MB)</t>
  </si>
  <si>
    <t>0.336*E12+28)+0.42*(0.314*E14+69)+0.16*(0.344*E13+17</t>
  </si>
  <si>
    <t>0.336HDPE+0.314LLDPE+0.344LDPE</t>
  </si>
  <si>
    <t>Dubai ($/BBL)</t>
  </si>
  <si>
    <t>LPG MT/BRP</t>
  </si>
  <si>
    <t>C2 Selling Price</t>
  </si>
  <si>
    <t>C2 Full Cost</t>
  </si>
  <si>
    <t>C3 Selling Price</t>
  </si>
  <si>
    <t>C3 Full Cost</t>
  </si>
  <si>
    <t>LPG Petro Selling Price</t>
  </si>
  <si>
    <t>LPG Petro Full Cost</t>
  </si>
  <si>
    <t>LPG M.7 Selling Price</t>
  </si>
  <si>
    <t>LPG M.7 Full Cost</t>
  </si>
  <si>
    <t>NGL Petro Full Cost</t>
  </si>
  <si>
    <t>C5 Selling Price</t>
  </si>
  <si>
    <t>C5 Full Cost</t>
  </si>
  <si>
    <t>CP+X</t>
  </si>
  <si>
    <t>SCG Tier 1 : 0 - 48 KT</t>
  </si>
  <si>
    <t>SCG Tier 2 : 48.001 - 400 KT</t>
  </si>
  <si>
    <t>PTTAC</t>
  </si>
  <si>
    <t>HMC</t>
  </si>
  <si>
    <t>SCG (LPG)</t>
  </si>
  <si>
    <t>Additional LPG Tier 2 : 384.001 - 720 KT</t>
  </si>
  <si>
    <t>SPOT LPG : Max 400 KT</t>
  </si>
  <si>
    <t>Oil Fund (-)นำส่ง/(+)ได้ชดเชย</t>
  </si>
  <si>
    <t>Rolling</t>
  </si>
  <si>
    <t>LPG : 48 - 240 KT</t>
  </si>
  <si>
    <t>Additional LPG Tier 1 : 1 - 384 KT</t>
  </si>
  <si>
    <t>Thrughtput</t>
  </si>
  <si>
    <t>Balance</t>
  </si>
  <si>
    <t>PP Yarn : CFR SEA</t>
  </si>
  <si>
    <t>Updated on</t>
  </si>
  <si>
    <t>FX (Baht/$)</t>
  </si>
  <si>
    <t>ต้นทุน LPG - Domistic ผ่าน PTT Tank (ยังไม่รวมค่า Tariff ของ PTT Tank)</t>
  </si>
  <si>
    <t>Refer to :</t>
  </si>
  <si>
    <t>ข้อมูลสำหรับ Rolling January 2021</t>
  </si>
  <si>
    <r>
      <t>ข้อมูลข้างต้นเป็นข้อมูลประมาณการสำหรับ</t>
    </r>
    <r>
      <rPr>
        <u/>
        <sz val="11"/>
        <color theme="1"/>
        <rFont val="Tahoma"/>
        <family val="2"/>
      </rPr>
      <t>วางแผนการผลิต</t>
    </r>
    <r>
      <rPr>
        <sz val="11"/>
        <color theme="1"/>
        <rFont val="Tahoma"/>
        <family val="2"/>
      </rPr>
      <t xml:space="preserve"> และประกอบการ </t>
    </r>
    <r>
      <rPr>
        <u/>
        <sz val="11"/>
        <color theme="1"/>
        <rFont val="Tahoma"/>
        <family val="2"/>
      </rPr>
      <t>Hedge</t>
    </r>
    <r>
      <rPr>
        <sz val="11"/>
        <color theme="1"/>
        <rFont val="Tahoma"/>
        <family val="2"/>
      </rPr>
      <t xml:space="preserve"> เท่านั้น</t>
    </r>
  </si>
  <si>
    <t>As of :</t>
  </si>
  <si>
    <t>1. OPEX และ Depreciation ใช้ตาม Business Plan 2021</t>
  </si>
  <si>
    <r>
      <t>2. ต้นทุน LPG - Domestic ผ่าน PTT Tank ยัง</t>
    </r>
    <r>
      <rPr>
        <u/>
        <sz val="11"/>
        <color theme="1"/>
        <rFont val="Calibri"/>
        <family val="2"/>
        <scheme val="minor"/>
      </rPr>
      <t>ไม่รวม</t>
    </r>
    <r>
      <rPr>
        <sz val="11"/>
        <color theme="1"/>
        <rFont val="Calibri"/>
        <family val="2"/>
        <charset val="222"/>
        <scheme val="minor"/>
      </rPr>
      <t>ค่า Tariff ของ PTT Tank</t>
    </r>
  </si>
  <si>
    <t>Ability 3rev0_4Feb21</t>
  </si>
  <si>
    <t>Atlas</t>
  </si>
  <si>
    <t>Chevron</t>
  </si>
  <si>
    <t>C2 GC</t>
  </si>
  <si>
    <t>C2 All (GC+SCG)</t>
  </si>
  <si>
    <t>Vol GSP ขายให้ SCG เพิ่มขึ้น ส่วนที่ขาด import ให้ M.7</t>
  </si>
  <si>
    <t>LPG GSP to SCG</t>
  </si>
  <si>
    <t>SCG Link MOP'J ให้นำของ GSP ขาย</t>
  </si>
  <si>
    <t>ถ้า GSP ไม่มีของ จะนำ import มาขาย เพื่อระบาย LPG import term เท่านั้น</t>
  </si>
  <si>
    <t>Ssubstitued C3 - SCG</t>
  </si>
  <si>
    <t>C2 - OLE1</t>
  </si>
  <si>
    <t>C2 - OLE2</t>
  </si>
  <si>
    <t>C2 - OLE3</t>
  </si>
  <si>
    <t>C2 - OLE3 (Vol &gt;274T/Hr)</t>
  </si>
  <si>
    <t>C2 - OLE3 (SPOT) GSP5</t>
  </si>
  <si>
    <t>C2 - OLE3 (Hybrid) supplement C2</t>
  </si>
  <si>
    <t>·       ข้อมูลราคา Long Term 2021 – 2040 (Business Plan) : \\pttgrp-fs01\NASDATA3\PTT\prodmkt\New PrdMkt\Sales\Revenue\Annual Sales Data\2021_2564\Business Plan\Longterm</t>
  </si>
  <si>
    <t>·        ข้อมูลราคา 2021 (Rolling หน่วยงาน วอญ.) : \\pttgrp-fs01\NASDATA3\PTT\prodmkt\New PrdMkt\Sales\Revenue\Annual Sales Data\2021_2564\ข้อมูล CP จาก วอญ</t>
  </si>
  <si>
    <t>·        ข้อมูลราคา 2021 (Rolling PRISM) : \\pttgrp-fs01\NASDATA3\PTT\prodmkt\New PrdMkt\Sales\Revenue\Annual Sales Data\2021_2564\PRISM</t>
  </si>
  <si>
    <t>·        ข้อมูลราคา 2021 (Consensus) : \\pttgrp-fs01\NASDATA3\PTT\prodmkt\New PrdMkt\Sales\Revenue\Annual Sales Data\2021_2564\Consensus</t>
  </si>
  <si>
    <t>·        ข้อมูลราคา 2021 (Rolling หน่วยงาน จจ. ตามตารางด้านบน) : \\pttgrp-fs01\NASDATA3\PTT\prodmkt\New PrdMkt\Sales\Revenue\Annual Sales Data\2021_2564\Rolling</t>
  </si>
  <si>
    <t>Rolling Cost วผก. (Full Cost และ Cash Cost) : \\pttgrp-fs01\NASDATA3\PTT\prodmkt\New PrdMkt\Sales\Revenue\Annual Sales Data\2021_2564\Cost Rolling from วผก</t>
  </si>
  <si>
    <r>
      <rPr>
        <b/>
        <sz val="12"/>
        <color theme="1"/>
        <rFont val="Tahoma"/>
        <family val="2"/>
      </rPr>
      <t>·      </t>
    </r>
    <r>
      <rPr>
        <b/>
        <sz val="9"/>
        <color theme="1"/>
        <rFont val="Tahoma"/>
        <family val="2"/>
      </rPr>
      <t xml:space="preserve"> Rolling Cost วผก. (Full Cost และ Cash Cost) : </t>
    </r>
  </si>
  <si>
    <t>B/TON</t>
  </si>
  <si>
    <t>TON</t>
  </si>
  <si>
    <t>Baht</t>
  </si>
  <si>
    <t>VF+FF</t>
  </si>
  <si>
    <t>VF 73,680,000</t>
  </si>
  <si>
    <t>FF 65,000,000</t>
  </si>
  <si>
    <t>AVG</t>
  </si>
  <si>
    <t>Exclude Import</t>
  </si>
  <si>
    <t>LPG M.7 Selling Price (exclude import)</t>
  </si>
  <si>
    <t>C3 GSP</t>
  </si>
  <si>
    <t>PTTAC spot</t>
  </si>
  <si>
    <t xml:space="preserve">LPG import </t>
  </si>
  <si>
    <t>M.7</t>
  </si>
  <si>
    <t>C3 import</t>
  </si>
  <si>
    <t>Margin Loss/Gain per Unit</t>
  </si>
  <si>
    <t>PTTAC (Spot)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</si>
</sst>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_-* #,##0_-;\-* #,##0_-;_-* &quot;-&quot;??_-;_-@_-"/>
    <numFmt numFmtId="166" formatCode="B1mmm\-yy"/>
    <numFmt numFmtId="167" formatCode="_(* #,##0_);_(* \(#,##0\);_(* &quot;-&quot;??_);_(@_)"/>
    <numFmt numFmtId="168" formatCode="0.0"/>
    <numFmt numFmtId="169" formatCode="0.000"/>
    <numFmt numFmtId="170" formatCode="[$-409]d/mmm/yy;@"/>
  </numFmts>
  <fonts count="82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Calibri"/>
      <family val="2"/>
      <charset val="222"/>
      <scheme val="minor"/>
    </font>
    <font>
      <b/>
      <sz val="11"/>
      <color theme="1"/>
      <name val="Tahoma"/>
      <family val="2"/>
    </font>
    <font>
      <b/>
      <sz val="1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8"/>
      <name val="Calibri"/>
      <family val="2"/>
      <charset val="222"/>
      <scheme val="minor"/>
    </font>
    <font>
      <b/>
      <sz val="9"/>
      <color rgb="FF7030A0"/>
      <name val="Tahoma"/>
      <family val="2"/>
    </font>
    <font>
      <sz val="11"/>
      <color rgb="FF0000FF"/>
      <name val="Calibri"/>
      <family val="2"/>
      <charset val="222"/>
      <scheme val="minor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8"/>
      <name val="Calibri"/>
      <family val="2"/>
      <scheme val="minor"/>
    </font>
    <font>
      <b/>
      <sz val="9"/>
      <color rgb="FFFF0000"/>
      <name val="Tahoma"/>
      <family val="2"/>
    </font>
    <font>
      <b/>
      <sz val="11"/>
      <color theme="8" tint="-0.249977111117893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charset val="222"/>
    </font>
    <font>
      <sz val="11"/>
      <color rgb="FFFF0000"/>
      <name val="Calibri"/>
      <family val="2"/>
      <charset val="222"/>
    </font>
    <font>
      <sz val="11"/>
      <name val="Calibri"/>
      <family val="2"/>
      <charset val="222"/>
    </font>
    <font>
      <sz val="11"/>
      <color theme="1"/>
      <name val="Calibri"/>
      <family val="2"/>
      <charset val="222"/>
    </font>
    <font>
      <sz val="11"/>
      <color rgb="FF0000FF"/>
      <name val="Calibri"/>
      <family val="2"/>
      <charset val="22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0000FF"/>
      <name val="Tahoma"/>
      <family val="2"/>
    </font>
    <font>
      <b/>
      <sz val="11"/>
      <color rgb="FFFF0000"/>
      <name val="Tahoma"/>
      <family val="2"/>
    </font>
    <font>
      <sz val="11"/>
      <color theme="8"/>
      <name val="Calibri"/>
      <family val="2"/>
      <charset val="222"/>
      <scheme val="minor"/>
    </font>
    <font>
      <sz val="11"/>
      <color rgb="FF00B050"/>
      <name val="Calibri"/>
      <family val="2"/>
      <charset val="222"/>
      <scheme val="minor"/>
    </font>
    <font>
      <sz val="11"/>
      <color rgb="FF000000"/>
      <name val="Tahoma"/>
      <family val="2"/>
    </font>
    <font>
      <b/>
      <sz val="7"/>
      <color theme="1"/>
      <name val="Times New Roman"/>
      <family val="1"/>
    </font>
    <font>
      <sz val="9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1"/>
      <color rgb="FF000000"/>
      <name val="Symbol"/>
      <family val="1"/>
      <charset val="2"/>
    </font>
    <font>
      <u/>
      <sz val="11"/>
      <color theme="10"/>
      <name val="Calibri"/>
      <family val="2"/>
      <charset val="222"/>
      <scheme val="minor"/>
    </font>
    <font>
      <sz val="11"/>
      <color theme="10"/>
      <name val="Calibri"/>
      <family val="2"/>
      <charset val="222"/>
      <scheme val="minor"/>
    </font>
    <font>
      <sz val="10"/>
      <name val="Arial"/>
      <family val="2"/>
    </font>
    <font>
      <b/>
      <sz val="9"/>
      <color rgb="FF0070C0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2060"/>
      <name val="Arial"/>
      <family val="2"/>
    </font>
    <font>
      <sz val="14"/>
      <name val="Cordia New"/>
      <family val="2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1"/>
      <color rgb="FF0000FF"/>
      <name val="Tahoma"/>
      <family val="2"/>
    </font>
    <font>
      <b/>
      <sz val="14"/>
      <color rgb="FF00B050"/>
      <name val="Calibri"/>
      <family val="2"/>
      <scheme val="minor"/>
    </font>
    <font>
      <i/>
      <sz val="11"/>
      <color rgb="FF0000FF"/>
      <name val="Tahoma"/>
      <family val="2"/>
    </font>
    <font>
      <i/>
      <sz val="10"/>
      <color theme="1"/>
      <name val="Calibri"/>
      <family val="2"/>
      <scheme val="minor"/>
    </font>
    <font>
      <sz val="1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sz val="11"/>
      <color rgb="FF0033CC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33CC"/>
      <name val="Tahoma"/>
      <family val="2"/>
    </font>
    <font>
      <sz val="11"/>
      <color theme="0" tint="-0.499984740745262"/>
      <name val="Calibri"/>
      <family val="2"/>
      <charset val="222"/>
      <scheme val="minor"/>
    </font>
    <font>
      <sz val="9"/>
      <color rgb="FF0033CC"/>
      <name val="Tahoma"/>
      <family val="2"/>
    </font>
    <font>
      <b/>
      <sz val="8"/>
      <color rgb="FF0000FF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"/>
      <name val="Tahoma"/>
      <family val="2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ahoma"/>
      <family val="2"/>
    </font>
    <font>
      <sz val="11"/>
      <color rgb="FF0070C0"/>
      <name val="Calibri"/>
      <family val="2"/>
      <charset val="22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0">
    <xf numFmtId="0" fontId="0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53" fillId="0" borderId="0" applyNumberFormat="0" applyFill="0" applyBorder="0" applyAlignment="0" applyProtection="0"/>
    <xf numFmtId="0" fontId="55" fillId="0" borderId="0"/>
    <xf numFmtId="164" fontId="2" fillId="0" borderId="0" applyFont="0" applyFill="0" applyBorder="0" applyAlignment="0" applyProtection="0"/>
    <xf numFmtId="0" fontId="60" fillId="0" borderId="0"/>
  </cellStyleXfs>
  <cellXfs count="385">
    <xf numFmtId="0" fontId="0" fillId="0" borderId="0" xfId="0"/>
    <xf numFmtId="0" fontId="0" fillId="0" borderId="0" xfId="0" applyAlignment="1">
      <alignment horizontal="center"/>
    </xf>
    <xf numFmtId="0" fontId="7" fillId="0" borderId="11" xfId="0" applyFont="1" applyBorder="1" applyAlignment="1">
      <alignment horizontal="center"/>
    </xf>
    <xf numFmtId="0" fontId="0" fillId="0" borderId="11" xfId="0" applyBorder="1"/>
    <xf numFmtId="0" fontId="5" fillId="0" borderId="11" xfId="0" applyFont="1" applyBorder="1" applyAlignment="1">
      <alignment horizontal="center"/>
    </xf>
    <xf numFmtId="164" fontId="5" fillId="0" borderId="11" xfId="1" applyFont="1" applyBorder="1" applyAlignment="1">
      <alignment horizontal="center" vertical="center"/>
    </xf>
    <xf numFmtId="0" fontId="5" fillId="0" borderId="0" xfId="0" applyFont="1" applyBorder="1"/>
    <xf numFmtId="164" fontId="0" fillId="0" borderId="0" xfId="1" applyFont="1" applyAlignment="1">
      <alignment horizontal="center"/>
    </xf>
    <xf numFmtId="164" fontId="0" fillId="0" borderId="0" xfId="1" applyFont="1"/>
    <xf numFmtId="0" fontId="0" fillId="0" borderId="0" xfId="0" applyAlignment="1">
      <alignment horizontal="left"/>
    </xf>
    <xf numFmtId="0" fontId="5" fillId="2" borderId="0" xfId="0" applyFont="1" applyFill="1"/>
    <xf numFmtId="0" fontId="17" fillId="2" borderId="0" xfId="0" applyFont="1" applyFill="1" applyAlignment="1">
      <alignment horizontal="left"/>
    </xf>
    <xf numFmtId="0" fontId="1" fillId="0" borderId="0" xfId="0" applyFont="1"/>
    <xf numFmtId="0" fontId="6" fillId="0" borderId="11" xfId="0" applyFont="1" applyFill="1" applyBorder="1"/>
    <xf numFmtId="0" fontId="6" fillId="0" borderId="11" xfId="0" applyFont="1" applyFill="1" applyBorder="1" applyAlignment="1">
      <alignment horizontal="center"/>
    </xf>
    <xf numFmtId="164" fontId="15" fillId="0" borderId="11" xfId="1" applyFont="1" applyFill="1" applyBorder="1" applyAlignment="1">
      <alignment horizontal="center" vertical="center"/>
    </xf>
    <xf numFmtId="164" fontId="0" fillId="0" borderId="0" xfId="1" applyNumberFormat="1" applyFont="1"/>
    <xf numFmtId="164" fontId="9" fillId="0" borderId="0" xfId="1" applyNumberFormat="1" applyFont="1"/>
    <xf numFmtId="0" fontId="20" fillId="7" borderId="11" xfId="0" applyFont="1" applyFill="1" applyBorder="1"/>
    <xf numFmtId="0" fontId="20" fillId="7" borderId="11" xfId="0" applyFont="1" applyFill="1" applyBorder="1" applyAlignment="1">
      <alignment horizontal="center"/>
    </xf>
    <xf numFmtId="166" fontId="20" fillId="9" borderId="11" xfId="0" applyNumberFormat="1" applyFont="1" applyFill="1" applyBorder="1" applyAlignment="1">
      <alignment horizontal="center"/>
    </xf>
    <xf numFmtId="0" fontId="20" fillId="3" borderId="11" xfId="0" applyFont="1" applyFill="1" applyBorder="1"/>
    <xf numFmtId="0" fontId="21" fillId="3" borderId="11" xfId="0" applyFont="1" applyFill="1" applyBorder="1" applyAlignment="1">
      <alignment horizontal="center"/>
    </xf>
    <xf numFmtId="164" fontId="21" fillId="3" borderId="11" xfId="1" applyFont="1" applyFill="1" applyBorder="1"/>
    <xf numFmtId="0" fontId="20" fillId="3" borderId="0" xfId="0" applyFont="1" applyFill="1" applyBorder="1"/>
    <xf numFmtId="0" fontId="21" fillId="3" borderId="0" xfId="0" applyFont="1" applyFill="1" applyBorder="1" applyAlignment="1">
      <alignment horizontal="center"/>
    </xf>
    <xf numFmtId="0" fontId="22" fillId="7" borderId="11" xfId="0" applyFont="1" applyFill="1" applyBorder="1"/>
    <xf numFmtId="0" fontId="22" fillId="7" borderId="11" xfId="0" applyFont="1" applyFill="1" applyBorder="1" applyAlignment="1">
      <alignment horizontal="center"/>
    </xf>
    <xf numFmtId="166" fontId="22" fillId="9" borderId="11" xfId="0" applyNumberFormat="1" applyFont="1" applyFill="1" applyBorder="1" applyAlignment="1">
      <alignment horizontal="center"/>
    </xf>
    <xf numFmtId="0" fontId="22" fillId="0" borderId="11" xfId="0" applyFont="1" applyBorder="1"/>
    <xf numFmtId="0" fontId="23" fillId="0" borderId="11" xfId="0" applyFont="1" applyBorder="1" applyAlignment="1">
      <alignment horizontal="center"/>
    </xf>
    <xf numFmtId="164" fontId="20" fillId="0" borderId="11" xfId="1" applyFont="1" applyBorder="1"/>
    <xf numFmtId="164" fontId="22" fillId="0" borderId="11" xfId="1" applyFont="1" applyBorder="1"/>
    <xf numFmtId="164" fontId="21" fillId="0" borderId="11" xfId="1" applyFont="1" applyBorder="1"/>
    <xf numFmtId="164" fontId="23" fillId="0" borderId="11" xfId="1" applyFont="1" applyBorder="1"/>
    <xf numFmtId="0" fontId="22" fillId="0" borderId="0" xfId="0" applyFont="1" applyBorder="1"/>
    <xf numFmtId="0" fontId="20" fillId="0" borderId="11" xfId="0" applyFont="1" applyBorder="1" applyAlignment="1">
      <alignment horizontal="center"/>
    </xf>
    <xf numFmtId="164" fontId="20" fillId="3" borderId="11" xfId="1" applyFont="1" applyFill="1" applyBorder="1"/>
    <xf numFmtId="0" fontId="20" fillId="3" borderId="11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164" fontId="23" fillId="3" borderId="0" xfId="0" applyNumberFormat="1" applyFont="1" applyFill="1" applyBorder="1"/>
    <xf numFmtId="0" fontId="23" fillId="3" borderId="0" xfId="0" applyFont="1" applyFill="1"/>
    <xf numFmtId="0" fontId="0" fillId="2" borderId="0" xfId="0" applyFill="1"/>
    <xf numFmtId="164" fontId="0" fillId="2" borderId="0" xfId="0" applyNumberFormat="1" applyFill="1"/>
    <xf numFmtId="0" fontId="24" fillId="0" borderId="11" xfId="0" applyFont="1" applyBorder="1" applyAlignment="1">
      <alignment horizontal="center" vertical="center"/>
    </xf>
    <xf numFmtId="164" fontId="0" fillId="0" borderId="11" xfId="0" applyNumberFormat="1" applyBorder="1"/>
    <xf numFmtId="0" fontId="12" fillId="0" borderId="11" xfId="0" applyFont="1" applyBorder="1" applyAlignment="1">
      <alignment horizontal="center" vertical="center"/>
    </xf>
    <xf numFmtId="0" fontId="26" fillId="2" borderId="0" xfId="0" applyFont="1" applyFill="1"/>
    <xf numFmtId="166" fontId="27" fillId="9" borderId="11" xfId="0" applyNumberFormat="1" applyFont="1" applyFill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8" fillId="3" borderId="0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27" fillId="3" borderId="11" xfId="0" applyFont="1" applyFill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26" fillId="0" borderId="0" xfId="0" applyFont="1"/>
    <xf numFmtId="164" fontId="28" fillId="3" borderId="11" xfId="1" applyFont="1" applyFill="1" applyBorder="1" applyAlignment="1">
      <alignment horizontal="center"/>
    </xf>
    <xf numFmtId="164" fontId="1" fillId="0" borderId="0" xfId="0" applyNumberFormat="1" applyFont="1"/>
    <xf numFmtId="0" fontId="14" fillId="13" borderId="11" xfId="0" applyFont="1" applyFill="1" applyBorder="1" applyAlignment="1">
      <alignment horizontal="center" vertical="center"/>
    </xf>
    <xf numFmtId="166" fontId="14" fillId="13" borderId="11" xfId="0" applyNumberFormat="1" applyFont="1" applyFill="1" applyBorder="1" applyAlignment="1">
      <alignment horizontal="center" vertical="center" wrapText="1"/>
    </xf>
    <xf numFmtId="0" fontId="20" fillId="10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9" fillId="0" borderId="0" xfId="0" applyFont="1" applyFill="1" applyAlignment="1">
      <alignment horizontal="left" vertical="center"/>
    </xf>
    <xf numFmtId="0" fontId="29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11" xfId="0" applyFont="1" applyBorder="1" applyAlignment="1">
      <alignment horizontal="center" vertical="center"/>
    </xf>
    <xf numFmtId="167" fontId="5" fillId="0" borderId="11" xfId="1" applyNumberFormat="1" applyFont="1" applyBorder="1" applyAlignment="1">
      <alignment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vertical="center"/>
    </xf>
    <xf numFmtId="0" fontId="20" fillId="11" borderId="11" xfId="0" applyFont="1" applyFill="1" applyBorder="1" applyAlignment="1">
      <alignment horizontal="center" vertical="center"/>
    </xf>
    <xf numFmtId="0" fontId="25" fillId="11" borderId="11" xfId="0" applyFont="1" applyFill="1" applyBorder="1" applyAlignment="1">
      <alignment horizontal="center" vertical="center"/>
    </xf>
    <xf numFmtId="0" fontId="20" fillId="11" borderId="11" xfId="0" applyFont="1" applyFill="1" applyBorder="1" applyAlignment="1">
      <alignment vertical="center"/>
    </xf>
    <xf numFmtId="0" fontId="25" fillId="10" borderId="11" xfId="0" applyFont="1" applyFill="1" applyBorder="1" applyAlignment="1">
      <alignment horizontal="center" vertical="center"/>
    </xf>
    <xf numFmtId="0" fontId="20" fillId="10" borderId="11" xfId="0" applyFont="1" applyFill="1" applyBorder="1" applyAlignment="1">
      <alignment vertical="center"/>
    </xf>
    <xf numFmtId="0" fontId="20" fillId="3" borderId="11" xfId="0" applyFont="1" applyFill="1" applyBorder="1" applyAlignment="1">
      <alignment horizontal="center" vertical="center"/>
    </xf>
    <xf numFmtId="0" fontId="20" fillId="14" borderId="11" xfId="0" applyFont="1" applyFill="1" applyBorder="1" applyAlignment="1">
      <alignment horizontal="center" vertical="center"/>
    </xf>
    <xf numFmtId="0" fontId="30" fillId="14" borderId="1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0" fillId="14" borderId="9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3" borderId="16" xfId="0" applyFont="1" applyFill="1" applyBorder="1" applyAlignment="1">
      <alignment horizontal="center" vertical="center"/>
    </xf>
    <xf numFmtId="0" fontId="20" fillId="3" borderId="17" xfId="0" applyFont="1" applyFill="1" applyBorder="1" applyAlignment="1">
      <alignment horizontal="center" vertical="center"/>
    </xf>
    <xf numFmtId="167" fontId="5" fillId="0" borderId="11" xfId="0" applyNumberFormat="1" applyFont="1" applyBorder="1" applyAlignment="1">
      <alignment vertical="center"/>
    </xf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1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0" fillId="11" borderId="11" xfId="0" applyFont="1" applyFill="1" applyBorder="1" applyAlignment="1">
      <alignment horizontal="center" vertical="center"/>
    </xf>
    <xf numFmtId="0" fontId="30" fillId="5" borderId="11" xfId="0" applyFont="1" applyFill="1" applyBorder="1" applyAlignment="1">
      <alignment horizontal="center" vertical="center"/>
    </xf>
    <xf numFmtId="0" fontId="31" fillId="12" borderId="25" xfId="0" applyFont="1" applyFill="1" applyBorder="1" applyAlignment="1">
      <alignment horizontal="center"/>
    </xf>
    <xf numFmtId="0" fontId="31" fillId="12" borderId="22" xfId="0" applyFont="1" applyFill="1" applyBorder="1" applyAlignment="1">
      <alignment horizontal="center"/>
    </xf>
    <xf numFmtId="0" fontId="31" fillId="1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/>
    </xf>
    <xf numFmtId="0" fontId="32" fillId="3" borderId="18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33" fillId="3" borderId="18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5" fillId="10" borderId="28" xfId="0" applyFont="1" applyFill="1" applyBorder="1" applyAlignment="1">
      <alignment horizontal="center" vertical="center"/>
    </xf>
    <xf numFmtId="0" fontId="5" fillId="11" borderId="28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/>
    </xf>
    <xf numFmtId="0" fontId="32" fillId="3" borderId="32" xfId="0" applyFont="1" applyFill="1" applyBorder="1" applyAlignment="1">
      <alignment horizontal="center" vertical="center"/>
    </xf>
    <xf numFmtId="0" fontId="5" fillId="15" borderId="3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 vertical="center"/>
    </xf>
    <xf numFmtId="0" fontId="5" fillId="10" borderId="35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10" borderId="33" xfId="0" applyFont="1" applyFill="1" applyBorder="1" applyAlignment="1">
      <alignment horizontal="center" vertical="center"/>
    </xf>
    <xf numFmtId="0" fontId="34" fillId="3" borderId="24" xfId="0" applyFont="1" applyFill="1" applyBorder="1" applyAlignment="1">
      <alignment horizontal="center" vertical="center"/>
    </xf>
    <xf numFmtId="0" fontId="34" fillId="3" borderId="32" xfId="0" applyFont="1" applyFill="1" applyBorder="1" applyAlignment="1">
      <alignment horizontal="center" vertical="center"/>
    </xf>
    <xf numFmtId="0" fontId="35" fillId="3" borderId="24" xfId="0" applyFont="1" applyFill="1" applyBorder="1" applyAlignment="1">
      <alignment horizontal="center" vertical="center"/>
    </xf>
    <xf numFmtId="0" fontId="35" fillId="3" borderId="32" xfId="0" applyFont="1" applyFill="1" applyBorder="1" applyAlignment="1">
      <alignment horizontal="center" vertical="center"/>
    </xf>
    <xf numFmtId="0" fontId="16" fillId="3" borderId="24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36" fillId="3" borderId="0" xfId="0" applyFont="1" applyFill="1" applyBorder="1" applyAlignment="1">
      <alignment horizontal="center" vertical="center"/>
    </xf>
    <xf numFmtId="0" fontId="5" fillId="15" borderId="28" xfId="0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32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5" fillId="15" borderId="30" xfId="0" applyFont="1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32" fillId="3" borderId="24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36" fillId="3" borderId="32" xfId="0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34" fillId="3" borderId="0" xfId="0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/>
    </xf>
    <xf numFmtId="0" fontId="5" fillId="3" borderId="28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3" fillId="3" borderId="2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32" fillId="3" borderId="37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164" fontId="38" fillId="16" borderId="21" xfId="1" applyFont="1" applyFill="1" applyBorder="1"/>
    <xf numFmtId="164" fontId="38" fillId="17" borderId="21" xfId="1" applyFont="1" applyFill="1" applyBorder="1"/>
    <xf numFmtId="164" fontId="39" fillId="16" borderId="0" xfId="1" applyFont="1" applyFill="1" applyBorder="1"/>
    <xf numFmtId="164" fontId="37" fillId="18" borderId="0" xfId="1" applyFont="1" applyFill="1" applyBorder="1"/>
    <xf numFmtId="164" fontId="38" fillId="18" borderId="0" xfId="1" applyFont="1" applyFill="1" applyBorder="1"/>
    <xf numFmtId="164" fontId="39" fillId="18" borderId="0" xfId="1" applyFont="1" applyFill="1" applyBorder="1"/>
    <xf numFmtId="164" fontId="38" fillId="16" borderId="0" xfId="1" applyFont="1" applyFill="1" applyBorder="1"/>
    <xf numFmtId="164" fontId="40" fillId="18" borderId="0" xfId="1" applyFont="1" applyFill="1" applyBorder="1"/>
    <xf numFmtId="164" fontId="38" fillId="19" borderId="0" xfId="1" applyFont="1" applyFill="1" applyBorder="1"/>
    <xf numFmtId="164" fontId="40" fillId="19" borderId="0" xfId="1" applyFont="1" applyFill="1" applyBorder="1"/>
    <xf numFmtId="164" fontId="40" fillId="16" borderId="0" xfId="1" applyFont="1" applyFill="1" applyBorder="1"/>
    <xf numFmtId="164" fontId="40" fillId="16" borderId="18" xfId="1" applyFont="1" applyFill="1" applyBorder="1"/>
    <xf numFmtId="164" fontId="39" fillId="16" borderId="18" xfId="1" applyFont="1" applyFill="1" applyBorder="1"/>
    <xf numFmtId="164" fontId="38" fillId="16" borderId="24" xfId="1" applyFont="1" applyFill="1" applyBorder="1"/>
    <xf numFmtId="164" fontId="39" fillId="16" borderId="24" xfId="1" applyFont="1" applyFill="1" applyBorder="1"/>
    <xf numFmtId="164" fontId="38" fillId="16" borderId="32" xfId="1" applyFont="1" applyFill="1" applyBorder="1"/>
    <xf numFmtId="164" fontId="39" fillId="16" borderId="32" xfId="1" applyFont="1" applyFill="1" applyBorder="1"/>
    <xf numFmtId="164" fontId="40" fillId="16" borderId="24" xfId="1" applyFont="1" applyFill="1" applyBorder="1"/>
    <xf numFmtId="164" fontId="40" fillId="16" borderId="32" xfId="1" applyFont="1" applyFill="1" applyBorder="1"/>
    <xf numFmtId="164" fontId="38" fillId="16" borderId="18" xfId="1" applyFont="1" applyFill="1" applyBorder="1"/>
    <xf numFmtId="164" fontId="41" fillId="16" borderId="24" xfId="1" applyFont="1" applyFill="1" applyBorder="1"/>
    <xf numFmtId="164" fontId="41" fillId="16" borderId="0" xfId="1" applyFont="1" applyFill="1" applyBorder="1"/>
    <xf numFmtId="164" fontId="41" fillId="16" borderId="18" xfId="1" applyFont="1" applyFill="1" applyBorder="1"/>
    <xf numFmtId="164" fontId="41" fillId="16" borderId="14" xfId="1" applyFont="1" applyFill="1" applyBorder="1"/>
    <xf numFmtId="0" fontId="1" fillId="3" borderId="0" xfId="0" applyFont="1" applyFill="1" applyBorder="1" applyAlignment="1">
      <alignment horizontal="center"/>
    </xf>
    <xf numFmtId="0" fontId="1" fillId="10" borderId="20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164" fontId="11" fillId="2" borderId="15" xfId="1" applyFont="1" applyFill="1" applyBorder="1" applyAlignment="1">
      <alignment horizontal="center" vertical="center"/>
    </xf>
    <xf numFmtId="164" fontId="11" fillId="2" borderId="26" xfId="1" applyFont="1" applyFill="1" applyBorder="1" applyAlignment="1">
      <alignment horizontal="center" vertical="center"/>
    </xf>
    <xf numFmtId="164" fontId="44" fillId="20" borderId="23" xfId="1" applyFont="1" applyFill="1" applyBorder="1" applyAlignment="1">
      <alignment horizontal="center" vertical="center"/>
    </xf>
    <xf numFmtId="164" fontId="45" fillId="20" borderId="23" xfId="1" applyFont="1" applyFill="1" applyBorder="1" applyAlignment="1">
      <alignment horizontal="center" vertical="center"/>
    </xf>
    <xf numFmtId="164" fontId="44" fillId="20" borderId="28" xfId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164" fontId="46" fillId="0" borderId="0" xfId="1" applyFont="1"/>
    <xf numFmtId="167" fontId="36" fillId="0" borderId="11" xfId="1" applyNumberFormat="1" applyFont="1" applyBorder="1" applyAlignment="1">
      <alignment vertical="center"/>
    </xf>
    <xf numFmtId="167" fontId="5" fillId="0" borderId="0" xfId="0" applyNumberFormat="1" applyFont="1" applyAlignment="1">
      <alignment vertical="center"/>
    </xf>
    <xf numFmtId="164" fontId="26" fillId="0" borderId="0" xfId="1" applyFont="1"/>
    <xf numFmtId="0" fontId="0" fillId="0" borderId="0" xfId="0" applyFill="1" applyBorder="1" applyAlignment="1">
      <alignment horizontal="center"/>
    </xf>
    <xf numFmtId="167" fontId="26" fillId="0" borderId="0" xfId="1" applyNumberFormat="1" applyFont="1"/>
    <xf numFmtId="167" fontId="47" fillId="0" borderId="0" xfId="1" applyNumberFormat="1" applyFont="1"/>
    <xf numFmtId="164" fontId="5" fillId="0" borderId="0" xfId="1" applyFont="1" applyAlignment="1">
      <alignment vertical="center"/>
    </xf>
    <xf numFmtId="167" fontId="5" fillId="0" borderId="0" xfId="1" applyNumberFormat="1" applyFont="1" applyAlignment="1">
      <alignment vertical="center"/>
    </xf>
    <xf numFmtId="164" fontId="0" fillId="0" borderId="0" xfId="0" applyNumberFormat="1"/>
    <xf numFmtId="167" fontId="0" fillId="0" borderId="0" xfId="0" applyNumberFormat="1"/>
    <xf numFmtId="0" fontId="7" fillId="0" borderId="11" xfId="0" applyFont="1" applyBorder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48" fillId="0" borderId="11" xfId="0" applyFont="1" applyBorder="1" applyAlignment="1">
      <alignment vertical="center"/>
    </xf>
    <xf numFmtId="0" fontId="48" fillId="0" borderId="11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 indent="2"/>
    </xf>
    <xf numFmtId="0" fontId="50" fillId="0" borderId="0" xfId="0" applyFont="1" applyAlignment="1">
      <alignment horizontal="left" vertical="center" indent="4"/>
    </xf>
    <xf numFmtId="0" fontId="52" fillId="0" borderId="0" xfId="0" applyFont="1" applyAlignment="1">
      <alignment horizontal="left" vertical="center" indent="4"/>
    </xf>
    <xf numFmtId="0" fontId="54" fillId="0" borderId="0" xfId="6" applyFont="1" applyAlignment="1">
      <alignment horizontal="left" vertical="center" indent="9"/>
    </xf>
    <xf numFmtId="164" fontId="38" fillId="17" borderId="0" xfId="1" applyFont="1" applyFill="1" applyBorder="1"/>
    <xf numFmtId="0" fontId="5" fillId="3" borderId="21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167" fontId="5" fillId="2" borderId="0" xfId="0" applyNumberFormat="1" applyFont="1" applyFill="1" applyAlignment="1">
      <alignment vertical="center"/>
    </xf>
    <xf numFmtId="0" fontId="56" fillId="14" borderId="9" xfId="0" applyFont="1" applyFill="1" applyBorder="1" applyAlignment="1">
      <alignment horizontal="center" vertical="center"/>
    </xf>
    <xf numFmtId="0" fontId="56" fillId="14" borderId="11" xfId="0" applyFont="1" applyFill="1" applyBorder="1" applyAlignment="1">
      <alignment horizontal="center" vertical="center"/>
    </xf>
    <xf numFmtId="165" fontId="5" fillId="0" borderId="0" xfId="0" applyNumberFormat="1" applyFont="1" applyAlignment="1">
      <alignment vertical="center"/>
    </xf>
    <xf numFmtId="1" fontId="0" fillId="0" borderId="0" xfId="0" applyNumberFormat="1"/>
    <xf numFmtId="164" fontId="58" fillId="2" borderId="0" xfId="1" applyFont="1" applyFill="1" applyAlignment="1">
      <alignment vertical="center"/>
    </xf>
    <xf numFmtId="164" fontId="5" fillId="2" borderId="0" xfId="0" applyNumberFormat="1" applyFont="1" applyFill="1" applyAlignment="1">
      <alignment vertical="center"/>
    </xf>
    <xf numFmtId="167" fontId="5" fillId="11" borderId="24" xfId="0" applyNumberFormat="1" applyFont="1" applyFill="1" applyBorder="1" applyAlignment="1">
      <alignment vertical="center"/>
    </xf>
    <xf numFmtId="167" fontId="5" fillId="11" borderId="32" xfId="0" applyNumberFormat="1" applyFont="1" applyFill="1" applyBorder="1" applyAlignment="1">
      <alignment vertical="center"/>
    </xf>
    <xf numFmtId="167" fontId="5" fillId="11" borderId="18" xfId="0" applyNumberFormat="1" applyFont="1" applyFill="1" applyBorder="1" applyAlignment="1">
      <alignment vertical="center"/>
    </xf>
    <xf numFmtId="167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5" fillId="11" borderId="40" xfId="0" applyFont="1" applyFill="1" applyBorder="1" applyAlignment="1">
      <alignment horizontal="center" vertical="center"/>
    </xf>
    <xf numFmtId="0" fontId="5" fillId="11" borderId="41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32" fillId="0" borderId="11" xfId="1" applyFont="1" applyBorder="1" applyAlignment="1">
      <alignment vertical="center"/>
    </xf>
    <xf numFmtId="0" fontId="14" fillId="13" borderId="11" xfId="0" applyNumberFormat="1" applyFont="1" applyFill="1" applyBorder="1" applyAlignment="1">
      <alignment horizontal="center" vertical="center"/>
    </xf>
    <xf numFmtId="164" fontId="6" fillId="0" borderId="11" xfId="1" applyFont="1" applyFill="1" applyBorder="1" applyAlignment="1" applyProtection="1"/>
    <xf numFmtId="167" fontId="6" fillId="0" borderId="11" xfId="1" applyNumberFormat="1" applyFont="1" applyFill="1" applyBorder="1" applyAlignment="1" applyProtection="1"/>
    <xf numFmtId="167" fontId="6" fillId="0" borderId="11" xfId="1" applyNumberFormat="1" applyFont="1" applyFill="1" applyBorder="1"/>
    <xf numFmtId="0" fontId="59" fillId="0" borderId="0" xfId="0" applyFont="1"/>
    <xf numFmtId="0" fontId="57" fillId="0" borderId="0" xfId="0" applyFont="1" applyAlignment="1"/>
    <xf numFmtId="167" fontId="8" fillId="0" borderId="11" xfId="1" applyNumberFormat="1" applyFont="1" applyFill="1" applyBorder="1" applyAlignment="1" applyProtection="1">
      <alignment horizontal="center"/>
    </xf>
    <xf numFmtId="167" fontId="6" fillId="0" borderId="11" xfId="1" applyNumberFormat="1" applyFont="1" applyFill="1" applyBorder="1" applyAlignment="1" applyProtection="1">
      <alignment horizontal="center"/>
    </xf>
    <xf numFmtId="164" fontId="6" fillId="0" borderId="11" xfId="1" applyFont="1" applyFill="1" applyBorder="1" applyAlignment="1" applyProtection="1">
      <alignment horizontal="center"/>
    </xf>
    <xf numFmtId="0" fontId="5" fillId="11" borderId="0" xfId="0" applyFont="1" applyFill="1" applyAlignment="1">
      <alignment horizontal="center" vertical="center"/>
    </xf>
    <xf numFmtId="167" fontId="5" fillId="11" borderId="0" xfId="0" applyNumberFormat="1" applyFont="1" applyFill="1" applyAlignment="1">
      <alignment vertical="center"/>
    </xf>
    <xf numFmtId="0" fontId="5" fillId="11" borderId="0" xfId="0" applyFont="1" applyFill="1" applyAlignment="1">
      <alignment vertical="center"/>
    </xf>
    <xf numFmtId="0" fontId="5" fillId="11" borderId="0" xfId="0" applyFont="1" applyFill="1" applyAlignment="1">
      <alignment horizontal="right" vertical="center"/>
    </xf>
    <xf numFmtId="0" fontId="14" fillId="13" borderId="11" xfId="0" applyFont="1" applyFill="1" applyBorder="1" applyAlignment="1">
      <alignment horizontal="center" vertical="center"/>
    </xf>
    <xf numFmtId="0" fontId="9" fillId="0" borderId="0" xfId="0" applyFont="1"/>
    <xf numFmtId="164" fontId="63" fillId="0" borderId="11" xfId="1" applyFont="1" applyFill="1" applyBorder="1" applyAlignment="1" applyProtection="1">
      <alignment horizontal="center"/>
    </xf>
    <xf numFmtId="164" fontId="63" fillId="0" borderId="11" xfId="1" applyFont="1" applyFill="1" applyBorder="1" applyAlignment="1" applyProtection="1"/>
    <xf numFmtId="164" fontId="63" fillId="0" borderId="11" xfId="1" applyFont="1" applyFill="1" applyBorder="1"/>
    <xf numFmtId="0" fontId="61" fillId="2" borderId="0" xfId="0" applyFont="1" applyFill="1"/>
    <xf numFmtId="0" fontId="64" fillId="2" borderId="0" xfId="0" applyFont="1" applyFill="1"/>
    <xf numFmtId="167" fontId="63" fillId="0" borderId="11" xfId="1" applyNumberFormat="1" applyFont="1" applyFill="1" applyBorder="1" applyAlignment="1" applyProtection="1">
      <alignment horizontal="center"/>
    </xf>
    <xf numFmtId="167" fontId="63" fillId="0" borderId="11" xfId="1" applyNumberFormat="1" applyFont="1" applyFill="1" applyBorder="1" applyAlignment="1" applyProtection="1"/>
    <xf numFmtId="167" fontId="63" fillId="0" borderId="11" xfId="1" applyNumberFormat="1" applyFont="1" applyFill="1" applyBorder="1"/>
    <xf numFmtId="164" fontId="65" fillId="0" borderId="11" xfId="1" applyFont="1" applyFill="1" applyBorder="1"/>
    <xf numFmtId="167" fontId="5" fillId="0" borderId="11" xfId="1" applyNumberFormat="1" applyFont="1" applyBorder="1" applyAlignment="1">
      <alignment horizontal="center" vertical="center"/>
    </xf>
    <xf numFmtId="0" fontId="14" fillId="13" borderId="12" xfId="0" applyFont="1" applyFill="1" applyBorder="1" applyAlignment="1">
      <alignment vertical="center"/>
    </xf>
    <xf numFmtId="167" fontId="13" fillId="0" borderId="11" xfId="1" applyNumberFormat="1" applyFont="1" applyFill="1" applyBorder="1" applyAlignment="1">
      <alignment horizontal="right" vertical="center"/>
    </xf>
    <xf numFmtId="164" fontId="13" fillId="0" borderId="11" xfId="1" applyFont="1" applyFill="1" applyBorder="1" applyAlignment="1">
      <alignment horizontal="right" vertical="center"/>
    </xf>
    <xf numFmtId="167" fontId="5" fillId="0" borderId="10" xfId="1" applyNumberFormat="1" applyFont="1" applyBorder="1" applyAlignment="1">
      <alignment vertical="center"/>
    </xf>
    <xf numFmtId="165" fontId="5" fillId="0" borderId="11" xfId="1" applyNumberFormat="1" applyFont="1" applyBorder="1"/>
    <xf numFmtId="167" fontId="5" fillId="0" borderId="11" xfId="1" applyNumberFormat="1" applyFont="1" applyFill="1" applyBorder="1" applyAlignment="1">
      <alignment vertical="center"/>
    </xf>
    <xf numFmtId="0" fontId="20" fillId="14" borderId="12" xfId="0" applyFont="1" applyFill="1" applyBorder="1" applyAlignment="1">
      <alignment horizontal="center" vertical="center"/>
    </xf>
    <xf numFmtId="167" fontId="5" fillId="0" borderId="5" xfId="0" applyNumberFormat="1" applyFont="1" applyBorder="1" applyAlignment="1">
      <alignment vertical="center"/>
    </xf>
    <xf numFmtId="167" fontId="5" fillId="11" borderId="0" xfId="1" applyNumberFormat="1" applyFont="1" applyFill="1" applyAlignment="1">
      <alignment vertical="center"/>
    </xf>
    <xf numFmtId="0" fontId="14" fillId="8" borderId="1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4" fontId="66" fillId="0" borderId="0" xfId="0" applyNumberFormat="1" applyFont="1" applyFill="1"/>
    <xf numFmtId="0" fontId="67" fillId="0" borderId="0" xfId="0" applyFont="1"/>
    <xf numFmtId="0" fontId="68" fillId="0" borderId="0" xfId="0" applyFont="1"/>
    <xf numFmtId="0" fontId="12" fillId="0" borderId="0" xfId="0" applyFont="1" applyAlignment="1">
      <alignment horizontal="center"/>
    </xf>
    <xf numFmtId="167" fontId="16" fillId="0" borderId="11" xfId="1" applyNumberFormat="1" applyFont="1" applyBorder="1" applyAlignment="1">
      <alignment vertical="center"/>
    </xf>
    <xf numFmtId="167" fontId="0" fillId="0" borderId="0" xfId="1" applyNumberFormat="1" applyFont="1"/>
    <xf numFmtId="17" fontId="14" fillId="13" borderId="11" xfId="0" applyNumberFormat="1" applyFont="1" applyFill="1" applyBorder="1" applyAlignment="1">
      <alignment horizontal="center" vertical="center"/>
    </xf>
    <xf numFmtId="17" fontId="14" fillId="8" borderId="11" xfId="0" applyNumberFormat="1" applyFont="1" applyFill="1" applyBorder="1" applyAlignment="1">
      <alignment horizontal="center" vertical="center"/>
    </xf>
    <xf numFmtId="167" fontId="32" fillId="0" borderId="11" xfId="1" applyNumberFormat="1" applyFont="1" applyBorder="1" applyAlignment="1">
      <alignment vertical="center"/>
    </xf>
    <xf numFmtId="164" fontId="0" fillId="0" borderId="0" xfId="0" applyNumberFormat="1"/>
    <xf numFmtId="0" fontId="6" fillId="0" borderId="0" xfId="0" applyFont="1" applyFill="1" applyBorder="1"/>
    <xf numFmtId="0" fontId="0" fillId="0" borderId="0" xfId="0" quotePrefix="1" applyFont="1"/>
    <xf numFmtId="0" fontId="25" fillId="5" borderId="11" xfId="0" applyFont="1" applyFill="1" applyBorder="1" applyAlignment="1">
      <alignment horizontal="center" vertical="center"/>
    </xf>
    <xf numFmtId="0" fontId="30" fillId="10" borderId="11" xfId="0" applyFont="1" applyFill="1" applyBorder="1" applyAlignment="1">
      <alignment horizontal="center" vertical="center"/>
    </xf>
    <xf numFmtId="17" fontId="14" fillId="13" borderId="19" xfId="0" applyNumberFormat="1" applyFont="1" applyFill="1" applyBorder="1" applyAlignment="1">
      <alignment horizontal="center" vertical="center"/>
    </xf>
    <xf numFmtId="0" fontId="30" fillId="21" borderId="11" xfId="0" applyFont="1" applyFill="1" applyBorder="1" applyAlignment="1">
      <alignment horizontal="center" vertical="center"/>
    </xf>
    <xf numFmtId="0" fontId="25" fillId="21" borderId="11" xfId="0" applyFont="1" applyFill="1" applyBorder="1" applyAlignment="1">
      <alignment horizontal="center" vertical="center"/>
    </xf>
    <xf numFmtId="0" fontId="20" fillId="21" borderId="11" xfId="0" applyFont="1" applyFill="1" applyBorder="1" applyAlignment="1">
      <alignment horizontal="center" vertical="center"/>
    </xf>
    <xf numFmtId="0" fontId="70" fillId="21" borderId="11" xfId="0" applyFont="1" applyFill="1" applyBorder="1" applyAlignment="1">
      <alignment horizontal="left" vertical="center"/>
    </xf>
    <xf numFmtId="0" fontId="70" fillId="0" borderId="11" xfId="0" applyFont="1" applyBorder="1" applyAlignment="1">
      <alignment horizontal="center" vertical="center"/>
    </xf>
    <xf numFmtId="0" fontId="19" fillId="0" borderId="11" xfId="0" applyFont="1" applyBorder="1" applyAlignment="1">
      <alignment vertical="center"/>
    </xf>
    <xf numFmtId="0" fontId="71" fillId="0" borderId="11" xfId="0" applyFont="1" applyBorder="1" applyAlignment="1">
      <alignment vertical="center"/>
    </xf>
    <xf numFmtId="0" fontId="71" fillId="0" borderId="12" xfId="0" applyFont="1" applyBorder="1" applyAlignment="1">
      <alignment vertical="center"/>
    </xf>
    <xf numFmtId="0" fontId="5" fillId="22" borderId="0" xfId="0" applyFont="1" applyFill="1" applyAlignment="1">
      <alignment vertical="center"/>
    </xf>
    <xf numFmtId="167" fontId="7" fillId="23" borderId="11" xfId="1" applyNumberFormat="1" applyFont="1" applyFill="1" applyBorder="1" applyAlignment="1" applyProtection="1"/>
    <xf numFmtId="167" fontId="72" fillId="23" borderId="11" xfId="1" applyNumberFormat="1" applyFont="1" applyFill="1" applyBorder="1" applyAlignment="1" applyProtection="1">
      <alignment horizontal="center"/>
    </xf>
    <xf numFmtId="167" fontId="8" fillId="23" borderId="11" xfId="1" applyNumberFormat="1" applyFont="1" applyFill="1" applyBorder="1" applyAlignment="1" applyProtection="1">
      <alignment horizontal="center"/>
    </xf>
    <xf numFmtId="0" fontId="5" fillId="0" borderId="43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16" fontId="73" fillId="0" borderId="0" xfId="0" applyNumberFormat="1" applyFont="1"/>
    <xf numFmtId="167" fontId="72" fillId="0" borderId="11" xfId="1" applyNumberFormat="1" applyFont="1" applyFill="1" applyBorder="1" applyAlignment="1" applyProtection="1">
      <alignment horizontal="center"/>
    </xf>
    <xf numFmtId="17" fontId="1" fillId="13" borderId="19" xfId="0" applyNumberFormat="1" applyFont="1" applyFill="1" applyBorder="1" applyAlignment="1">
      <alignment horizontal="center"/>
    </xf>
    <xf numFmtId="167" fontId="67" fillId="0" borderId="0" xfId="1" applyNumberFormat="1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vertical="center"/>
    </xf>
    <xf numFmtId="164" fontId="74" fillId="3" borderId="11" xfId="1" applyFont="1" applyFill="1" applyBorder="1"/>
    <xf numFmtId="164" fontId="67" fillId="0" borderId="11" xfId="1" applyFont="1" applyBorder="1" applyAlignment="1">
      <alignment vertical="center"/>
    </xf>
    <xf numFmtId="164" fontId="2" fillId="0" borderId="11" xfId="1" applyFont="1" applyBorder="1" applyAlignment="1">
      <alignment vertical="center"/>
    </xf>
    <xf numFmtId="164" fontId="2" fillId="0" borderId="11" xfId="1" applyFont="1" applyBorder="1"/>
    <xf numFmtId="164" fontId="5" fillId="0" borderId="11" xfId="1" applyFont="1" applyBorder="1" applyAlignment="1">
      <alignment vertical="center"/>
    </xf>
    <xf numFmtId="164" fontId="5" fillId="0" borderId="10" xfId="1" applyFont="1" applyBorder="1" applyAlignment="1">
      <alignment vertical="center"/>
    </xf>
    <xf numFmtId="0" fontId="69" fillId="0" borderId="11" xfId="0" applyFont="1" applyBorder="1" applyAlignment="1">
      <alignment vertical="center"/>
    </xf>
    <xf numFmtId="164" fontId="69" fillId="0" borderId="10" xfId="1" applyFont="1" applyBorder="1" applyAlignment="1">
      <alignment vertical="center"/>
    </xf>
    <xf numFmtId="164" fontId="14" fillId="13" borderId="11" xfId="0" applyNumberFormat="1" applyFont="1" applyFill="1" applyBorder="1" applyAlignment="1">
      <alignment horizontal="center" vertical="center"/>
    </xf>
    <xf numFmtId="166" fontId="75" fillId="2" borderId="0" xfId="0" applyNumberFormat="1" applyFont="1" applyFill="1"/>
    <xf numFmtId="164" fontId="63" fillId="10" borderId="11" xfId="1" applyFont="1" applyFill="1" applyBorder="1" applyAlignment="1" applyProtection="1"/>
    <xf numFmtId="164" fontId="63" fillId="10" borderId="11" xfId="1" applyFont="1" applyFill="1" applyBorder="1"/>
    <xf numFmtId="167" fontId="63" fillId="10" borderId="11" xfId="1" applyNumberFormat="1" applyFont="1" applyFill="1" applyBorder="1" applyAlignment="1" applyProtection="1"/>
    <xf numFmtId="167" fontId="63" fillId="10" borderId="11" xfId="1" applyNumberFormat="1" applyFont="1" applyFill="1" applyBorder="1"/>
    <xf numFmtId="17" fontId="14" fillId="0" borderId="11" xfId="0" applyNumberFormat="1" applyFont="1" applyFill="1" applyBorder="1" applyAlignment="1">
      <alignment horizontal="center" vertical="center"/>
    </xf>
    <xf numFmtId="166" fontId="14" fillId="0" borderId="11" xfId="0" applyNumberFormat="1" applyFont="1" applyFill="1" applyBorder="1" applyAlignment="1">
      <alignment horizontal="center" vertical="center"/>
    </xf>
    <xf numFmtId="166" fontId="14" fillId="8" borderId="11" xfId="0" applyNumberFormat="1" applyFont="1" applyFill="1" applyBorder="1" applyAlignment="1">
      <alignment horizontal="center" vertical="center"/>
    </xf>
    <xf numFmtId="14" fontId="0" fillId="10" borderId="0" xfId="0" applyNumberFormat="1" applyFill="1" applyAlignment="1">
      <alignment horizontal="center"/>
    </xf>
    <xf numFmtId="167" fontId="13" fillId="0" borderId="11" xfId="1" applyNumberFormat="1" applyFont="1" applyBorder="1" applyAlignment="1">
      <alignment vertical="center"/>
    </xf>
    <xf numFmtId="164" fontId="5" fillId="2" borderId="0" xfId="1" applyFont="1" applyFill="1" applyAlignment="1">
      <alignment vertical="center"/>
    </xf>
    <xf numFmtId="164" fontId="5" fillId="0" borderId="0" xfId="0" applyNumberFormat="1" applyFont="1" applyAlignment="1">
      <alignment vertical="center"/>
    </xf>
    <xf numFmtId="17" fontId="1" fillId="0" borderId="19" xfId="0" applyNumberFormat="1" applyFont="1" applyBorder="1" applyAlignment="1">
      <alignment horizontal="center"/>
    </xf>
    <xf numFmtId="0" fontId="1" fillId="0" borderId="19" xfId="0" applyNumberFormat="1" applyFont="1" applyFill="1" applyBorder="1" applyAlignment="1">
      <alignment horizontal="center"/>
    </xf>
    <xf numFmtId="168" fontId="0" fillId="0" borderId="11" xfId="0" applyNumberFormat="1" applyBorder="1"/>
    <xf numFmtId="0" fontId="18" fillId="0" borderId="0" xfId="0" applyFont="1"/>
    <xf numFmtId="169" fontId="76" fillId="0" borderId="0" xfId="0" applyNumberFormat="1" applyFont="1"/>
    <xf numFmtId="170" fontId="7" fillId="0" borderId="0" xfId="7" applyNumberFormat="1" applyFont="1"/>
    <xf numFmtId="170" fontId="7" fillId="0" borderId="0" xfId="7" applyNumberFormat="1" applyFont="1" applyAlignment="1">
      <alignment horizontal="left"/>
    </xf>
    <xf numFmtId="167" fontId="79" fillId="22" borderId="11" xfId="1" applyNumberFormat="1" applyFont="1" applyFill="1" applyBorder="1" applyAlignment="1">
      <alignment vertical="center"/>
    </xf>
    <xf numFmtId="167" fontId="79" fillId="22" borderId="0" xfId="1" applyNumberFormat="1" applyFont="1" applyFill="1" applyBorder="1" applyAlignment="1">
      <alignment vertical="center"/>
    </xf>
    <xf numFmtId="0" fontId="13" fillId="0" borderId="11" xfId="0" applyFont="1" applyBorder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64" fontId="5" fillId="23" borderId="10" xfId="1" applyFont="1" applyFill="1" applyBorder="1" applyAlignment="1">
      <alignment vertical="center"/>
    </xf>
    <xf numFmtId="167" fontId="0" fillId="0" borderId="11" xfId="0" applyNumberFormat="1" applyBorder="1"/>
    <xf numFmtId="164" fontId="5" fillId="2" borderId="0" xfId="0" applyNumberFormat="1" applyFont="1" applyFill="1"/>
    <xf numFmtId="167" fontId="5" fillId="5" borderId="11" xfId="1" applyNumberFormat="1" applyFont="1" applyFill="1" applyBorder="1" applyAlignment="1">
      <alignment vertical="center"/>
    </xf>
    <xf numFmtId="0" fontId="20" fillId="21" borderId="11" xfId="0" applyFont="1" applyFill="1" applyBorder="1" applyAlignment="1">
      <alignment vertical="center"/>
    </xf>
    <xf numFmtId="0" fontId="53" fillId="0" borderId="0" xfId="6" applyAlignment="1">
      <alignment horizontal="left" vertical="center" indent="10"/>
    </xf>
    <xf numFmtId="0" fontId="53" fillId="0" borderId="0" xfId="6" applyAlignment="1">
      <alignment horizontal="left" indent="13"/>
    </xf>
    <xf numFmtId="0" fontId="22" fillId="0" borderId="0" xfId="0" applyFont="1" applyAlignment="1">
      <alignment horizontal="left" indent="4"/>
    </xf>
    <xf numFmtId="167" fontId="81" fillId="0" borderId="0" xfId="1" applyNumberFormat="1" applyFont="1"/>
    <xf numFmtId="0" fontId="81" fillId="0" borderId="0" xfId="0" applyFont="1"/>
    <xf numFmtId="3" fontId="81" fillId="0" borderId="0" xfId="0" applyNumberFormat="1" applyFont="1"/>
    <xf numFmtId="0" fontId="14" fillId="13" borderId="0" xfId="0" applyNumberFormat="1" applyFont="1" applyFill="1" applyBorder="1" applyAlignment="1">
      <alignment horizontal="center" vertical="center"/>
    </xf>
    <xf numFmtId="17" fontId="1" fillId="23" borderId="0" xfId="0" applyNumberFormat="1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17" fontId="1" fillId="13" borderId="11" xfId="0" applyNumberFormat="1" applyFont="1" applyFill="1" applyBorder="1" applyAlignment="1">
      <alignment horizontal="center"/>
    </xf>
    <xf numFmtId="167" fontId="72" fillId="10" borderId="11" xfId="1" applyNumberFormat="1" applyFont="1" applyFill="1" applyBorder="1" applyAlignment="1" applyProtection="1"/>
    <xf numFmtId="167" fontId="72" fillId="10" borderId="11" xfId="1" applyNumberFormat="1" applyFont="1" applyFill="1" applyBorder="1"/>
    <xf numFmtId="167" fontId="72" fillId="10" borderId="11" xfId="1" applyNumberFormat="1" applyFont="1" applyFill="1" applyBorder="1" applyAlignment="1" applyProtection="1">
      <alignment horizontal="center"/>
    </xf>
    <xf numFmtId="0" fontId="16" fillId="11" borderId="0" xfId="0" applyFont="1" applyFill="1" applyAlignment="1">
      <alignment horizontal="center" vertical="center"/>
    </xf>
    <xf numFmtId="165" fontId="5" fillId="11" borderId="0" xfId="1" applyNumberFormat="1" applyFont="1" applyFill="1" applyAlignment="1">
      <alignment vertical="center"/>
    </xf>
    <xf numFmtId="167" fontId="9" fillId="0" borderId="0" xfId="0" applyNumberFormat="1" applyFont="1"/>
    <xf numFmtId="166" fontId="14" fillId="13" borderId="11" xfId="0" applyNumberFormat="1" applyFont="1" applyFill="1" applyBorder="1" applyAlignment="1">
      <alignment horizontal="center" vertical="center"/>
    </xf>
    <xf numFmtId="0" fontId="9" fillId="0" borderId="11" xfId="0" applyFont="1" applyBorder="1"/>
    <xf numFmtId="167" fontId="9" fillId="0" borderId="11" xfId="0" applyNumberFormat="1" applyFont="1" applyBorder="1"/>
    <xf numFmtId="167" fontId="32" fillId="0" borderId="0" xfId="1" applyNumberFormat="1" applyFont="1" applyAlignment="1">
      <alignment vertical="center"/>
    </xf>
    <xf numFmtId="167" fontId="58" fillId="0" borderId="0" xfId="0" applyNumberFormat="1" applyFont="1" applyAlignment="1">
      <alignment vertical="center"/>
    </xf>
    <xf numFmtId="0" fontId="32" fillId="0" borderId="0" xfId="0" applyFont="1" applyAlignment="1">
      <alignment vertical="center"/>
    </xf>
    <xf numFmtId="0" fontId="62" fillId="8" borderId="11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166" fontId="20" fillId="9" borderId="6" xfId="0" applyNumberFormat="1" applyFont="1" applyFill="1" applyBorder="1" applyAlignment="1">
      <alignment horizontal="center"/>
    </xf>
    <xf numFmtId="166" fontId="20" fillId="9" borderId="4" xfId="0" applyNumberFormat="1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/>
    </xf>
    <xf numFmtId="0" fontId="11" fillId="13" borderId="11" xfId="0" applyFont="1" applyFill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71" fillId="13" borderId="11" xfId="0" applyFont="1" applyFill="1" applyBorder="1" applyAlignment="1">
      <alignment horizontal="center" vertical="center"/>
    </xf>
    <xf numFmtId="0" fontId="11" fillId="13" borderId="19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4" fillId="13" borderId="1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3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13" borderId="43" xfId="0" applyFont="1" applyFill="1" applyBorder="1" applyAlignment="1">
      <alignment horizontal="center" vertical="center"/>
    </xf>
    <xf numFmtId="0" fontId="1" fillId="13" borderId="21" xfId="0" applyFont="1" applyFill="1" applyBorder="1" applyAlignment="1">
      <alignment horizontal="center" vertical="center"/>
    </xf>
    <xf numFmtId="0" fontId="1" fillId="13" borderId="44" xfId="0" applyFont="1" applyFill="1" applyBorder="1" applyAlignment="1">
      <alignment horizontal="center" vertical="center"/>
    </xf>
    <xf numFmtId="0" fontId="1" fillId="13" borderId="31" xfId="0" applyFont="1" applyFill="1" applyBorder="1" applyAlignment="1">
      <alignment horizontal="center" vertical="center"/>
    </xf>
    <xf numFmtId="0" fontId="1" fillId="13" borderId="32" xfId="0" applyFont="1" applyFill="1" applyBorder="1" applyAlignment="1">
      <alignment horizontal="center" vertical="center"/>
    </xf>
    <xf numFmtId="0" fontId="1" fillId="13" borderId="42" xfId="0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</cellXfs>
  <cellStyles count="10">
    <cellStyle name="Comma" xfId="1" builtinId="3"/>
    <cellStyle name="Comma 15" xfId="2"/>
    <cellStyle name="Comma 2" xfId="8"/>
    <cellStyle name="Hyperlink" xfId="6" builtinId="8"/>
    <cellStyle name="Normal" xfId="0" builtinId="0"/>
    <cellStyle name="Normal 12 5" xfId="3"/>
    <cellStyle name="Normal 2" xfId="9"/>
    <cellStyle name="Normal 3" xfId="7"/>
    <cellStyle name="Normal 31 2" xfId="5"/>
    <cellStyle name="Normal 5" xfId="4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33CC"/>
      <color rgb="FF008EC0"/>
      <color rgb="FF3E5F27"/>
      <color rgb="FF421C5E"/>
      <color rgb="FF305598"/>
      <color rgb="FF960000"/>
      <color rgb="FFDEA900"/>
      <color rgb="FF3A67B8"/>
      <color rgb="FF57257D"/>
      <color rgb="FF4970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ustomXml" Target="../customXml/item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วผก.'!$C$8:$N$8</c:f>
              <c:numCache>
                <c:formatCode>0.0</c:formatCode>
                <c:ptCount val="12"/>
                <c:pt idx="0">
                  <c:v>391.63283302535257</c:v>
                </c:pt>
                <c:pt idx="1">
                  <c:v>397.35756465799352</c:v>
                </c:pt>
                <c:pt idx="2">
                  <c:v>396.30901489435786</c:v>
                </c:pt>
                <c:pt idx="3">
                  <c:v>399.48255512251558</c:v>
                </c:pt>
                <c:pt idx="4">
                  <c:v>399.46756217477605</c:v>
                </c:pt>
                <c:pt idx="5">
                  <c:v>400.61544980305462</c:v>
                </c:pt>
                <c:pt idx="6">
                  <c:v>402.14139026343116</c:v>
                </c:pt>
                <c:pt idx="7">
                  <c:v>406.2299469486876</c:v>
                </c:pt>
                <c:pt idx="8">
                  <c:v>397.58330599142232</c:v>
                </c:pt>
                <c:pt idx="9">
                  <c:v>386.43410912012558</c:v>
                </c:pt>
                <c:pt idx="10">
                  <c:v>391.79793469961407</c:v>
                </c:pt>
                <c:pt idx="11">
                  <c:v>392.1915980238922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70-4D09-9A08-697136995218}"/>
            </c:ext>
          </c:extLst>
        </c:ser>
        <c:ser>
          <c:idx val="2"/>
          <c:order val="1"/>
          <c:spPr>
            <a:ln>
              <a:solidFill>
                <a:schemeClr val="accent4"/>
              </a:solidFill>
            </a:ln>
          </c:spPr>
          <c:marker>
            <c:spPr>
              <a:ln>
                <a:solidFill>
                  <a:schemeClr val="accent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วผก.'!$C$17:$N$17</c:f>
              <c:numCache>
                <c:formatCode>0.0</c:formatCode>
                <c:ptCount val="12"/>
                <c:pt idx="0">
                  <c:v>384.77571748654583</c:v>
                </c:pt>
                <c:pt idx="1">
                  <c:v>390.38135236502075</c:v>
                </c:pt>
                <c:pt idx="2">
                  <c:v>389.35194510268229</c:v>
                </c:pt>
                <c:pt idx="3">
                  <c:v>392.46335263188325</c:v>
                </c:pt>
                <c:pt idx="4">
                  <c:v>392.4486656626691</c:v>
                </c:pt>
                <c:pt idx="5">
                  <c:v>393.57312701281955</c:v>
                </c:pt>
                <c:pt idx="6">
                  <c:v>395.07057155272531</c:v>
                </c:pt>
                <c:pt idx="7">
                  <c:v>399.07568830562957</c:v>
                </c:pt>
                <c:pt idx="8">
                  <c:v>390.60550940871673</c:v>
                </c:pt>
                <c:pt idx="9">
                  <c:v>379.68688601315023</c:v>
                </c:pt>
                <c:pt idx="10">
                  <c:v>384.94124576448587</c:v>
                </c:pt>
                <c:pt idx="11">
                  <c:v>385.32687514337061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70-4D09-9A08-697136995218}"/>
            </c:ext>
          </c:extLst>
        </c:ser>
        <c:ser>
          <c:idx val="3"/>
          <c:order val="2"/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วผก.'!$C$44:$N$44</c:f>
              <c:numCache>
                <c:formatCode>0.0</c:formatCode>
                <c:ptCount val="12"/>
                <c:pt idx="0">
                  <c:v>395.19084082887912</c:v>
                </c:pt>
                <c:pt idx="1">
                  <c:v>400.64291489156943</c:v>
                </c:pt>
                <c:pt idx="2">
                  <c:v>399.59832333035655</c:v>
                </c:pt>
                <c:pt idx="3">
                  <c:v>402.68765941680033</c:v>
                </c:pt>
                <c:pt idx="4">
                  <c:v>402.67327842611155</c:v>
                </c:pt>
                <c:pt idx="5">
                  <c:v>403.77431349813367</c:v>
                </c:pt>
                <c:pt idx="6">
                  <c:v>405.28351038863531</c:v>
                </c:pt>
                <c:pt idx="7">
                  <c:v>409.20518720918744</c:v>
                </c:pt>
                <c:pt idx="8">
                  <c:v>400.91147037262687</c:v>
                </c:pt>
                <c:pt idx="9">
                  <c:v>390.2696491590338</c:v>
                </c:pt>
                <c:pt idx="10">
                  <c:v>395.41454308221671</c:v>
                </c:pt>
                <c:pt idx="11">
                  <c:v>395.7921385157079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70-4D09-9A08-697136995218}"/>
            </c:ext>
          </c:extLst>
        </c:ser>
        <c:ser>
          <c:idx val="4"/>
          <c:order val="3"/>
          <c:spPr>
            <a:ln>
              <a:solidFill>
                <a:schemeClr val="accent5"/>
              </a:solidFill>
            </a:ln>
          </c:spPr>
          <c:marker>
            <c:spPr>
              <a:ln>
                <a:solidFill>
                  <a:schemeClr val="accent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วผก.'!$C$26:$N$26</c:f>
              <c:numCache>
                <c:formatCode>0.0</c:formatCode>
                <c:ptCount val="12"/>
                <c:pt idx="0">
                  <c:v>377.91860194773915</c:v>
                </c:pt>
                <c:pt idx="1">
                  <c:v>383.40514007204791</c:v>
                </c:pt>
                <c:pt idx="2">
                  <c:v>382.39487531100673</c:v>
                </c:pt>
                <c:pt idx="3">
                  <c:v>385.44415014125104</c:v>
                </c:pt>
                <c:pt idx="4">
                  <c:v>385.42976915056227</c:v>
                </c:pt>
                <c:pt idx="5">
                  <c:v>386.53080422258438</c:v>
                </c:pt>
                <c:pt idx="6">
                  <c:v>387.99975284201946</c:v>
                </c:pt>
                <c:pt idx="7">
                  <c:v>391.9214296625716</c:v>
                </c:pt>
                <c:pt idx="8">
                  <c:v>383.62771282601102</c:v>
                </c:pt>
                <c:pt idx="9">
                  <c:v>372.93966290617487</c:v>
                </c:pt>
                <c:pt idx="10">
                  <c:v>378.08455682935778</c:v>
                </c:pt>
                <c:pt idx="11">
                  <c:v>378.46215226284897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70-4D09-9A08-697136995218}"/>
            </c:ext>
          </c:extLst>
        </c:ser>
        <c:ser>
          <c:idx val="0"/>
          <c:order val="4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วผก.'!$C$53:$N$53</c:f>
              <c:numCache>
                <c:formatCode>0.0</c:formatCode>
                <c:ptCount val="12"/>
                <c:pt idx="0">
                  <c:v>364.20437087012573</c:v>
                </c:pt>
                <c:pt idx="1">
                  <c:v>369.45271548610231</c:v>
                </c:pt>
                <c:pt idx="2">
                  <c:v>368.4807357276556</c:v>
                </c:pt>
                <c:pt idx="3">
                  <c:v>371.40574515998662</c:v>
                </c:pt>
                <c:pt idx="4">
                  <c:v>371.39197612634825</c:v>
                </c:pt>
                <c:pt idx="5">
                  <c:v>372.44615864211426</c:v>
                </c:pt>
                <c:pt idx="6">
                  <c:v>373.85811542060782</c:v>
                </c:pt>
                <c:pt idx="7">
                  <c:v>377.61291237645548</c:v>
                </c:pt>
                <c:pt idx="8">
                  <c:v>369.67211966059972</c:v>
                </c:pt>
                <c:pt idx="9">
                  <c:v>359.44521669222411</c:v>
                </c:pt>
                <c:pt idx="10">
                  <c:v>364.37117895910131</c:v>
                </c:pt>
                <c:pt idx="11">
                  <c:v>364.73270650180581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70-4D09-9A08-6971369952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310760"/>
        <c:axId val="818312728"/>
      </c:lineChart>
      <c:dateAx>
        <c:axId val="8183107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2728"/>
        <c:crosses val="autoZero"/>
        <c:auto val="1"/>
        <c:lblOffset val="100"/>
        <c:baseTimeUnit val="months"/>
      </c:dateAx>
      <c:valAx>
        <c:axId val="818312728"/>
        <c:scaling>
          <c:orientation val="minMax"/>
          <c:min val="33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0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Sheet2!$F$5:$Q$5</c:f>
              <c:numCache>
                <c:formatCode>_(* #,##0_);_(* \(#,##0\);_(* "-"??_);_(@_)</c:formatCode>
                <c:ptCount val="12"/>
                <c:pt idx="0">
                  <c:v>32.267498154457599</c:v>
                </c:pt>
                <c:pt idx="1">
                  <c:v>28.453405795090703</c:v>
                </c:pt>
                <c:pt idx="2">
                  <c:v>26.487924344401165</c:v>
                </c:pt>
                <c:pt idx="3">
                  <c:v>20.083924838085068</c:v>
                </c:pt>
                <c:pt idx="4">
                  <c:v>14.200988869112962</c:v>
                </c:pt>
                <c:pt idx="5">
                  <c:v>18.49292565449332</c:v>
                </c:pt>
                <c:pt idx="6">
                  <c:v>14.148893483028928</c:v>
                </c:pt>
                <c:pt idx="7">
                  <c:v>-3.5813318956776357</c:v>
                </c:pt>
                <c:pt idx="8">
                  <c:v>7.9774174704473353</c:v>
                </c:pt>
                <c:pt idx="9">
                  <c:v>26.833832443946676</c:v>
                </c:pt>
                <c:pt idx="10">
                  <c:v>25.149043680722684</c:v>
                </c:pt>
                <c:pt idx="11">
                  <c:v>18.343418500149369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391.63283302535262</c:v>
                </c:pt>
                <c:pt idx="1">
                  <c:v>386.27692941899727</c:v>
                </c:pt>
                <c:pt idx="2">
                  <c:v>375.17002179393853</c:v>
                </c:pt>
                <c:pt idx="3">
                  <c:v>376.24627346982265</c:v>
                </c:pt>
                <c:pt idx="4">
                  <c:v>385.30706723770493</c:v>
                </c:pt>
                <c:pt idx="5">
                  <c:v>380.08047022504911</c:v>
                </c:pt>
                <c:pt idx="6">
                  <c:v>373.97938025251318</c:v>
                </c:pt>
                <c:pt idx="7">
                  <c:v>384.78672394259848</c:v>
                </c:pt>
                <c:pt idx="8">
                  <c:v>373.5640468922914</c:v>
                </c:pt>
                <c:pt idx="9">
                  <c:v>360.27092270038912</c:v>
                </c:pt>
                <c:pt idx="10">
                  <c:v>369.77529865719515</c:v>
                </c:pt>
                <c:pt idx="11">
                  <c:v>370.4648017930644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6-4CCC-AFB1-1E63A6D931C7}"/>
            </c:ext>
          </c:extLst>
        </c:ser>
        <c:ser>
          <c:idx val="0"/>
          <c:order val="2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ln w="28575" cap="rnd">
              <a:solidFill>
                <a:srgbClr val="96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96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423.90033117981022</c:v>
                </c:pt>
                <c:pt idx="1">
                  <c:v>414.73033521408797</c:v>
                </c:pt>
                <c:pt idx="2">
                  <c:v>401.6579461383397</c:v>
                </c:pt>
                <c:pt idx="3">
                  <c:v>396.33019830790772</c:v>
                </c:pt>
                <c:pt idx="4">
                  <c:v>399.50805610681789</c:v>
                </c:pt>
                <c:pt idx="5">
                  <c:v>398.57339587954243</c:v>
                </c:pt>
                <c:pt idx="6">
                  <c:v>388.12827373554211</c:v>
                </c:pt>
                <c:pt idx="7">
                  <c:v>381.20539204692085</c:v>
                </c:pt>
                <c:pt idx="8">
                  <c:v>381.54146436273874</c:v>
                </c:pt>
                <c:pt idx="9">
                  <c:v>387.1047551443358</c:v>
                </c:pt>
                <c:pt idx="10">
                  <c:v>394.92434233791784</c:v>
                </c:pt>
                <c:pt idx="11">
                  <c:v>388.80822029321376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Sheet2!$E$10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Sheet2!$F$10:$Q$10</c:f>
              <c:numCache>
                <c:formatCode>_(* #,##0_);_(* \(#,##0\);_(* "-"??_);_(@_)</c:formatCode>
                <c:ptCount val="12"/>
                <c:pt idx="0">
                  <c:v>199.57426006269884</c:v>
                </c:pt>
                <c:pt idx="1">
                  <c:v>238.42839405001206</c:v>
                </c:pt>
                <c:pt idx="2">
                  <c:v>207.1630529943879</c:v>
                </c:pt>
                <c:pt idx="3">
                  <c:v>157.63431181304719</c:v>
                </c:pt>
                <c:pt idx="4">
                  <c:v>90.887310506642109</c:v>
                </c:pt>
                <c:pt idx="5">
                  <c:v>70.303907797090517</c:v>
                </c:pt>
                <c:pt idx="6">
                  <c:v>43.458277740437325</c:v>
                </c:pt>
                <c:pt idx="7">
                  <c:v>45.364223310323268</c:v>
                </c:pt>
                <c:pt idx="8">
                  <c:v>52.333024585439659</c:v>
                </c:pt>
                <c:pt idx="9">
                  <c:v>65.478858474897436</c:v>
                </c:pt>
                <c:pt idx="10">
                  <c:v>54.618746830858697</c:v>
                </c:pt>
                <c:pt idx="11">
                  <c:v>68.472400676152404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Sheet2!$E$9</c:f>
              <c:strCache>
                <c:ptCount val="1"/>
                <c:pt idx="0">
                  <c:v>C3 Full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Sheet2!$F$9:$Q$9</c:f>
              <c:numCache>
                <c:formatCode>_(* #,##0_);_(* \(#,##0\);_(* "-"??_);_(@_)</c:formatCode>
                <c:ptCount val="12"/>
                <c:pt idx="0">
                  <c:v>384.77571748654589</c:v>
                </c:pt>
                <c:pt idx="1">
                  <c:v>390.38135236502075</c:v>
                </c:pt>
                <c:pt idx="2">
                  <c:v>389.35194510268235</c:v>
                </c:pt>
                <c:pt idx="3">
                  <c:v>392.46335263188331</c:v>
                </c:pt>
                <c:pt idx="4">
                  <c:v>392.4486656626691</c:v>
                </c:pt>
                <c:pt idx="5">
                  <c:v>393.57312701281961</c:v>
                </c:pt>
                <c:pt idx="6">
                  <c:v>395.07057155272531</c:v>
                </c:pt>
                <c:pt idx="7">
                  <c:v>399.07568830562974</c:v>
                </c:pt>
                <c:pt idx="8">
                  <c:v>390.60550940871678</c:v>
                </c:pt>
                <c:pt idx="9">
                  <c:v>379.68688601315023</c:v>
                </c:pt>
                <c:pt idx="10">
                  <c:v>384.94124576448581</c:v>
                </c:pt>
                <c:pt idx="11">
                  <c:v>385.32687514337067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E-47F3-99F4-34CCBB05847D}"/>
            </c:ext>
          </c:extLst>
        </c:ser>
        <c:ser>
          <c:idx val="0"/>
          <c:order val="2"/>
          <c:tx>
            <c:strRef>
              <c:f>Sheet2!$E$8</c:f>
              <c:strCache>
                <c:ptCount val="1"/>
                <c:pt idx="0">
                  <c:v>C3 Selling Price</c:v>
                </c:pt>
              </c:strCache>
            </c:strRef>
          </c:tx>
          <c:spPr>
            <a:ln w="28575" cap="rnd">
              <a:solidFill>
                <a:srgbClr val="DEA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DEA9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Sheet2!$F$8:$Q$8</c:f>
              <c:numCache>
                <c:formatCode>_(* #,##0_);_(* \(#,##0\);_(* "-"??_);_(@_)</c:formatCode>
                <c:ptCount val="12"/>
                <c:pt idx="0">
                  <c:v>584.34997754924473</c:v>
                </c:pt>
                <c:pt idx="1">
                  <c:v>628.80974641503281</c:v>
                </c:pt>
                <c:pt idx="2">
                  <c:v>596.51499809707025</c:v>
                </c:pt>
                <c:pt idx="3">
                  <c:v>550.0976644449305</c:v>
                </c:pt>
                <c:pt idx="4">
                  <c:v>483.33597616931121</c:v>
                </c:pt>
                <c:pt idx="5">
                  <c:v>463.87703480991013</c:v>
                </c:pt>
                <c:pt idx="6">
                  <c:v>438.52884929316264</c:v>
                </c:pt>
                <c:pt idx="7">
                  <c:v>444.43991161595301</c:v>
                </c:pt>
                <c:pt idx="8">
                  <c:v>442.93853399415644</c:v>
                </c:pt>
                <c:pt idx="9">
                  <c:v>445.16574448804766</c:v>
                </c:pt>
                <c:pt idx="10">
                  <c:v>439.55999259534451</c:v>
                </c:pt>
                <c:pt idx="11">
                  <c:v>453.79927581952307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Sheet2!$E$15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Sheet2!$F$15:$Q$15</c:f>
              <c:numCache>
                <c:formatCode>_(* #,##0_);_(* \(#,##0\);_(* "-"??_);_(@_)</c:formatCode>
                <c:ptCount val="12"/>
                <c:pt idx="0">
                  <c:v>251.92904249670528</c:v>
                </c:pt>
                <c:pt idx="1">
                  <c:v>175.33865726128533</c:v>
                </c:pt>
                <c:pt idx="2">
                  <c:v>250.33971858069759</c:v>
                </c:pt>
                <c:pt idx="3">
                  <c:v>190.92370293329418</c:v>
                </c:pt>
                <c:pt idx="4">
                  <c:v>107.63797269824437</c:v>
                </c:pt>
                <c:pt idx="5">
                  <c:v>82.974868673941387</c:v>
                </c:pt>
                <c:pt idx="6">
                  <c:v>44.848745418581018</c:v>
                </c:pt>
                <c:pt idx="7">
                  <c:v>52.060327780869841</c:v>
                </c:pt>
                <c:pt idx="8">
                  <c:v>67.011219253355705</c:v>
                </c:pt>
                <c:pt idx="9">
                  <c:v>83.251660718500318</c:v>
                </c:pt>
                <c:pt idx="10">
                  <c:v>83.659158340625822</c:v>
                </c:pt>
                <c:pt idx="11">
                  <c:v>83.833954452443095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Sheet2!$E$14</c:f>
              <c:strCache>
                <c:ptCount val="1"/>
                <c:pt idx="0">
                  <c:v>LPG Petro Full Cost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Sheet2!$F$14:$Q$14</c:f>
              <c:numCache>
                <c:formatCode>_(* #,##0_);_(* \(#,##0\);_(* "-"??_);_(@_)</c:formatCode>
                <c:ptCount val="12"/>
                <c:pt idx="0">
                  <c:v>377.91860194773915</c:v>
                </c:pt>
                <c:pt idx="1">
                  <c:v>383.40514007204797</c:v>
                </c:pt>
                <c:pt idx="2">
                  <c:v>382.39487531100673</c:v>
                </c:pt>
                <c:pt idx="3">
                  <c:v>385.44415014125104</c:v>
                </c:pt>
                <c:pt idx="4">
                  <c:v>385.42976915056227</c:v>
                </c:pt>
                <c:pt idx="5">
                  <c:v>386.53080422258438</c:v>
                </c:pt>
                <c:pt idx="6">
                  <c:v>387.99975284201946</c:v>
                </c:pt>
                <c:pt idx="7">
                  <c:v>391.9214296625716</c:v>
                </c:pt>
                <c:pt idx="8">
                  <c:v>383.62771282601102</c:v>
                </c:pt>
                <c:pt idx="9">
                  <c:v>372.93966290617487</c:v>
                </c:pt>
                <c:pt idx="10">
                  <c:v>378.08455682935778</c:v>
                </c:pt>
                <c:pt idx="11">
                  <c:v>378.46215226284897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E-4FCA-8B2B-F4D951E94761}"/>
            </c:ext>
          </c:extLst>
        </c:ser>
        <c:ser>
          <c:idx val="0"/>
          <c:order val="1"/>
          <c:tx>
            <c:strRef>
              <c:f>Sheet2!$E$13</c:f>
              <c:strCache>
                <c:ptCount val="1"/>
                <c:pt idx="0">
                  <c:v>LPG Petro Selling Price</c:v>
                </c:pt>
              </c:strCache>
            </c:strRef>
          </c:tx>
          <c:spPr>
            <a:ln w="28575" cap="rnd">
              <a:solidFill>
                <a:srgbClr val="3E5F2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rgbClr val="3E5F27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Sheet2!$F$13:$Q$13</c:f>
              <c:numCache>
                <c:formatCode>_(* #,##0_);_(* \(#,##0\);_(* "-"??_);_(@_)</c:formatCode>
                <c:ptCount val="12"/>
                <c:pt idx="0">
                  <c:v>629.84764444444443</c:v>
                </c:pt>
                <c:pt idx="1">
                  <c:v>558.7437973333333</c:v>
                </c:pt>
                <c:pt idx="2">
                  <c:v>632.73459389170432</c:v>
                </c:pt>
                <c:pt idx="3">
                  <c:v>576.36785307454522</c:v>
                </c:pt>
                <c:pt idx="4">
                  <c:v>493.06774184880663</c:v>
                </c:pt>
                <c:pt idx="5">
                  <c:v>469.50567289652577</c:v>
                </c:pt>
                <c:pt idx="6">
                  <c:v>432.84849826060048</c:v>
                </c:pt>
                <c:pt idx="7">
                  <c:v>443.98175744344144</c:v>
                </c:pt>
                <c:pt idx="8">
                  <c:v>450.63893207936673</c:v>
                </c:pt>
                <c:pt idx="9">
                  <c:v>456.19132362467519</c:v>
                </c:pt>
                <c:pt idx="10">
                  <c:v>461.7437151699836</c:v>
                </c:pt>
                <c:pt idx="11">
                  <c:v>462.29610671529207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Sheet2!$F$20:$Q$20</c:f>
              <c:numCache>
                <c:formatCode>_(* #,##0_);_(* \(#,##0\);_(* "-"??_);_(@_)</c:formatCode>
                <c:ptCount val="12"/>
                <c:pt idx="0">
                  <c:v>55.78995033848895</c:v>
                </c:pt>
                <c:pt idx="1">
                  <c:v>34.725651154662955</c:v>
                </c:pt>
                <c:pt idx="2">
                  <c:v>48.001747337263453</c:v>
                </c:pt>
                <c:pt idx="3">
                  <c:v>35.713854874740491</c:v>
                </c:pt>
                <c:pt idx="4">
                  <c:v>36.910538009060133</c:v>
                </c:pt>
                <c:pt idx="5">
                  <c:v>37.433886490867224</c:v>
                </c:pt>
                <c:pt idx="6">
                  <c:v>20.970478689772051</c:v>
                </c:pt>
                <c:pt idx="7">
                  <c:v>32.263133745545986</c:v>
                </c:pt>
                <c:pt idx="8">
                  <c:v>39.284686059513888</c:v>
                </c:pt>
                <c:pt idx="9">
                  <c:v>49.313987813380038</c:v>
                </c:pt>
                <c:pt idx="10">
                  <c:v>45.562525465132921</c:v>
                </c:pt>
                <c:pt idx="11">
                  <c:v>40.865076273733848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Sheet2!$E$19</c:f>
              <c:strCache>
                <c:ptCount val="1"/>
                <c:pt idx="0">
                  <c:v>LPG M.7 Full 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Sheet2!$F$19:$Q$19</c:f>
              <c:numCache>
                <c:formatCode>_(* #,##0_);_(* \(#,##0\);_(* "-"??_);_(@_)</c:formatCode>
                <c:ptCount val="12"/>
                <c:pt idx="0">
                  <c:v>368.1919513486053</c:v>
                </c:pt>
                <c:pt idx="1">
                  <c:v>432.32795971775715</c:v>
                </c:pt>
                <c:pt idx="2">
                  <c:v>385.39757751457995</c:v>
                </c:pt>
                <c:pt idx="3">
                  <c:v>426.42173263621288</c:v>
                </c:pt>
                <c:pt idx="4">
                  <c:v>396.9781222918852</c:v>
                </c:pt>
                <c:pt idx="5">
                  <c:v>391.79532508270876</c:v>
                </c:pt>
                <c:pt idx="6">
                  <c:v>395.06376519377244</c:v>
                </c:pt>
                <c:pt idx="7">
                  <c:v>386.21460740927176</c:v>
                </c:pt>
                <c:pt idx="8">
                  <c:v>380.71803667565683</c:v>
                </c:pt>
                <c:pt idx="9">
                  <c:v>373.76596693273353</c:v>
                </c:pt>
                <c:pt idx="10">
                  <c:v>370.19355516891869</c:v>
                </c:pt>
                <c:pt idx="11">
                  <c:v>377.87718363306521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B-49AA-B85B-E2D464FB35FF}"/>
            </c:ext>
          </c:extLst>
        </c:ser>
        <c:ser>
          <c:idx val="0"/>
          <c:order val="1"/>
          <c:tx>
            <c:strRef>
              <c:f>Sheet2!$E$18</c:f>
              <c:strCache>
                <c:ptCount val="1"/>
                <c:pt idx="0">
                  <c:v>LPG M.7 Selling Price</c:v>
                </c:pt>
              </c:strCache>
            </c:strRef>
          </c:tx>
          <c:spPr>
            <a:ln w="28575" cap="rnd">
              <a:solidFill>
                <a:srgbClr val="30559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305598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Sheet2!$F$18:$Q$18</c:f>
              <c:numCache>
                <c:formatCode>_(* #,##0_);_(* \(#,##0\);_(* "-"??_);_(@_)</c:formatCode>
                <c:ptCount val="12"/>
                <c:pt idx="0">
                  <c:v>423.98190168709425</c:v>
                </c:pt>
                <c:pt idx="1">
                  <c:v>467.05361087242011</c:v>
                </c:pt>
                <c:pt idx="2">
                  <c:v>433.3993248518434</c:v>
                </c:pt>
                <c:pt idx="3">
                  <c:v>462.13558751095337</c:v>
                </c:pt>
                <c:pt idx="4">
                  <c:v>433.88866030094533</c:v>
                </c:pt>
                <c:pt idx="5">
                  <c:v>429.22921157357598</c:v>
                </c:pt>
                <c:pt idx="6">
                  <c:v>416.03424388354449</c:v>
                </c:pt>
                <c:pt idx="7">
                  <c:v>418.47774115481775</c:v>
                </c:pt>
                <c:pt idx="8">
                  <c:v>420.00272273517072</c:v>
                </c:pt>
                <c:pt idx="9">
                  <c:v>423.07995474611357</c:v>
                </c:pt>
                <c:pt idx="10">
                  <c:v>415.75608063405161</c:v>
                </c:pt>
                <c:pt idx="11">
                  <c:v>418.74225990679906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Sheet2!$F$25:$Q$25</c:f>
              <c:numCache>
                <c:formatCode>_(* #,##0_);_(* \(#,##0\);_(* "-"??_);_(@_)</c:formatCode>
                <c:ptCount val="12"/>
                <c:pt idx="0">
                  <c:v>135.48963925761228</c:v>
                </c:pt>
                <c:pt idx="1">
                  <c:v>120.86280316599158</c:v>
                </c:pt>
                <c:pt idx="2">
                  <c:v>113.94964470116361</c:v>
                </c:pt>
                <c:pt idx="3">
                  <c:v>97.677286476693666</c:v>
                </c:pt>
                <c:pt idx="4">
                  <c:v>98.826783964481706</c:v>
                </c:pt>
                <c:pt idx="5">
                  <c:v>95.778241845291916</c:v>
                </c:pt>
                <c:pt idx="6">
                  <c:v>93.905832441767416</c:v>
                </c:pt>
                <c:pt idx="7">
                  <c:v>91.98416939841843</c:v>
                </c:pt>
                <c:pt idx="8">
                  <c:v>95.776393385756251</c:v>
                </c:pt>
                <c:pt idx="9">
                  <c:v>105.69876411614911</c:v>
                </c:pt>
                <c:pt idx="10">
                  <c:v>106.47733408725458</c:v>
                </c:pt>
                <c:pt idx="11">
                  <c:v>108.9529511786123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Sheet2!$E$24</c:f>
              <c:strCache>
                <c:ptCount val="1"/>
                <c:pt idx="0">
                  <c:v>NGL Petro Full Cost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Sheet2!$F$24:$Q$24</c:f>
              <c:numCache>
                <c:formatCode>_(* #,##0_);_(* \(#,##0\);_(* "-"??_);_(@_)</c:formatCode>
                <c:ptCount val="12"/>
                <c:pt idx="0">
                  <c:v>364.20437087012567</c:v>
                </c:pt>
                <c:pt idx="1">
                  <c:v>369.45271548610219</c:v>
                </c:pt>
                <c:pt idx="2">
                  <c:v>368.48073572765554</c:v>
                </c:pt>
                <c:pt idx="3">
                  <c:v>371.40574515998662</c:v>
                </c:pt>
                <c:pt idx="4">
                  <c:v>371.39197612634814</c:v>
                </c:pt>
                <c:pt idx="5">
                  <c:v>372.44615864211426</c:v>
                </c:pt>
                <c:pt idx="6">
                  <c:v>373.85811542060776</c:v>
                </c:pt>
                <c:pt idx="7">
                  <c:v>377.61291237645543</c:v>
                </c:pt>
                <c:pt idx="8">
                  <c:v>369.67211966059966</c:v>
                </c:pt>
                <c:pt idx="9">
                  <c:v>359.44521669222411</c:v>
                </c:pt>
                <c:pt idx="10">
                  <c:v>364.37117895910131</c:v>
                </c:pt>
                <c:pt idx="11">
                  <c:v>364.73270650180581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0-4062-B66F-FC697909E913}"/>
            </c:ext>
          </c:extLst>
        </c:ser>
        <c:ser>
          <c:idx val="0"/>
          <c:order val="1"/>
          <c:tx>
            <c:strRef>
              <c:f>Sheet2!$E$23</c:f>
              <c:strCache>
                <c:ptCount val="1"/>
                <c:pt idx="0">
                  <c:v>NGL Selling Price</c:v>
                </c:pt>
              </c:strCache>
            </c:strRef>
          </c:tx>
          <c:spPr>
            <a:ln w="28575" cap="rnd">
              <a:solidFill>
                <a:srgbClr val="421C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421C5E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Sheet2!$F$23:$Q$23</c:f>
              <c:numCache>
                <c:formatCode>_(* #,##0_);_(* \(#,##0\);_(* "-"??_);_(@_)</c:formatCode>
                <c:ptCount val="12"/>
                <c:pt idx="0">
                  <c:v>499.69401012773795</c:v>
                </c:pt>
                <c:pt idx="1">
                  <c:v>490.31551865209377</c:v>
                </c:pt>
                <c:pt idx="2">
                  <c:v>482.43038042881915</c:v>
                </c:pt>
                <c:pt idx="3">
                  <c:v>469.08303163668029</c:v>
                </c:pt>
                <c:pt idx="4">
                  <c:v>470.21876009082985</c:v>
                </c:pt>
                <c:pt idx="5">
                  <c:v>468.22440048740617</c:v>
                </c:pt>
                <c:pt idx="6">
                  <c:v>467.76394786237518</c:v>
                </c:pt>
                <c:pt idx="7">
                  <c:v>469.59708177487386</c:v>
                </c:pt>
                <c:pt idx="8">
                  <c:v>465.44851304635591</c:v>
                </c:pt>
                <c:pt idx="9">
                  <c:v>465.14398080837321</c:v>
                </c:pt>
                <c:pt idx="10">
                  <c:v>470.84851304635589</c:v>
                </c:pt>
                <c:pt idx="11">
                  <c:v>473.6856576804181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Sheet2!$E$30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C7C-4DED-8F95-7456F6C4322E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07-4A20-8855-4D376FBD0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Sheet2!$F$30:$Q$30</c:f>
              <c:numCache>
                <c:formatCode>_(* #,##0_);_(* \(#,##0\);_(* "-"??_);_(@_)</c:formatCode>
                <c:ptCount val="12"/>
                <c:pt idx="0">
                  <c:v>49.076879129874271</c:v>
                </c:pt>
                <c:pt idx="1">
                  <c:v>35.447284513897671</c:v>
                </c:pt>
                <c:pt idx="2">
                  <c:v>28.769264272344401</c:v>
                </c:pt>
                <c:pt idx="3">
                  <c:v>12.794254840013366</c:v>
                </c:pt>
                <c:pt idx="4">
                  <c:v>13.708023873651769</c:v>
                </c:pt>
                <c:pt idx="5">
                  <c:v>10.853841357885756</c:v>
                </c:pt>
                <c:pt idx="6">
                  <c:v>8.991884579392206</c:v>
                </c:pt>
                <c:pt idx="7">
                  <c:v>6.5870876235445053</c:v>
                </c:pt>
                <c:pt idx="8">
                  <c:v>10.927880339400303</c:v>
                </c:pt>
                <c:pt idx="9">
                  <c:v>21.154783307775915</c:v>
                </c:pt>
                <c:pt idx="10">
                  <c:v>21.628821040898686</c:v>
                </c:pt>
                <c:pt idx="11">
                  <c:v>23.967293498194181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Sheet2!$E$29</c:f>
              <c:strCache>
                <c:ptCount val="1"/>
                <c:pt idx="0">
                  <c:v>C5 Full Cost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Sheet2!$F$29:$Q$29</c:f>
              <c:numCache>
                <c:formatCode>_(* #,##0_);_(* \(#,##0\);_(* "-"??_);_(@_)</c:formatCode>
                <c:ptCount val="12"/>
                <c:pt idx="0">
                  <c:v>364.20437087012573</c:v>
                </c:pt>
                <c:pt idx="1">
                  <c:v>369.45271548610231</c:v>
                </c:pt>
                <c:pt idx="2">
                  <c:v>368.4807357276556</c:v>
                </c:pt>
                <c:pt idx="3">
                  <c:v>371.40574515998662</c:v>
                </c:pt>
                <c:pt idx="4">
                  <c:v>371.39197612634825</c:v>
                </c:pt>
                <c:pt idx="5">
                  <c:v>372.44615864211426</c:v>
                </c:pt>
                <c:pt idx="6">
                  <c:v>373.85811542060782</c:v>
                </c:pt>
                <c:pt idx="7">
                  <c:v>377.61291237645548</c:v>
                </c:pt>
                <c:pt idx="8">
                  <c:v>369.67211966059972</c:v>
                </c:pt>
                <c:pt idx="9">
                  <c:v>359.44521669222411</c:v>
                </c:pt>
                <c:pt idx="10">
                  <c:v>364.37117895910131</c:v>
                </c:pt>
                <c:pt idx="11">
                  <c:v>364.73270650180581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C-4DED-8F95-7456F6C4322E}"/>
            </c:ext>
          </c:extLst>
        </c:ser>
        <c:ser>
          <c:idx val="0"/>
          <c:order val="1"/>
          <c:tx>
            <c:strRef>
              <c:f>Sheet2!$E$28</c:f>
              <c:strCache>
                <c:ptCount val="1"/>
                <c:pt idx="0">
                  <c:v>C5 Selling Price</c:v>
                </c:pt>
              </c:strCache>
            </c:strRef>
          </c:tx>
          <c:spPr>
            <a:ln w="28575" cap="rnd">
              <a:solidFill>
                <a:srgbClr val="008E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8E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Sheet2!$F$28:$Q$28</c:f>
              <c:numCache>
                <c:formatCode>_(* #,##0_);_(* \(#,##0\);_(* "-"??_);_(@_)</c:formatCode>
                <c:ptCount val="12"/>
                <c:pt idx="0">
                  <c:v>413.28125</c:v>
                </c:pt>
                <c:pt idx="1">
                  <c:v>404.9</c:v>
                </c:pt>
                <c:pt idx="2">
                  <c:v>397.25</c:v>
                </c:pt>
                <c:pt idx="3">
                  <c:v>384.2</c:v>
                </c:pt>
                <c:pt idx="4">
                  <c:v>385.1</c:v>
                </c:pt>
                <c:pt idx="5">
                  <c:v>383.3</c:v>
                </c:pt>
                <c:pt idx="6">
                  <c:v>382.85</c:v>
                </c:pt>
                <c:pt idx="7">
                  <c:v>384.2</c:v>
                </c:pt>
                <c:pt idx="8">
                  <c:v>380.6</c:v>
                </c:pt>
                <c:pt idx="9">
                  <c:v>380.6</c:v>
                </c:pt>
                <c:pt idx="10">
                  <c:v>386</c:v>
                </c:pt>
                <c:pt idx="11">
                  <c:v>388.7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จจ'!$A$44</c:f>
              <c:strCache>
                <c:ptCount val="1"/>
                <c:pt idx="0">
                  <c:v>HDPE : CFR SEA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จจ'!$D$44:$O$44</c:f>
              <c:numCache>
                <c:formatCode>_(* #,##0_);_(* \(#,##0\);_(* "-"??_);_(@_)</c:formatCode>
                <c:ptCount val="12"/>
                <c:pt idx="0">
                  <c:v>1061.25</c:v>
                </c:pt>
                <c:pt idx="1">
                  <c:v>1033</c:v>
                </c:pt>
                <c:pt idx="2">
                  <c:v>1005</c:v>
                </c:pt>
                <c:pt idx="3">
                  <c:v>1000</c:v>
                </c:pt>
                <c:pt idx="4">
                  <c:v>1005</c:v>
                </c:pt>
                <c:pt idx="5">
                  <c:v>995</c:v>
                </c:pt>
                <c:pt idx="6">
                  <c:v>955</c:v>
                </c:pt>
                <c:pt idx="7">
                  <c:v>920</c:v>
                </c:pt>
                <c:pt idx="8">
                  <c:v>930</c:v>
                </c:pt>
                <c:pt idx="9">
                  <c:v>960</c:v>
                </c:pt>
                <c:pt idx="10">
                  <c:v>980</c:v>
                </c:pt>
                <c:pt idx="11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1-4047-B4C3-0BE963F1A865}"/>
            </c:ext>
          </c:extLst>
        </c:ser>
        <c:ser>
          <c:idx val="1"/>
          <c:order val="1"/>
          <c:tx>
            <c:strRef>
              <c:f>'Reference Price จจ'!$A$45</c:f>
              <c:strCache>
                <c:ptCount val="1"/>
                <c:pt idx="0">
                  <c:v>LDPE : CFR SEA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จจ'!$D$45:$O$45</c:f>
              <c:numCache>
                <c:formatCode>_(* #,##0_);_(* \(#,##0\);_(* "-"??_);_(@_)</c:formatCode>
                <c:ptCount val="12"/>
                <c:pt idx="0">
                  <c:v>1443.75</c:v>
                </c:pt>
                <c:pt idx="1">
                  <c:v>1413</c:v>
                </c:pt>
                <c:pt idx="2">
                  <c:v>1350</c:v>
                </c:pt>
                <c:pt idx="3">
                  <c:v>1300</c:v>
                </c:pt>
                <c:pt idx="4">
                  <c:v>1310</c:v>
                </c:pt>
                <c:pt idx="5">
                  <c:v>1310</c:v>
                </c:pt>
                <c:pt idx="6">
                  <c:v>1270</c:v>
                </c:pt>
                <c:pt idx="7">
                  <c:v>1220</c:v>
                </c:pt>
                <c:pt idx="8">
                  <c:v>1220</c:v>
                </c:pt>
                <c:pt idx="9">
                  <c:v>1250</c:v>
                </c:pt>
                <c:pt idx="10">
                  <c:v>1280</c:v>
                </c:pt>
                <c:pt idx="11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1-4047-B4C3-0BE963F1A865}"/>
            </c:ext>
          </c:extLst>
        </c:ser>
        <c:ser>
          <c:idx val="2"/>
          <c:order val="2"/>
          <c:tx>
            <c:strRef>
              <c:f>'Reference Price จจ'!$A$46</c:f>
              <c:strCache>
                <c:ptCount val="1"/>
                <c:pt idx="0">
                  <c:v>LLDPE : CFR SEA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จจ'!$D$46:$O$46</c:f>
              <c:numCache>
                <c:formatCode>_(* #,##0_);_(* \(#,##0\);_(* "-"??_);_(@_)</c:formatCode>
                <c:ptCount val="12"/>
                <c:pt idx="0">
                  <c:v>1060</c:v>
                </c:pt>
                <c:pt idx="1">
                  <c:v>1035</c:v>
                </c:pt>
                <c:pt idx="2">
                  <c:v>990</c:v>
                </c:pt>
                <c:pt idx="3">
                  <c:v>980</c:v>
                </c:pt>
                <c:pt idx="4">
                  <c:v>1000</c:v>
                </c:pt>
                <c:pt idx="5">
                  <c:v>1000</c:v>
                </c:pt>
                <c:pt idx="6">
                  <c:v>970</c:v>
                </c:pt>
                <c:pt idx="7">
                  <c:v>930</c:v>
                </c:pt>
                <c:pt idx="8">
                  <c:v>930</c:v>
                </c:pt>
                <c:pt idx="9">
                  <c:v>965</c:v>
                </c:pt>
                <c:pt idx="10">
                  <c:v>1000</c:v>
                </c:pt>
                <c:pt idx="11">
                  <c:v>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1-4047-B4C3-0BE963F1A865}"/>
            </c:ext>
          </c:extLst>
        </c:ser>
        <c:ser>
          <c:idx val="3"/>
          <c:order val="3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1235</c:v>
                </c:pt>
                <c:pt idx="1">
                  <c:v>1231</c:v>
                </c:pt>
                <c:pt idx="2">
                  <c:v>1252</c:v>
                </c:pt>
                <c:pt idx="3">
                  <c:v>1213</c:v>
                </c:pt>
                <c:pt idx="4">
                  <c:v>1178</c:v>
                </c:pt>
                <c:pt idx="5">
                  <c:v>1146</c:v>
                </c:pt>
                <c:pt idx="6">
                  <c:v>1104</c:v>
                </c:pt>
                <c:pt idx="7">
                  <c:v>1079</c:v>
                </c:pt>
                <c:pt idx="8">
                  <c:v>1094</c:v>
                </c:pt>
                <c:pt idx="9">
                  <c:v>1125</c:v>
                </c:pt>
                <c:pt idx="10">
                  <c:v>1120</c:v>
                </c:pt>
                <c:pt idx="1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1-4047-B4C3-0BE963F1A8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8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จจ'!$A$41</c:f>
              <c:strCache>
                <c:ptCount val="1"/>
                <c:pt idx="0">
                  <c:v>Naphtha :MOPJ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จจ'!$D$41:$O$41</c:f>
              <c:numCache>
                <c:formatCode>_(* #,##0_);_(* \(#,##0\);_(* "-"??_);_(@_)</c:formatCode>
                <c:ptCount val="12"/>
                <c:pt idx="0">
                  <c:v>513.28125</c:v>
                </c:pt>
                <c:pt idx="1">
                  <c:v>504.9</c:v>
                </c:pt>
                <c:pt idx="2">
                  <c:v>497.25</c:v>
                </c:pt>
                <c:pt idx="3">
                  <c:v>484.2</c:v>
                </c:pt>
                <c:pt idx="4">
                  <c:v>485.1</c:v>
                </c:pt>
                <c:pt idx="5">
                  <c:v>483.3</c:v>
                </c:pt>
                <c:pt idx="6">
                  <c:v>482.85</c:v>
                </c:pt>
                <c:pt idx="7">
                  <c:v>484.2</c:v>
                </c:pt>
                <c:pt idx="8">
                  <c:v>480.6</c:v>
                </c:pt>
                <c:pt idx="9">
                  <c:v>480.6</c:v>
                </c:pt>
                <c:pt idx="10">
                  <c:v>486</c:v>
                </c:pt>
                <c:pt idx="11">
                  <c:v>488.7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D-4762-A80C-BAFC405EBA0A}"/>
            </c:ext>
          </c:extLst>
        </c:ser>
        <c:ser>
          <c:idx val="1"/>
          <c:order val="1"/>
          <c:tx>
            <c:strRef>
              <c:f>'Reference Price จจ'!$A$42</c:f>
              <c:strCache>
                <c:ptCount val="1"/>
                <c:pt idx="0">
                  <c:v>Naphtha :MOPS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จจ'!$D$42:$O$42</c:f>
              <c:numCache>
                <c:formatCode>_(* #,##0_);_(* \(#,##0\);_(* "-"??_);_(@_)</c:formatCode>
                <c:ptCount val="12"/>
                <c:pt idx="0">
                  <c:v>539.06944786240945</c:v>
                </c:pt>
                <c:pt idx="1">
                  <c:v>491.4</c:v>
                </c:pt>
                <c:pt idx="2">
                  <c:v>483.75</c:v>
                </c:pt>
                <c:pt idx="3">
                  <c:v>470.7</c:v>
                </c:pt>
                <c:pt idx="4">
                  <c:v>471.6</c:v>
                </c:pt>
                <c:pt idx="5">
                  <c:v>469.8</c:v>
                </c:pt>
                <c:pt idx="6">
                  <c:v>469.35</c:v>
                </c:pt>
                <c:pt idx="7">
                  <c:v>470.7</c:v>
                </c:pt>
                <c:pt idx="8">
                  <c:v>467.1</c:v>
                </c:pt>
                <c:pt idx="9">
                  <c:v>467.1</c:v>
                </c:pt>
                <c:pt idx="10">
                  <c:v>472.5</c:v>
                </c:pt>
                <c:pt idx="11">
                  <c:v>475.2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D-4762-A80C-BAFC405EBA0A}"/>
            </c:ext>
          </c:extLst>
        </c:ser>
        <c:ser>
          <c:idx val="2"/>
          <c:order val="2"/>
          <c:tx>
            <c:strRef>
              <c:f>'Reference Price จจ'!$A$43</c:f>
              <c:strCache>
                <c:ptCount val="1"/>
                <c:pt idx="0">
                  <c:v>LPG CP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จจ'!$D$43:$O$43</c:f>
              <c:numCache>
                <c:formatCode>_(* #,##0_);_(* \(#,##0\);_(* "-"??_);_(@_)</c:formatCode>
                <c:ptCount val="12"/>
                <c:pt idx="0">
                  <c:v>540</c:v>
                </c:pt>
                <c:pt idx="1">
                  <c:v>595</c:v>
                </c:pt>
                <c:pt idx="2">
                  <c:v>560</c:v>
                </c:pt>
                <c:pt idx="3">
                  <c:v>507.5</c:v>
                </c:pt>
                <c:pt idx="4">
                  <c:v>430</c:v>
                </c:pt>
                <c:pt idx="5">
                  <c:v>415</c:v>
                </c:pt>
                <c:pt idx="6">
                  <c:v>380</c:v>
                </c:pt>
                <c:pt idx="7">
                  <c:v>395</c:v>
                </c:pt>
                <c:pt idx="8">
                  <c:v>400</c:v>
                </c:pt>
                <c:pt idx="9">
                  <c:v>405</c:v>
                </c:pt>
                <c:pt idx="10">
                  <c:v>410</c:v>
                </c:pt>
                <c:pt idx="11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D-4762-A80C-BAFC405EBA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3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จจ'!$A$40</c:f>
              <c:strCache>
                <c:ptCount val="1"/>
                <c:pt idx="0">
                  <c:v>Crude Dubai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จจ'!$D$40:$O$40</c:f>
              <c:numCache>
                <c:formatCode>_(* #,##0_);_(* \(#,##0\);_(* "-"??_);_(@_)</c:formatCode>
                <c:ptCount val="12"/>
                <c:pt idx="0">
                  <c:v>54.772000000000006</c:v>
                </c:pt>
                <c:pt idx="1">
                  <c:v>54.3</c:v>
                </c:pt>
                <c:pt idx="2">
                  <c:v>54</c:v>
                </c:pt>
                <c:pt idx="3">
                  <c:v>53</c:v>
                </c:pt>
                <c:pt idx="4">
                  <c:v>53.5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53.5</c:v>
                </c:pt>
                <c:pt idx="9">
                  <c:v>53.5</c:v>
                </c:pt>
                <c:pt idx="10">
                  <c:v>54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A-45E8-AFA6-CE46176F51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44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-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01-48C2-A582-646F250F579A}"/>
                </c:ext>
              </c:extLst>
            </c:dLbl>
            <c:dLbl>
              <c:idx val="9"/>
              <c:layout>
                <c:manualLayout>
                  <c:x val="-2.4922196405093876E-2"/>
                  <c:y val="1.9296253969090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1235</c:v>
                </c:pt>
                <c:pt idx="1">
                  <c:v>1231</c:v>
                </c:pt>
                <c:pt idx="2">
                  <c:v>1252</c:v>
                </c:pt>
                <c:pt idx="3">
                  <c:v>1213</c:v>
                </c:pt>
                <c:pt idx="4">
                  <c:v>1178</c:v>
                </c:pt>
                <c:pt idx="5">
                  <c:v>1146</c:v>
                </c:pt>
                <c:pt idx="6">
                  <c:v>1104</c:v>
                </c:pt>
                <c:pt idx="7">
                  <c:v>1079</c:v>
                </c:pt>
                <c:pt idx="8">
                  <c:v>1094</c:v>
                </c:pt>
                <c:pt idx="9">
                  <c:v>1125</c:v>
                </c:pt>
                <c:pt idx="10">
                  <c:v>1120</c:v>
                </c:pt>
                <c:pt idx="1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1-48C2-A582-646F250F579A}"/>
            </c:ext>
          </c:extLst>
        </c:ser>
        <c:ser>
          <c:idx val="1"/>
          <c:order val="1"/>
          <c:tx>
            <c:strRef>
              <c:f>'Reference Price จจ'!$A$57</c:f>
              <c:strCache>
                <c:ptCount val="1"/>
                <c:pt idx="0">
                  <c:v>0.336HDPE+0.314LLDPE+0.344LDPE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01-48C2-A582-646F250F579A}"/>
                </c:ext>
              </c:extLst>
            </c:dLbl>
            <c:dLbl>
              <c:idx val="9"/>
              <c:layout>
                <c:manualLayout>
                  <c:x val="-2.6026656982199831E-2"/>
                  <c:y val="-2.572833862545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จจ'!$D$57:$O$57</c:f>
              <c:numCache>
                <c:formatCode>_(* #,##0_);_(* \(#,##0\);_(* "-"??_);_(@_)</c:formatCode>
                <c:ptCount val="12"/>
                <c:pt idx="0">
                  <c:v>1186.0700000000002</c:v>
                </c:pt>
                <c:pt idx="1">
                  <c:v>1158.1499999999999</c:v>
                </c:pt>
                <c:pt idx="2">
                  <c:v>1112.94</c:v>
                </c:pt>
                <c:pt idx="3">
                  <c:v>1090.92</c:v>
                </c:pt>
                <c:pt idx="4">
                  <c:v>1102.3200000000002</c:v>
                </c:pt>
                <c:pt idx="5">
                  <c:v>1098.96</c:v>
                </c:pt>
                <c:pt idx="6">
                  <c:v>1062.3399999999999</c:v>
                </c:pt>
                <c:pt idx="7">
                  <c:v>1020.8199999999999</c:v>
                </c:pt>
                <c:pt idx="8">
                  <c:v>1024.1799999999998</c:v>
                </c:pt>
                <c:pt idx="9">
                  <c:v>1055.57</c:v>
                </c:pt>
                <c:pt idx="10">
                  <c:v>1083.5999999999999</c:v>
                </c:pt>
                <c:pt idx="11">
                  <c:v>1063.7199999999998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01-48C2-A582-646F250F57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ax val="1000"/>
          <c:min val="8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'Revenue (MB)'!$E$167:$P$167</c:f>
              <c:numCache>
                <c:formatCode>_(* #,##0_);_(* \(#,##0\);_(* "-"??_);_(@_)</c:formatCode>
                <c:ptCount val="12"/>
                <c:pt idx="0">
                  <c:v>7631.6187900854811</c:v>
                </c:pt>
                <c:pt idx="1">
                  <c:v>8260.8541477856706</c:v>
                </c:pt>
                <c:pt idx="2">
                  <c:v>8338.4583196443964</c:v>
                </c:pt>
                <c:pt idx="3">
                  <c:v>8418.6529328464494</c:v>
                </c:pt>
                <c:pt idx="4">
                  <c:v>8334.1840099174369</c:v>
                </c:pt>
                <c:pt idx="5">
                  <c:v>7939.3942151105757</c:v>
                </c:pt>
                <c:pt idx="6">
                  <c:v>6800.3656082836214</c:v>
                </c:pt>
                <c:pt idx="7">
                  <c:v>7379.7138948141192</c:v>
                </c:pt>
                <c:pt idx="8">
                  <c:v>7189.2692254599633</c:v>
                </c:pt>
                <c:pt idx="9">
                  <c:v>6670.8275109062924</c:v>
                </c:pt>
                <c:pt idx="10">
                  <c:v>6997.9141940559384</c:v>
                </c:pt>
                <c:pt idx="11">
                  <c:v>7594.5383544522319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1-4784-9575-AB46258CF4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4395440"/>
        <c:axId val="614396752"/>
      </c:barChart>
      <c:dateAx>
        <c:axId val="6143954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6752"/>
        <c:crosses val="autoZero"/>
        <c:auto val="1"/>
        <c:lblOffset val="100"/>
        <c:baseTimeUnit val="months"/>
      </c:dateAx>
      <c:valAx>
        <c:axId val="61439675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'Margin (MB)'!$E$167:$P$167</c:f>
              <c:numCache>
                <c:formatCode>_(* #,##0_);_(* \(#,##0\);_(* "-"??_);_(@_)</c:formatCode>
                <c:ptCount val="12"/>
                <c:pt idx="0">
                  <c:v>1328.1034681043145</c:v>
                </c:pt>
                <c:pt idx="1">
                  <c:v>1243.8997829100911</c:v>
                </c:pt>
                <c:pt idx="2">
                  <c:v>1181.0852130080591</c:v>
                </c:pt>
                <c:pt idx="3">
                  <c:v>960.49753394454353</c:v>
                </c:pt>
                <c:pt idx="4">
                  <c:v>695.66688974704232</c:v>
                </c:pt>
                <c:pt idx="5">
                  <c:v>560.64265698397969</c:v>
                </c:pt>
                <c:pt idx="6">
                  <c:v>270.91472865161177</c:v>
                </c:pt>
                <c:pt idx="7">
                  <c:v>235.87071141712124</c:v>
                </c:pt>
                <c:pt idx="8">
                  <c:v>365.95784151113787</c:v>
                </c:pt>
                <c:pt idx="9">
                  <c:v>536.70595736198413</c:v>
                </c:pt>
                <c:pt idx="10">
                  <c:v>501.94863071704873</c:v>
                </c:pt>
                <c:pt idx="11">
                  <c:v>544.6005993564728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C-4611-BD20-046557409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'Margin (MB)'!$E$167:$P$167</c:f>
              <c:numCache>
                <c:formatCode>_(* #,##0_);_(* \(#,##0\);_(* "-"??_);_(@_)</c:formatCode>
                <c:ptCount val="12"/>
                <c:pt idx="0">
                  <c:v>1328.1034681043145</c:v>
                </c:pt>
                <c:pt idx="1">
                  <c:v>1243.8997829100911</c:v>
                </c:pt>
                <c:pt idx="2">
                  <c:v>1181.0852130080591</c:v>
                </c:pt>
                <c:pt idx="3">
                  <c:v>960.49753394454353</c:v>
                </c:pt>
                <c:pt idx="4">
                  <c:v>695.66688974704232</c:v>
                </c:pt>
                <c:pt idx="5">
                  <c:v>560.64265698397969</c:v>
                </c:pt>
                <c:pt idx="6">
                  <c:v>270.91472865161177</c:v>
                </c:pt>
                <c:pt idx="7">
                  <c:v>235.87071141712124</c:v>
                </c:pt>
                <c:pt idx="8">
                  <c:v>365.95784151113787</c:v>
                </c:pt>
                <c:pt idx="9">
                  <c:v>536.70595736198413</c:v>
                </c:pt>
                <c:pt idx="10">
                  <c:v>501.94863071704873</c:v>
                </c:pt>
                <c:pt idx="11">
                  <c:v>544.6005993564728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4-44BC-B5E6-19B925FDA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391.63283302535262</c:v>
                </c:pt>
                <c:pt idx="1">
                  <c:v>386.27692941899727</c:v>
                </c:pt>
                <c:pt idx="2">
                  <c:v>375.17002179393853</c:v>
                </c:pt>
                <c:pt idx="3">
                  <c:v>376.24627346982265</c:v>
                </c:pt>
                <c:pt idx="4">
                  <c:v>385.30706723770493</c:v>
                </c:pt>
                <c:pt idx="5">
                  <c:v>380.08047022504911</c:v>
                </c:pt>
                <c:pt idx="6">
                  <c:v>373.97938025251318</c:v>
                </c:pt>
                <c:pt idx="7">
                  <c:v>384.78672394259848</c:v>
                </c:pt>
                <c:pt idx="8">
                  <c:v>373.5640468922914</c:v>
                </c:pt>
                <c:pt idx="9">
                  <c:v>360.27092270038912</c:v>
                </c:pt>
                <c:pt idx="10">
                  <c:v>369.77529865719515</c:v>
                </c:pt>
                <c:pt idx="11">
                  <c:v>370.4648017930644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6-474D-8610-DBDFE1C2DE39}"/>
            </c:ext>
          </c:extLst>
        </c:ser>
        <c:ser>
          <c:idx val="0"/>
          <c:order val="1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423.90033117981022</c:v>
                </c:pt>
                <c:pt idx="1">
                  <c:v>414.73033521408797</c:v>
                </c:pt>
                <c:pt idx="2">
                  <c:v>401.6579461383397</c:v>
                </c:pt>
                <c:pt idx="3">
                  <c:v>396.33019830790772</c:v>
                </c:pt>
                <c:pt idx="4">
                  <c:v>399.50805610681789</c:v>
                </c:pt>
                <c:pt idx="5">
                  <c:v>398.57339587954243</c:v>
                </c:pt>
                <c:pt idx="6">
                  <c:v>388.12827373554211</c:v>
                </c:pt>
                <c:pt idx="7">
                  <c:v>381.20539204692085</c:v>
                </c:pt>
                <c:pt idx="8">
                  <c:v>381.54146436273874</c:v>
                </c:pt>
                <c:pt idx="9">
                  <c:v>387.1047551443358</c:v>
                </c:pt>
                <c:pt idx="10">
                  <c:v>394.92434233791784</c:v>
                </c:pt>
                <c:pt idx="11">
                  <c:v>388.80822029321376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6-474D-8610-DBDFE1C2DE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730742536"/>
        <c:axId val="730740568"/>
      </c:barChart>
      <c:dateAx>
        <c:axId val="730742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0568"/>
        <c:crosses val="autoZero"/>
        <c:auto val="1"/>
        <c:lblOffset val="100"/>
        <c:baseTimeUnit val="months"/>
      </c:dateAx>
      <c:valAx>
        <c:axId val="730740568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12573</xdr:colOff>
      <xdr:row>12</xdr:row>
      <xdr:rowOff>43484</xdr:rowOff>
    </xdr:from>
    <xdr:to>
      <xdr:col>28</xdr:col>
      <xdr:colOff>870817</xdr:colOff>
      <xdr:row>34</xdr:row>
      <xdr:rowOff>172249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64484</xdr:colOff>
      <xdr:row>59</xdr:row>
      <xdr:rowOff>87424</xdr:rowOff>
    </xdr:from>
    <xdr:to>
      <xdr:col>35</xdr:col>
      <xdr:colOff>10248</xdr:colOff>
      <xdr:row>81</xdr:row>
      <xdr:rowOff>91906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69273</xdr:colOff>
      <xdr:row>36</xdr:row>
      <xdr:rowOff>128649</xdr:rowOff>
    </xdr:from>
    <xdr:to>
      <xdr:col>34</xdr:col>
      <xdr:colOff>594702</xdr:colOff>
      <xdr:row>58</xdr:row>
      <xdr:rowOff>50003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85898</xdr:colOff>
      <xdr:row>17</xdr:row>
      <xdr:rowOff>110836</xdr:rowOff>
    </xdr:from>
    <xdr:to>
      <xdr:col>35</xdr:col>
      <xdr:colOff>23498</xdr:colOff>
      <xdr:row>35</xdr:row>
      <xdr:rowOff>18337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498763</xdr:colOff>
      <xdr:row>62</xdr:row>
      <xdr:rowOff>124691</xdr:rowOff>
    </xdr:from>
    <xdr:to>
      <xdr:col>15</xdr:col>
      <xdr:colOff>0</xdr:colOff>
      <xdr:row>84</xdr:row>
      <xdr:rowOff>129173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185056</xdr:colOff>
      <xdr:row>172</xdr:row>
      <xdr:rowOff>146956</xdr:rowOff>
    </xdr:from>
    <xdr:to>
      <xdr:col>16</xdr:col>
      <xdr:colOff>21771</xdr:colOff>
      <xdr:row>197</xdr:row>
      <xdr:rowOff>163284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195943</xdr:colOff>
      <xdr:row>172</xdr:row>
      <xdr:rowOff>97971</xdr:rowOff>
    </xdr:from>
    <xdr:to>
      <xdr:col>16</xdr:col>
      <xdr:colOff>0</xdr:colOff>
      <xdr:row>194</xdr:row>
      <xdr:rowOff>87086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93024</xdr:colOff>
      <xdr:row>172</xdr:row>
      <xdr:rowOff>168233</xdr:rowOff>
    </xdr:from>
    <xdr:to>
      <xdr:col>16</xdr:col>
      <xdr:colOff>130629</xdr:colOff>
      <xdr:row>194</xdr:row>
      <xdr:rowOff>157347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6926</xdr:colOff>
      <xdr:row>2</xdr:row>
      <xdr:rowOff>86244</xdr:rowOff>
    </xdr:from>
    <xdr:to>
      <xdr:col>45</xdr:col>
      <xdr:colOff>145472</xdr:colOff>
      <xdr:row>17</xdr:row>
      <xdr:rowOff>127808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12865</xdr:colOff>
      <xdr:row>2</xdr:row>
      <xdr:rowOff>17317</xdr:rowOff>
    </xdr:from>
    <xdr:to>
      <xdr:col>23</xdr:col>
      <xdr:colOff>531115</xdr:colOff>
      <xdr:row>16</xdr:row>
      <xdr:rowOff>137017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41565</xdr:colOff>
      <xdr:row>2</xdr:row>
      <xdr:rowOff>32905</xdr:rowOff>
    </xdr:from>
    <xdr:to>
      <xdr:col>29</xdr:col>
      <xdr:colOff>559815</xdr:colOff>
      <xdr:row>16</xdr:row>
      <xdr:rowOff>152605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93517</xdr:colOff>
      <xdr:row>2</xdr:row>
      <xdr:rowOff>112568</xdr:rowOff>
    </xdr:from>
    <xdr:to>
      <xdr:col>35</xdr:col>
      <xdr:colOff>611767</xdr:colOff>
      <xdr:row>17</xdr:row>
      <xdr:rowOff>60818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18</xdr:row>
      <xdr:rowOff>38100</xdr:rowOff>
    </xdr:from>
    <xdr:to>
      <xdr:col>23</xdr:col>
      <xdr:colOff>518250</xdr:colOff>
      <xdr:row>32</xdr:row>
      <xdr:rowOff>157800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600940</xdr:colOff>
      <xdr:row>18</xdr:row>
      <xdr:rowOff>74467</xdr:rowOff>
    </xdr:from>
    <xdr:to>
      <xdr:col>29</xdr:col>
      <xdr:colOff>452440</xdr:colOff>
      <xdr:row>33</xdr:row>
      <xdr:rowOff>22717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647699</xdr:colOff>
      <xdr:row>18</xdr:row>
      <xdr:rowOff>76201</xdr:rowOff>
    </xdr:from>
    <xdr:to>
      <xdr:col>35</xdr:col>
      <xdr:colOff>499199</xdr:colOff>
      <xdr:row>33</xdr:row>
      <xdr:rowOff>24451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Sales\Supplier\Import\02.%20Volume%20Import-Re%20export\02.%20Import%20In-stock%20trac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Merge%20Allocation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2021\New%20Balance%20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Merge%20Allocation%202020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Tracking"/>
      <sheetName val="Inventory Tracking (New)"/>
      <sheetName val="GSP Import Cost (Toon) (2)"/>
      <sheetName val="12_22 (2)"/>
      <sheetName val="GSP Import Cost (Toon)"/>
      <sheetName val="GSP Import Cost"/>
      <sheetName val="12_22"/>
      <sheetName val="Inventory Tracking เก่า"/>
      <sheetName val="บริหาร Stock Dom 7_24 (2)"/>
      <sheetName val="บริหาร Stock Dom 7_24"/>
      <sheetName val="บริหาร Stock OR 7_24"/>
      <sheetName val="บริหาร Stock Dom 7_14"/>
      <sheetName val="บริหาร Stock OR 7_14"/>
      <sheetName val="บริหาร Stock Dom 7_01"/>
      <sheetName val="บริหาร Stock OR 7_01"/>
      <sheetName val="บริหาร Stock Dom 6_26"/>
      <sheetName val="บริหาร Stock OR 6_26"/>
      <sheetName val="บริหาร Stock Dom 6_23"/>
      <sheetName val="บริหาร Stock OR 6_23"/>
      <sheetName val="บริหาร Stock OR"/>
    </sheetNames>
    <sheetDataSet>
      <sheetData sheetId="0"/>
      <sheetData sheetId="1"/>
      <sheetData sheetId="2">
        <row r="18">
          <cell r="O18">
            <v>505.86514414172041</v>
          </cell>
          <cell r="P18">
            <v>610.01073067504956</v>
          </cell>
          <cell r="Q18">
            <v>610.01073067504956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C2 (r1)"/>
      <sheetName val="C2 (r2)"/>
      <sheetName val="LR monthly"/>
      <sheetName val="C3LPG"/>
      <sheetName val="NGL"/>
      <sheetName val="Graph DS"/>
      <sheetName val="Graph Allo"/>
      <sheetName val="Contract Vol"/>
      <sheetName val="Production"/>
    </sheetNames>
    <sheetDataSet>
      <sheetData sheetId="0"/>
      <sheetData sheetId="1"/>
      <sheetData sheetId="2"/>
      <sheetData sheetId="3">
        <row r="26">
          <cell r="C26">
            <v>46.135481653151565</v>
          </cell>
          <cell r="D26">
            <v>43.657837382564772</v>
          </cell>
          <cell r="E26">
            <v>43.32806896551724</v>
          </cell>
          <cell r="F26">
            <v>36</v>
          </cell>
          <cell r="G26">
            <v>37.200000000000003</v>
          </cell>
          <cell r="H26">
            <v>39.6</v>
          </cell>
          <cell r="I26">
            <v>38.280000000000008</v>
          </cell>
          <cell r="J26">
            <v>37.200000000000003</v>
          </cell>
          <cell r="K26">
            <v>36</v>
          </cell>
          <cell r="L26">
            <v>35.532413793103458</v>
          </cell>
          <cell r="M26">
            <v>34.386206896551734</v>
          </cell>
          <cell r="N26">
            <v>36.366206896551731</v>
          </cell>
        </row>
        <row r="37">
          <cell r="D37">
            <v>0</v>
          </cell>
          <cell r="E37">
            <v>5.04</v>
          </cell>
          <cell r="F37">
            <v>10.8</v>
          </cell>
          <cell r="G37">
            <v>11.16</v>
          </cell>
          <cell r="H37">
            <v>7.2</v>
          </cell>
          <cell r="I37">
            <v>10.08</v>
          </cell>
          <cell r="J37">
            <v>11.16</v>
          </cell>
          <cell r="K37">
            <v>10.8</v>
          </cell>
          <cell r="L37">
            <v>11.16</v>
          </cell>
          <cell r="M37">
            <v>10.8</v>
          </cell>
          <cell r="N37">
            <v>11.16</v>
          </cell>
          <cell r="O37">
            <v>11.16</v>
          </cell>
        </row>
      </sheetData>
      <sheetData sheetId="4"/>
      <sheetData sheetId="5">
        <row r="62">
          <cell r="Y62">
            <v>6</v>
          </cell>
          <cell r="Z62">
            <v>39</v>
          </cell>
          <cell r="AA62">
            <v>16</v>
          </cell>
          <cell r="AB62">
            <v>54.233890709999997</v>
          </cell>
          <cell r="AC62">
            <v>57.827865540000005</v>
          </cell>
          <cell r="AD62">
            <v>56.375709260000008</v>
          </cell>
          <cell r="AE62">
            <v>65.74157009000001</v>
          </cell>
          <cell r="AF62">
            <v>22</v>
          </cell>
          <cell r="AG62">
            <v>47</v>
          </cell>
          <cell r="AH62">
            <v>47</v>
          </cell>
          <cell r="AI62">
            <v>10</v>
          </cell>
          <cell r="AJ62">
            <v>39</v>
          </cell>
        </row>
        <row r="63">
          <cell r="Z63">
            <v>0</v>
          </cell>
          <cell r="AA63">
            <v>0</v>
          </cell>
          <cell r="AB63">
            <v>12.766109290000003</v>
          </cell>
          <cell r="AC63">
            <v>8.1721344599999952</v>
          </cell>
          <cell r="AD63">
            <v>11.624290739999992</v>
          </cell>
          <cell r="AE63">
            <v>27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</row>
        <row r="64"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16.25842990999999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</row>
        <row r="68">
          <cell r="Y68">
            <v>48.21</v>
          </cell>
          <cell r="Z68">
            <v>13.948116450000001</v>
          </cell>
          <cell r="AA68">
            <v>38.627490120000004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40.130839930000008</v>
          </cell>
          <cell r="AG68">
            <v>11.90145376000001</v>
          </cell>
          <cell r="AH68">
            <v>11.899874459999992</v>
          </cell>
          <cell r="AI68">
            <v>49.800127540000005</v>
          </cell>
          <cell r="AJ68">
            <v>21.055908079999995</v>
          </cell>
        </row>
        <row r="69">
          <cell r="Z69">
            <v>24.4</v>
          </cell>
          <cell r="AA69">
            <v>26</v>
          </cell>
          <cell r="AB69">
            <v>13.233890709999997</v>
          </cell>
          <cell r="AC69">
            <v>18.827865540000005</v>
          </cell>
          <cell r="AD69">
            <v>15.375709260000008</v>
          </cell>
          <cell r="AE69">
            <v>0</v>
          </cell>
          <cell r="AF69">
            <v>27</v>
          </cell>
          <cell r="AG69">
            <v>27</v>
          </cell>
          <cell r="AH69">
            <v>27</v>
          </cell>
          <cell r="AI69">
            <v>27</v>
          </cell>
          <cell r="AJ69">
            <v>27</v>
          </cell>
        </row>
        <row r="70">
          <cell r="Z70">
            <v>15</v>
          </cell>
          <cell r="AA70">
            <v>17</v>
          </cell>
          <cell r="AB70">
            <v>16</v>
          </cell>
          <cell r="AC70">
            <v>17</v>
          </cell>
          <cell r="AD70">
            <v>17</v>
          </cell>
          <cell r="AE70">
            <v>0.7415700900000104</v>
          </cell>
          <cell r="AF70">
            <v>17</v>
          </cell>
          <cell r="AG70">
            <v>17</v>
          </cell>
          <cell r="AH70">
            <v>17</v>
          </cell>
          <cell r="AI70">
            <v>17</v>
          </cell>
          <cell r="AJ70">
            <v>17</v>
          </cell>
        </row>
        <row r="78">
          <cell r="Y78">
            <v>22.32</v>
          </cell>
          <cell r="Z78">
            <v>20.16</v>
          </cell>
          <cell r="AA78">
            <v>22.32</v>
          </cell>
          <cell r="AB78">
            <v>21.6</v>
          </cell>
          <cell r="AC78">
            <v>22.32</v>
          </cell>
          <cell r="AD78">
            <v>21.6</v>
          </cell>
          <cell r="AE78">
            <v>22.32</v>
          </cell>
          <cell r="AF78">
            <v>22.32</v>
          </cell>
          <cell r="AG78">
            <v>21.6</v>
          </cell>
          <cell r="AH78">
            <v>22.32</v>
          </cell>
          <cell r="AI78">
            <v>21.6</v>
          </cell>
          <cell r="AJ78">
            <v>22.32</v>
          </cell>
        </row>
        <row r="79">
          <cell r="Y79">
            <v>34.1</v>
          </cell>
          <cell r="Z79">
            <v>20</v>
          </cell>
          <cell r="AA79">
            <v>31.5</v>
          </cell>
          <cell r="AB79">
            <v>60.087000000000003</v>
          </cell>
          <cell r="AC79">
            <v>63.277999999999999</v>
          </cell>
          <cell r="AD79">
            <v>56.564</v>
          </cell>
          <cell r="AE79">
            <v>74.563000000000002</v>
          </cell>
          <cell r="AF79">
            <v>34.1</v>
          </cell>
          <cell r="AG79">
            <v>33</v>
          </cell>
          <cell r="AH79">
            <v>34.1</v>
          </cell>
          <cell r="AI79">
            <v>33</v>
          </cell>
          <cell r="AJ79">
            <v>34.1</v>
          </cell>
        </row>
        <row r="80">
          <cell r="Y80">
            <v>0</v>
          </cell>
          <cell r="Z80">
            <v>9</v>
          </cell>
          <cell r="AA80">
            <v>10.8</v>
          </cell>
          <cell r="AB80">
            <v>8.7959999999999994</v>
          </cell>
          <cell r="AC80">
            <v>4.4349999999999996</v>
          </cell>
          <cell r="AD80">
            <v>11.965999999999999</v>
          </cell>
          <cell r="AF80">
            <v>6.9660000000000002</v>
          </cell>
          <cell r="AG80">
            <v>6.8259999999999996</v>
          </cell>
          <cell r="AI80">
            <v>7.1059999999999999</v>
          </cell>
          <cell r="AJ80">
            <v>7.8860000000000001</v>
          </cell>
        </row>
        <row r="81">
          <cell r="AA81">
            <v>0</v>
          </cell>
          <cell r="AB81">
            <v>0</v>
          </cell>
          <cell r="AC81">
            <v>5.5730000000000004</v>
          </cell>
          <cell r="AD81">
            <v>5.5730000000000004</v>
          </cell>
          <cell r="AF81">
            <v>5.5730000000000004</v>
          </cell>
          <cell r="AG81">
            <v>5.5730000000000004</v>
          </cell>
          <cell r="AH81">
            <v>5.5730000000000004</v>
          </cell>
          <cell r="AI81">
            <v>5.5730000000000004</v>
          </cell>
          <cell r="AJ81">
            <v>5.5730000000000004</v>
          </cell>
        </row>
        <row r="82">
          <cell r="Z82">
            <v>17.5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</row>
        <row r="83">
          <cell r="Y83">
            <v>32.24</v>
          </cell>
          <cell r="Z83">
            <v>28.24</v>
          </cell>
          <cell r="AA83">
            <v>32.24</v>
          </cell>
          <cell r="AB83">
            <v>31.2</v>
          </cell>
          <cell r="AC83">
            <v>32.86</v>
          </cell>
          <cell r="AD83">
            <v>31.8</v>
          </cell>
          <cell r="AE83">
            <v>19.551900859337</v>
          </cell>
          <cell r="AF83">
            <v>32.86</v>
          </cell>
          <cell r="AG83">
            <v>32.86</v>
          </cell>
          <cell r="AH83">
            <v>21.7</v>
          </cell>
          <cell r="AI83">
            <v>0</v>
          </cell>
          <cell r="AJ83">
            <v>32.86</v>
          </cell>
        </row>
        <row r="84">
          <cell r="Y84">
            <v>26.207000000000001</v>
          </cell>
          <cell r="Z84">
            <v>21.276</v>
          </cell>
          <cell r="AA84">
            <v>23.556000000000001</v>
          </cell>
          <cell r="AB84">
            <v>22.795999999999999</v>
          </cell>
          <cell r="AC84">
            <v>23.556000000000001</v>
          </cell>
          <cell r="AD84">
            <v>22.036000000000001</v>
          </cell>
          <cell r="AE84">
            <v>8.0449999999999999</v>
          </cell>
          <cell r="AF84">
            <v>13.064</v>
          </cell>
          <cell r="AG84">
            <v>21.884</v>
          </cell>
          <cell r="AH84">
            <v>20.257999999999999</v>
          </cell>
          <cell r="AI84">
            <v>22.658999999999999</v>
          </cell>
          <cell r="AJ84">
            <v>23.556000000000001</v>
          </cell>
        </row>
        <row r="85">
          <cell r="Z85">
            <v>4.5</v>
          </cell>
          <cell r="AA85">
            <v>3</v>
          </cell>
          <cell r="AB85">
            <v>2.5</v>
          </cell>
        </row>
        <row r="86">
          <cell r="Y86">
            <v>0.6</v>
          </cell>
          <cell r="Z86">
            <v>0.6</v>
          </cell>
          <cell r="AA86">
            <v>0.37273200000000001</v>
          </cell>
          <cell r="AB86">
            <v>0.40701700000000002</v>
          </cell>
          <cell r="AC86">
            <v>0.312448</v>
          </cell>
          <cell r="AD86">
            <v>0.381882</v>
          </cell>
          <cell r="AE86">
            <v>0.34215099999999998</v>
          </cell>
          <cell r="AF86">
            <v>0.402171</v>
          </cell>
          <cell r="AG86">
            <v>0.37921100000000002</v>
          </cell>
          <cell r="AH86">
            <v>0.37288300000000002</v>
          </cell>
          <cell r="AI86">
            <v>0.35544199999999998</v>
          </cell>
          <cell r="AJ86">
            <v>0.35544199999999998</v>
          </cell>
        </row>
        <row r="87">
          <cell r="Y87">
            <v>0.8</v>
          </cell>
          <cell r="Z87">
            <v>0.7</v>
          </cell>
          <cell r="AA87">
            <v>0.7</v>
          </cell>
          <cell r="AB87">
            <v>0.7</v>
          </cell>
          <cell r="AC87">
            <v>0.7</v>
          </cell>
          <cell r="AD87">
            <v>0.7</v>
          </cell>
          <cell r="AE87">
            <v>0.7</v>
          </cell>
          <cell r="AF87">
            <v>0.7</v>
          </cell>
          <cell r="AG87">
            <v>0.7</v>
          </cell>
          <cell r="AH87">
            <v>0.7</v>
          </cell>
          <cell r="AI87">
            <v>0.7</v>
          </cell>
          <cell r="AJ87">
            <v>0.7</v>
          </cell>
        </row>
        <row r="89">
          <cell r="Y89">
            <v>61.92</v>
          </cell>
          <cell r="Z89">
            <v>56.777439450000003</v>
          </cell>
          <cell r="AA89">
            <v>58.876937979999994</v>
          </cell>
          <cell r="AB89">
            <v>57.530315359999996</v>
          </cell>
          <cell r="AC89">
            <v>58.413842259999996</v>
          </cell>
          <cell r="AD89">
            <v>56.957644789999996</v>
          </cell>
          <cell r="AE89">
            <v>59.861027320000005</v>
          </cell>
          <cell r="AF89">
            <v>60.777805110000003</v>
          </cell>
          <cell r="AG89">
            <v>58.972000780000002</v>
          </cell>
          <cell r="AH89">
            <v>60.018297270000005</v>
          </cell>
          <cell r="AI89">
            <v>59.326656630000009</v>
          </cell>
          <cell r="AJ89">
            <v>60.825879229999991</v>
          </cell>
        </row>
        <row r="90">
          <cell r="Y90">
            <v>4.5</v>
          </cell>
          <cell r="Z90">
            <v>5.7</v>
          </cell>
          <cell r="AA90">
            <v>15</v>
          </cell>
          <cell r="AB90">
            <v>15</v>
          </cell>
          <cell r="AC90">
            <v>15</v>
          </cell>
          <cell r="AD90">
            <v>15</v>
          </cell>
          <cell r="AE90">
            <v>15</v>
          </cell>
          <cell r="AF90">
            <v>15</v>
          </cell>
          <cell r="AG90">
            <v>15</v>
          </cell>
          <cell r="AH90">
            <v>15</v>
          </cell>
          <cell r="AI90">
            <v>15</v>
          </cell>
          <cell r="AJ90">
            <v>15</v>
          </cell>
        </row>
        <row r="91">
          <cell r="Y91">
            <v>0.25</v>
          </cell>
          <cell r="Z91">
            <v>0.3</v>
          </cell>
          <cell r="AA91">
            <v>0.3</v>
          </cell>
          <cell r="AB91">
            <v>0.4</v>
          </cell>
          <cell r="AC91">
            <v>0.5</v>
          </cell>
          <cell r="AD91">
            <v>0.5</v>
          </cell>
          <cell r="AE91">
            <v>0.5</v>
          </cell>
          <cell r="AF91">
            <v>0.5</v>
          </cell>
          <cell r="AG91">
            <v>0.5</v>
          </cell>
          <cell r="AH91">
            <v>0.5</v>
          </cell>
          <cell r="AI91">
            <v>0.6</v>
          </cell>
          <cell r="AJ91">
            <v>0.6</v>
          </cell>
        </row>
        <row r="95">
          <cell r="Y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</row>
        <row r="99">
          <cell r="Z99">
            <v>4.2</v>
          </cell>
          <cell r="AA99">
            <v>4.2</v>
          </cell>
          <cell r="AB99">
            <v>3.6</v>
          </cell>
          <cell r="AC99">
            <v>3.6</v>
          </cell>
          <cell r="AD99">
            <v>3.6</v>
          </cell>
          <cell r="AE99">
            <v>3.6</v>
          </cell>
          <cell r="AF99">
            <v>3.6</v>
          </cell>
          <cell r="AG99">
            <v>3.6</v>
          </cell>
          <cell r="AH99">
            <v>3.6</v>
          </cell>
          <cell r="AI99">
            <v>3.6</v>
          </cell>
          <cell r="AJ99">
            <v>3.6</v>
          </cell>
        </row>
        <row r="100">
          <cell r="Z100">
            <v>0.8</v>
          </cell>
          <cell r="AA100">
            <v>0.8</v>
          </cell>
          <cell r="AB100">
            <v>0.6</v>
          </cell>
          <cell r="AC100">
            <v>0.6</v>
          </cell>
          <cell r="AD100">
            <v>0.6</v>
          </cell>
          <cell r="AE100">
            <v>0.6</v>
          </cell>
          <cell r="AF100">
            <v>0.6</v>
          </cell>
          <cell r="AG100">
            <v>0.6</v>
          </cell>
          <cell r="AH100">
            <v>0.6</v>
          </cell>
          <cell r="AI100">
            <v>0.6</v>
          </cell>
          <cell r="AJ100">
            <v>0.6</v>
          </cell>
        </row>
        <row r="102">
          <cell r="Y102">
            <v>2.8</v>
          </cell>
          <cell r="Z102">
            <v>5.1199999999999992</v>
          </cell>
          <cell r="AA102">
            <v>7.93</v>
          </cell>
          <cell r="AB102">
            <v>9.93</v>
          </cell>
          <cell r="AC102">
            <v>11.22</v>
          </cell>
          <cell r="AD102">
            <v>11.53</v>
          </cell>
          <cell r="AE102">
            <v>11.53</v>
          </cell>
          <cell r="AF102">
            <v>11.53</v>
          </cell>
          <cell r="AG102">
            <v>11.53</v>
          </cell>
          <cell r="AH102">
            <v>11.53</v>
          </cell>
          <cell r="AI102">
            <v>11.53</v>
          </cell>
          <cell r="AJ102">
            <v>11.53</v>
          </cell>
        </row>
        <row r="107">
          <cell r="Y107">
            <v>0</v>
          </cell>
          <cell r="Z107">
            <v>0</v>
          </cell>
          <cell r="AA107">
            <v>1.4</v>
          </cell>
          <cell r="AB107">
            <v>2.1</v>
          </cell>
          <cell r="AC107">
            <v>2.1</v>
          </cell>
          <cell r="AD107">
            <v>1.4</v>
          </cell>
          <cell r="AE107">
            <v>2.1</v>
          </cell>
          <cell r="AF107">
            <v>2.1</v>
          </cell>
          <cell r="AG107">
            <v>2.8</v>
          </cell>
          <cell r="AH107">
            <v>4.9000000000000004</v>
          </cell>
          <cell r="AI107">
            <v>4.9000000000000004</v>
          </cell>
          <cell r="AJ107">
            <v>4.9000000000000004</v>
          </cell>
        </row>
        <row r="114">
          <cell r="Y114">
            <v>0</v>
          </cell>
          <cell r="Z114">
            <v>2.4</v>
          </cell>
        </row>
        <row r="115">
          <cell r="Y115">
            <v>0</v>
          </cell>
          <cell r="Z115">
            <v>0</v>
          </cell>
          <cell r="AA115">
            <v>1.2</v>
          </cell>
          <cell r="AB115">
            <v>1.2</v>
          </cell>
          <cell r="AC115">
            <v>1.2</v>
          </cell>
          <cell r="AD115">
            <v>1.2</v>
          </cell>
          <cell r="AE115">
            <v>1.2</v>
          </cell>
          <cell r="AF115">
            <v>1.2</v>
          </cell>
          <cell r="AG115">
            <v>1.2</v>
          </cell>
          <cell r="AH115">
            <v>1.2</v>
          </cell>
          <cell r="AI115">
            <v>1.2</v>
          </cell>
          <cell r="AJ115">
            <v>1.2</v>
          </cell>
        </row>
        <row r="116"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</row>
        <row r="117">
          <cell r="Y117">
            <v>10.93</v>
          </cell>
          <cell r="Z117">
            <v>15</v>
          </cell>
        </row>
        <row r="122">
          <cell r="Y122">
            <v>3.6</v>
          </cell>
        </row>
        <row r="123">
          <cell r="Y123">
            <v>0.8</v>
          </cell>
        </row>
        <row r="125">
          <cell r="Y125">
            <v>3.67</v>
          </cell>
        </row>
        <row r="133">
          <cell r="Z133">
            <v>0.6</v>
          </cell>
        </row>
        <row r="134">
          <cell r="Y134">
            <v>3.5399999999999991</v>
          </cell>
          <cell r="Z134">
            <v>1.9999999999999996</v>
          </cell>
          <cell r="AA134">
            <v>1.5599999999999996</v>
          </cell>
          <cell r="AB134">
            <v>1.5599999999999996</v>
          </cell>
          <cell r="AC134">
            <v>2.0000000000000004</v>
          </cell>
          <cell r="AD134">
            <v>2.4300000000000002</v>
          </cell>
          <cell r="AE134">
            <v>2.65</v>
          </cell>
          <cell r="AF134">
            <v>2.65</v>
          </cell>
          <cell r="AG134">
            <v>1.9999999999999996</v>
          </cell>
          <cell r="AH134">
            <v>1.9999999999999996</v>
          </cell>
          <cell r="AI134">
            <v>1.9999999999999996</v>
          </cell>
          <cell r="AJ134">
            <v>1.9999999999999996</v>
          </cell>
        </row>
        <row r="135">
          <cell r="Y135">
            <v>0</v>
          </cell>
        </row>
        <row r="136">
          <cell r="Y136">
            <v>4.83</v>
          </cell>
          <cell r="Z136">
            <v>4.4800000000000004</v>
          </cell>
          <cell r="AA136">
            <v>5.07</v>
          </cell>
          <cell r="AB136">
            <v>5.07</v>
          </cell>
          <cell r="AC136">
            <v>3.78</v>
          </cell>
          <cell r="AD136">
            <v>3.47</v>
          </cell>
          <cell r="AE136">
            <v>3.47</v>
          </cell>
          <cell r="AF136">
            <v>3.47</v>
          </cell>
          <cell r="AG136">
            <v>3.47</v>
          </cell>
          <cell r="AH136">
            <v>3.47</v>
          </cell>
          <cell r="AI136">
            <v>3.47</v>
          </cell>
          <cell r="AJ136">
            <v>3.47</v>
          </cell>
        </row>
        <row r="137">
          <cell r="Y137">
            <v>0</v>
          </cell>
        </row>
        <row r="138">
          <cell r="Y138">
            <v>5.4870000000000001</v>
          </cell>
          <cell r="Z138">
            <v>5.32</v>
          </cell>
          <cell r="AA138">
            <v>5.74</v>
          </cell>
          <cell r="AB138">
            <v>5.7</v>
          </cell>
          <cell r="AC138">
            <v>5.74</v>
          </cell>
          <cell r="AD138">
            <v>5.7</v>
          </cell>
          <cell r="AE138">
            <v>5.83</v>
          </cell>
          <cell r="AF138">
            <v>5.83</v>
          </cell>
          <cell r="AG138">
            <v>5.83</v>
          </cell>
          <cell r="AH138">
            <v>5.83</v>
          </cell>
          <cell r="AI138">
            <v>5.83</v>
          </cell>
          <cell r="AJ138">
            <v>5.83</v>
          </cell>
        </row>
        <row r="139">
          <cell r="Y139">
            <v>11</v>
          </cell>
          <cell r="Z139">
            <v>6.72</v>
          </cell>
          <cell r="AA139">
            <v>15.56</v>
          </cell>
          <cell r="AB139">
            <v>15</v>
          </cell>
          <cell r="AC139">
            <v>15.5</v>
          </cell>
          <cell r="AD139">
            <v>15</v>
          </cell>
          <cell r="AE139">
            <v>9.41</v>
          </cell>
          <cell r="AF139">
            <v>13.19</v>
          </cell>
          <cell r="AG139">
            <v>15</v>
          </cell>
          <cell r="AH139">
            <v>15.5</v>
          </cell>
          <cell r="AI139">
            <v>15</v>
          </cell>
          <cell r="AJ139">
            <v>15.08</v>
          </cell>
        </row>
      </sheetData>
      <sheetData sheetId="6">
        <row r="10">
          <cell r="BQ10">
            <v>1.8</v>
          </cell>
        </row>
        <row r="19">
          <cell r="BK19">
            <v>24.5</v>
          </cell>
          <cell r="BL19">
            <v>24.5</v>
          </cell>
          <cell r="BM19">
            <v>26</v>
          </cell>
          <cell r="BN19">
            <v>20.5</v>
          </cell>
          <cell r="BO19">
            <v>24.5</v>
          </cell>
          <cell r="BP19">
            <v>21.5</v>
          </cell>
          <cell r="BQ19">
            <v>18</v>
          </cell>
          <cell r="BR19">
            <v>22</v>
          </cell>
          <cell r="BS19">
            <v>20</v>
          </cell>
          <cell r="BT19">
            <v>17</v>
          </cell>
          <cell r="BU19">
            <v>20</v>
          </cell>
          <cell r="BV19">
            <v>22</v>
          </cell>
        </row>
        <row r="20">
          <cell r="BK20">
            <v>29.16</v>
          </cell>
          <cell r="BL20">
            <v>25.272000000000002</v>
          </cell>
          <cell r="BM20">
            <v>28.271999999999998</v>
          </cell>
          <cell r="BN20">
            <v>27.36</v>
          </cell>
          <cell r="BO20">
            <v>28.271999999999998</v>
          </cell>
          <cell r="BP20">
            <v>27.216000000000001</v>
          </cell>
          <cell r="BQ20">
            <v>21.384</v>
          </cell>
          <cell r="BR20">
            <v>27.864000000000001</v>
          </cell>
          <cell r="BS20">
            <v>27.216000000000001</v>
          </cell>
          <cell r="BT20">
            <v>25.296000000000003</v>
          </cell>
          <cell r="BU20">
            <v>27.216000000000001</v>
          </cell>
          <cell r="BV20">
            <v>27.864000000000001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thane Balance"/>
      <sheetName val="C3LPG Balance"/>
      <sheetName val="NGL Balance"/>
      <sheetName val="Pentane Balance"/>
      <sheetName val="แผนจำหน่าย ธ.ค. 63"/>
      <sheetName val="ปรับแผนจำหน่าย ธ.ค. 63"/>
      <sheetName val="ปรับแผนจำหน่าย ธ.ค. 63 (2)"/>
      <sheetName val="Link"/>
      <sheetName val="สรุปแผนจำหน่าย ธ.ค. 63 (Final)"/>
      <sheetName val="แผนจำหน่าย ม.ค. 64"/>
      <sheetName val="ปรับแผนจำหน่าย ม.ค. 64"/>
      <sheetName val="สรุปแผนจำหน่าย ม.ค. 63 (Final)"/>
      <sheetName val="แผนจำหน่าย ก.พ. 64"/>
      <sheetName val="ปรับแผนจำหน่าย ก.พ. 64 (1)"/>
      <sheetName val="สรุปแผนจำหน่าย ก.พ. (Final)"/>
      <sheetName val="แผนจำหน่าย เดือน ปี"/>
      <sheetName val="Form แผนจำหน่าย"/>
      <sheetName val="Form ปรับแผนจำหน่าย"/>
    </sheetNames>
    <sheetDataSet>
      <sheetData sheetId="0" refreshError="1"/>
      <sheetData sheetId="1" refreshError="1"/>
      <sheetData sheetId="2" refreshError="1"/>
      <sheetData sheetId="3">
        <row r="27">
          <cell r="AY27">
            <v>1.9</v>
          </cell>
          <cell r="BA27">
            <v>1.9</v>
          </cell>
          <cell r="BB27">
            <v>1.9</v>
          </cell>
          <cell r="BC27">
            <v>1.9</v>
          </cell>
          <cell r="BD27">
            <v>1.9</v>
          </cell>
          <cell r="BF27">
            <v>1.9</v>
          </cell>
          <cell r="BG27">
            <v>1.9</v>
          </cell>
          <cell r="BH27">
            <v>1.9</v>
          </cell>
          <cell r="BI27">
            <v>1.9</v>
          </cell>
          <cell r="BJ27">
            <v>1.9</v>
          </cell>
        </row>
        <row r="28">
          <cell r="AY28">
            <v>1.9</v>
          </cell>
          <cell r="AZ28">
            <v>1.9</v>
          </cell>
          <cell r="BA28">
            <v>3.8</v>
          </cell>
          <cell r="BB28">
            <v>3.8</v>
          </cell>
          <cell r="BC28">
            <v>3.8</v>
          </cell>
          <cell r="BD28">
            <v>3.8</v>
          </cell>
          <cell r="BE28">
            <v>1.9</v>
          </cell>
          <cell r="BF28">
            <v>1.9</v>
          </cell>
          <cell r="BG28">
            <v>3.8</v>
          </cell>
          <cell r="BH28">
            <v>3.8</v>
          </cell>
          <cell r="BI28">
            <v>3.8</v>
          </cell>
          <cell r="BJ28">
            <v>3.8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C2 (r1)"/>
      <sheetName val="C2 (r2)"/>
      <sheetName val="LR monthly"/>
      <sheetName val="C3LPG"/>
      <sheetName val="NGL"/>
      <sheetName val="C3LPG (SGP33)"/>
      <sheetName val="C3LPG (166)"/>
      <sheetName val="C3LPG (Allo C3 SCG)"/>
      <sheetName val="C3LPG (Allo C3 SCG R1)"/>
      <sheetName val="C3LPG (250)"/>
      <sheetName val="C3LPG (280)"/>
      <sheetName val="C3LPG (old)"/>
      <sheetName val="Monthly 2020 (PRISM)"/>
      <sheetName val="Monthly 2020 (PRISM) (2)"/>
      <sheetName val="Graph Allo"/>
      <sheetName val="Graph DS"/>
      <sheetName val="Contract Vol"/>
      <sheetName val="Production"/>
      <sheetName val="C2 (new)"/>
    </sheetNames>
    <sheetDataSet>
      <sheetData sheetId="0"/>
      <sheetData sheetId="1">
        <row r="25">
          <cell r="C25">
            <v>48.36</v>
          </cell>
        </row>
      </sheetData>
      <sheetData sheetId="2"/>
      <sheetData sheetId="3"/>
      <sheetData sheetId="4"/>
      <sheetData sheetId="5">
        <row r="8">
          <cell r="Y8">
            <v>3</v>
          </cell>
        </row>
      </sheetData>
      <sheetData sheetId="6">
        <row r="7">
          <cell r="BK7">
            <v>37.808641975308639</v>
          </cell>
          <cell r="BL7">
            <v>35.493827160493829</v>
          </cell>
          <cell r="BM7">
            <v>35.493827160493829</v>
          </cell>
          <cell r="BN7">
            <v>35.493827160493829</v>
          </cell>
          <cell r="BO7">
            <v>33.950617283950614</v>
          </cell>
          <cell r="BP7">
            <v>33.179012345679013</v>
          </cell>
          <cell r="BQ7">
            <v>20.061728395061728</v>
          </cell>
          <cell r="BR7">
            <v>33.950617283950614</v>
          </cell>
          <cell r="BS7">
            <v>30.864197530864196</v>
          </cell>
          <cell r="BT7">
            <v>26.234567901234566</v>
          </cell>
          <cell r="BU7">
            <v>30.864197530864196</v>
          </cell>
          <cell r="BV7">
            <v>33.950617283950614</v>
          </cell>
        </row>
        <row r="8">
          <cell r="BK8">
            <v>45</v>
          </cell>
          <cell r="BL8">
            <v>39</v>
          </cell>
          <cell r="BM8">
            <v>43</v>
          </cell>
          <cell r="BN8">
            <v>42</v>
          </cell>
          <cell r="BO8">
            <v>43</v>
          </cell>
          <cell r="BP8">
            <v>42</v>
          </cell>
          <cell r="BQ8">
            <v>43</v>
          </cell>
          <cell r="BR8">
            <v>43</v>
          </cell>
          <cell r="BS8">
            <v>42</v>
          </cell>
          <cell r="BT8">
            <v>39.037037037037038</v>
          </cell>
          <cell r="BU8">
            <v>42</v>
          </cell>
          <cell r="BV8">
            <v>43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file:///\\pttgrp-fs01\NASDATA3\PTT\prodmkt\New%20PrdMkt\Sales\Revenue\Annual%20Sales%20Data\2021_2564\PRIS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file:///\\pttgrp-fs01\NASDATA3\PTT\prodmkt\New%20PrdMkt\Sales\Revenue\Annual%20Sales%20Data\2021_2564\&#3586;&#3657;&#3629;&#3617;&#3641;&#3621;%20CP%20&#3592;&#3634;&#3585;%20&#3623;&#3629;&#3597;" TargetMode="External"/><Relationship Id="rId1" Type="http://schemas.openxmlformats.org/officeDocument/2006/relationships/hyperlink" Target="file:///\\pttgrp-fs01\NASDATA3\PTT\prodmkt\New%20PrdMkt\Sales\Revenue\Annual%20Sales%20Data\2020_2563\Business%20Plan\For%20Long%20Term" TargetMode="External"/><Relationship Id="rId6" Type="http://schemas.openxmlformats.org/officeDocument/2006/relationships/hyperlink" Target="file:///\\pttgrp-fs01\NASDATA3\PTT\prodmkt\New%20PrdMkt\Sales\Revenue\Annual%20Sales%20Data\2021_2564\Cost%20Rolling%20from%20&#3623;&#3612;&#3585;" TargetMode="External"/><Relationship Id="rId5" Type="http://schemas.openxmlformats.org/officeDocument/2006/relationships/hyperlink" Target="file:///\\pttgrp-fs01\NASDATA3\PTT\prodmkt\New%20PrdMkt\Sales\Revenue\Annual%20Sales%20Data\2021_2564\Rolling" TargetMode="External"/><Relationship Id="rId10" Type="http://schemas.openxmlformats.org/officeDocument/2006/relationships/comments" Target="../comments1.xml"/><Relationship Id="rId4" Type="http://schemas.openxmlformats.org/officeDocument/2006/relationships/hyperlink" Target="file:///\\pttgrp-fs01\NASDATA3\PTT\prodmkt\New%20PrdMkt\Sales\Revenue\Annual%20Sales%20Data\2021_2564\Consensus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68"/>
  <sheetViews>
    <sheetView tabSelected="1" topLeftCell="A11" zoomScale="70" zoomScaleNormal="70" workbookViewId="0">
      <selection activeCell="R53" sqref="R53"/>
    </sheetView>
  </sheetViews>
  <sheetFormatPr defaultColWidth="8.88671875" defaultRowHeight="14.4"/>
  <cols>
    <col min="1" max="1" width="1.5546875" style="258" customWidth="1"/>
    <col min="2" max="2" width="29.21875" style="258" customWidth="1"/>
    <col min="3" max="3" width="11.44140625" style="258" customWidth="1"/>
    <col min="4" max="14" width="8.33203125" style="258" customWidth="1"/>
    <col min="15" max="15" width="8.88671875" style="258"/>
    <col min="16" max="16" width="11.33203125" style="258" customWidth="1"/>
    <col min="17" max="18" width="12" style="258" bestFit="1" customWidth="1"/>
    <col min="19" max="28" width="8.88671875" style="258"/>
    <col min="29" max="29" width="16.6640625" style="258" customWidth="1"/>
    <col min="30" max="16384" width="8.88671875" style="258"/>
  </cols>
  <sheetData>
    <row r="1" spans="1: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>
      <c r="A2"/>
      <c r="B2" s="12" t="s">
        <v>28</v>
      </c>
      <c r="C2"/>
      <c r="D2"/>
      <c r="E2"/>
      <c r="F2"/>
      <c r="G2"/>
      <c r="H2"/>
      <c r="I2"/>
      <c r="J2"/>
      <c r="K2"/>
      <c r="L2"/>
      <c r="M2"/>
      <c r="N2"/>
      <c r="O2"/>
    </row>
    <row r="3" spans="1:15">
      <c r="A3"/>
      <c r="B3"/>
      <c r="C3" s="314">
        <v>44197</v>
      </c>
      <c r="D3" s="314">
        <v>44228</v>
      </c>
      <c r="E3" s="314">
        <v>44256</v>
      </c>
      <c r="F3" s="314">
        <v>44287</v>
      </c>
      <c r="G3" s="314">
        <v>44317</v>
      </c>
      <c r="H3" s="314">
        <v>44348</v>
      </c>
      <c r="I3" s="314">
        <v>44378</v>
      </c>
      <c r="J3" s="314">
        <v>44409</v>
      </c>
      <c r="K3" s="314">
        <v>44440</v>
      </c>
      <c r="L3" s="314">
        <v>44470</v>
      </c>
      <c r="M3" s="314">
        <v>44501</v>
      </c>
      <c r="N3" s="314">
        <v>44531</v>
      </c>
      <c r="O3" s="315">
        <v>2021</v>
      </c>
    </row>
    <row r="4" spans="1:15">
      <c r="A4"/>
      <c r="B4" s="3" t="s">
        <v>181</v>
      </c>
      <c r="C4" s="316">
        <v>50</v>
      </c>
      <c r="D4" s="316">
        <v>49.9</v>
      </c>
      <c r="E4" s="316">
        <v>50</v>
      </c>
      <c r="F4" s="316">
        <v>50</v>
      </c>
      <c r="G4" s="316">
        <v>49.9</v>
      </c>
      <c r="H4" s="316">
        <v>49.8</v>
      </c>
      <c r="I4" s="316">
        <v>50.4</v>
      </c>
      <c r="J4" s="316">
        <v>51</v>
      </c>
      <c r="K4" s="316">
        <v>51.3</v>
      </c>
      <c r="L4" s="316">
        <v>52</v>
      </c>
      <c r="M4" s="316">
        <v>52.7</v>
      </c>
      <c r="N4" s="316">
        <v>52.5</v>
      </c>
      <c r="O4" s="316">
        <v>50.791666666666664</v>
      </c>
    </row>
    <row r="5" spans="1:15">
      <c r="A5"/>
      <c r="B5" s="3" t="s">
        <v>210</v>
      </c>
      <c r="C5" s="316">
        <v>30.01</v>
      </c>
      <c r="D5" s="316">
        <v>30.07</v>
      </c>
      <c r="E5" s="316">
        <v>30.13</v>
      </c>
      <c r="F5" s="316">
        <v>30.06</v>
      </c>
      <c r="G5" s="316">
        <v>30.06</v>
      </c>
      <c r="H5" s="316">
        <v>30.06</v>
      </c>
      <c r="I5" s="316">
        <v>29.99</v>
      </c>
      <c r="J5" s="316">
        <v>29.99</v>
      </c>
      <c r="K5" s="316">
        <v>29.99</v>
      </c>
      <c r="L5" s="316">
        <v>29.91</v>
      </c>
      <c r="M5" s="316">
        <v>29.91</v>
      </c>
      <c r="N5" s="316">
        <v>29.91</v>
      </c>
      <c r="O5" s="316">
        <v>30.007500000000007</v>
      </c>
    </row>
    <row r="6" spans="1:15">
      <c r="A6"/>
      <c r="B6" s="3" t="s">
        <v>45</v>
      </c>
      <c r="C6" s="316">
        <v>335.99866140152869</v>
      </c>
      <c r="D6" s="316">
        <v>341.83440235566718</v>
      </c>
      <c r="E6" s="316">
        <v>340.89641979210251</v>
      </c>
      <c r="F6" s="316">
        <v>343.94092204098013</v>
      </c>
      <c r="G6" s="316">
        <v>343.92592909324065</v>
      </c>
      <c r="H6" s="316">
        <v>345.07381672151917</v>
      </c>
      <c r="I6" s="316">
        <v>346.4701168245864</v>
      </c>
      <c r="J6" s="316">
        <v>350.55867350984283</v>
      </c>
      <c r="K6" s="316">
        <v>341.91203255257756</v>
      </c>
      <c r="L6" s="316">
        <v>330.61393224179216</v>
      </c>
      <c r="M6" s="316">
        <v>335.97775782128065</v>
      </c>
      <c r="N6" s="316">
        <v>336.37142114555877</v>
      </c>
      <c r="O6" s="316">
        <v>341.13117379172309</v>
      </c>
    </row>
    <row r="7" spans="1:15">
      <c r="A7"/>
      <c r="B7" s="3" t="s">
        <v>46</v>
      </c>
      <c r="C7" s="316">
        <v>365.95288852393747</v>
      </c>
      <c r="D7" s="316">
        <v>371.72886048481541</v>
      </c>
      <c r="E7" s="316">
        <v>370.73134697243728</v>
      </c>
      <c r="F7" s="316">
        <v>373.84532509964578</v>
      </c>
      <c r="G7" s="316">
        <v>373.83033215190625</v>
      </c>
      <c r="H7" s="316">
        <v>374.97821978018482</v>
      </c>
      <c r="I7" s="316">
        <v>376.44432009045795</v>
      </c>
      <c r="J7" s="316">
        <v>380.53287677571439</v>
      </c>
      <c r="K7" s="316">
        <v>371.88623581844911</v>
      </c>
      <c r="L7" s="316">
        <v>360.6683072315443</v>
      </c>
      <c r="M7" s="316">
        <v>366.0321328110328</v>
      </c>
      <c r="N7" s="316">
        <v>366.42579613531092</v>
      </c>
      <c r="O7" s="316">
        <v>371.08805348961965</v>
      </c>
    </row>
    <row r="8" spans="1:15">
      <c r="A8"/>
      <c r="B8" s="3" t="s">
        <v>47</v>
      </c>
      <c r="C8" s="316">
        <v>391.63283302535257</v>
      </c>
      <c r="D8" s="316">
        <v>397.35756465799352</v>
      </c>
      <c r="E8" s="316">
        <v>396.30901489435786</v>
      </c>
      <c r="F8" s="316">
        <v>399.48255512251558</v>
      </c>
      <c r="G8" s="316">
        <v>399.46756217477605</v>
      </c>
      <c r="H8" s="316">
        <v>400.61544980305462</v>
      </c>
      <c r="I8" s="316">
        <v>402.14139026343116</v>
      </c>
      <c r="J8" s="316">
        <v>406.2299469486876</v>
      </c>
      <c r="K8" s="316">
        <v>397.58330599142232</v>
      </c>
      <c r="L8" s="316">
        <v>386.43410912012558</v>
      </c>
      <c r="M8" s="316">
        <v>391.79793469961407</v>
      </c>
      <c r="N8" s="316">
        <v>392.1915980238922</v>
      </c>
      <c r="O8" s="316">
        <v>396.77027206043522</v>
      </c>
    </row>
    <row r="9" spans="1:15">
      <c r="A9"/>
      <c r="B9" s="317" t="s">
        <v>48</v>
      </c>
      <c r="C9" s="318"/>
      <c r="D9" s="318"/>
      <c r="E9" s="318"/>
      <c r="F9" s="318"/>
      <c r="G9" s="318"/>
      <c r="H9" s="318"/>
      <c r="I9" s="318"/>
      <c r="J9" s="318"/>
      <c r="K9" s="318"/>
      <c r="L9" s="318"/>
      <c r="M9" s="318"/>
      <c r="N9" s="318"/>
      <c r="O9" s="318"/>
    </row>
    <row r="10" spans="1: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>
      <c r="A11"/>
      <c r="B11" s="12" t="s">
        <v>29</v>
      </c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>
      <c r="A12"/>
      <c r="B12"/>
      <c r="C12" s="314">
        <v>44197</v>
      </c>
      <c r="D12" s="314">
        <v>44228</v>
      </c>
      <c r="E12" s="314">
        <v>44256</v>
      </c>
      <c r="F12" s="314">
        <v>44287</v>
      </c>
      <c r="G12" s="314">
        <v>44317</v>
      </c>
      <c r="H12" s="314">
        <v>44348</v>
      </c>
      <c r="I12" s="314">
        <v>44378</v>
      </c>
      <c r="J12" s="314">
        <v>44409</v>
      </c>
      <c r="K12" s="314">
        <v>44440</v>
      </c>
      <c r="L12" s="314">
        <v>44470</v>
      </c>
      <c r="M12" s="314">
        <v>44501</v>
      </c>
      <c r="N12" s="314">
        <v>44531</v>
      </c>
      <c r="O12" s="315">
        <v>2021</v>
      </c>
    </row>
    <row r="13" spans="1:15">
      <c r="A13"/>
      <c r="B13" s="3" t="s">
        <v>181</v>
      </c>
      <c r="C13" s="316">
        <v>50</v>
      </c>
      <c r="D13" s="316">
        <v>49.9</v>
      </c>
      <c r="E13" s="316">
        <v>50</v>
      </c>
      <c r="F13" s="316">
        <v>50</v>
      </c>
      <c r="G13" s="316">
        <v>49.9</v>
      </c>
      <c r="H13" s="316">
        <v>49.8</v>
      </c>
      <c r="I13" s="316">
        <v>50.4</v>
      </c>
      <c r="J13" s="316">
        <v>51</v>
      </c>
      <c r="K13" s="316">
        <v>51.3</v>
      </c>
      <c r="L13" s="316">
        <v>52</v>
      </c>
      <c r="M13" s="316">
        <v>52.7</v>
      </c>
      <c r="N13" s="316">
        <v>52.5</v>
      </c>
      <c r="O13" s="316">
        <v>50.791666666666664</v>
      </c>
    </row>
    <row r="14" spans="1:15">
      <c r="A14"/>
      <c r="B14" s="3" t="s">
        <v>210</v>
      </c>
      <c r="C14" s="316">
        <v>30.01</v>
      </c>
      <c r="D14" s="316">
        <v>30.07</v>
      </c>
      <c r="E14" s="316">
        <v>30.13</v>
      </c>
      <c r="F14" s="316">
        <v>30.06</v>
      </c>
      <c r="G14" s="316">
        <v>30.06</v>
      </c>
      <c r="H14" s="316">
        <v>30.06</v>
      </c>
      <c r="I14" s="316">
        <v>29.99</v>
      </c>
      <c r="J14" s="316">
        <v>29.99</v>
      </c>
      <c r="K14" s="316">
        <v>29.99</v>
      </c>
      <c r="L14" s="316">
        <v>29.91</v>
      </c>
      <c r="M14" s="316">
        <v>29.91</v>
      </c>
      <c r="N14" s="316">
        <v>29.91</v>
      </c>
      <c r="O14" s="316">
        <v>30.007500000000007</v>
      </c>
    </row>
    <row r="15" spans="1:15">
      <c r="A15"/>
      <c r="B15" s="3" t="s">
        <v>45</v>
      </c>
      <c r="C15" s="316">
        <v>329.14154586272196</v>
      </c>
      <c r="D15" s="316">
        <v>334.8581900626944</v>
      </c>
      <c r="E15" s="316">
        <v>333.93935000042694</v>
      </c>
      <c r="F15" s="316">
        <v>336.92171955034786</v>
      </c>
      <c r="G15" s="316">
        <v>336.90703258113365</v>
      </c>
      <c r="H15" s="316">
        <v>338.0314939312841</v>
      </c>
      <c r="I15" s="316">
        <v>339.39929811388055</v>
      </c>
      <c r="J15" s="316">
        <v>343.4044148667848</v>
      </c>
      <c r="K15" s="316">
        <v>334.93423596987196</v>
      </c>
      <c r="L15" s="316">
        <v>323.8667091348168</v>
      </c>
      <c r="M15" s="316">
        <v>329.12106888615244</v>
      </c>
      <c r="N15" s="316">
        <v>329.50669826503719</v>
      </c>
      <c r="O15" s="316">
        <v>334.16931310209611</v>
      </c>
    </row>
    <row r="16" spans="1:15">
      <c r="A16"/>
      <c r="B16" s="3" t="s">
        <v>46</v>
      </c>
      <c r="C16" s="316">
        <v>359.09577298513074</v>
      </c>
      <c r="D16" s="316">
        <v>364.75264819184264</v>
      </c>
      <c r="E16" s="316">
        <v>363.77427718076171</v>
      </c>
      <c r="F16" s="316">
        <v>366.82612260901345</v>
      </c>
      <c r="G16" s="316">
        <v>366.8114356397993</v>
      </c>
      <c r="H16" s="316">
        <v>367.93589698994975</v>
      </c>
      <c r="I16" s="316">
        <v>369.3735013797521</v>
      </c>
      <c r="J16" s="316">
        <v>373.37861813265636</v>
      </c>
      <c r="K16" s="316">
        <v>364.90843923574351</v>
      </c>
      <c r="L16" s="316">
        <v>353.92108412456895</v>
      </c>
      <c r="M16" s="316">
        <v>359.17544387590459</v>
      </c>
      <c r="N16" s="316">
        <v>359.56107325478933</v>
      </c>
      <c r="O16" s="316">
        <v>364.12619279999279</v>
      </c>
    </row>
    <row r="17" spans="1:29">
      <c r="A17"/>
      <c r="B17" s="3" t="s">
        <v>47</v>
      </c>
      <c r="C17" s="316">
        <v>384.77571748654583</v>
      </c>
      <c r="D17" s="316">
        <v>390.38135236502075</v>
      </c>
      <c r="E17" s="316">
        <v>389.35194510268229</v>
      </c>
      <c r="F17" s="316">
        <v>392.46335263188325</v>
      </c>
      <c r="G17" s="316">
        <v>392.4486656626691</v>
      </c>
      <c r="H17" s="316">
        <v>393.57312701281955</v>
      </c>
      <c r="I17" s="316">
        <v>395.07057155272531</v>
      </c>
      <c r="J17" s="316">
        <v>399.07568830562957</v>
      </c>
      <c r="K17" s="316">
        <v>390.60550940871673</v>
      </c>
      <c r="L17" s="316">
        <v>379.68688601315023</v>
      </c>
      <c r="M17" s="316">
        <v>384.94124576448587</v>
      </c>
      <c r="N17" s="316">
        <v>385.32687514337061</v>
      </c>
      <c r="O17" s="316">
        <v>389.8084113708083</v>
      </c>
    </row>
    <row r="18" spans="1:29">
      <c r="A18"/>
      <c r="B18" s="317" t="s">
        <v>49</v>
      </c>
      <c r="C18" s="318"/>
      <c r="D18" s="318"/>
      <c r="E18" s="318"/>
      <c r="F18" s="318"/>
      <c r="G18" s="318"/>
      <c r="H18" s="318"/>
      <c r="I18" s="318"/>
      <c r="J18" s="318"/>
      <c r="K18" s="318"/>
      <c r="L18" s="318"/>
      <c r="M18" s="318"/>
      <c r="N18" s="318"/>
      <c r="O18" s="318"/>
    </row>
    <row r="19" spans="1:2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AC19" s="258" t="s">
        <v>182</v>
      </c>
    </row>
    <row r="20" spans="1:29">
      <c r="A20"/>
      <c r="B20" s="12" t="s">
        <v>30</v>
      </c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29">
      <c r="A21"/>
      <c r="B21"/>
      <c r="C21" s="314">
        <v>44197</v>
      </c>
      <c r="D21" s="314">
        <v>44228</v>
      </c>
      <c r="E21" s="314">
        <v>44256</v>
      </c>
      <c r="F21" s="314">
        <v>44287</v>
      </c>
      <c r="G21" s="314">
        <v>44317</v>
      </c>
      <c r="H21" s="314">
        <v>44348</v>
      </c>
      <c r="I21" s="314">
        <v>44378</v>
      </c>
      <c r="J21" s="314">
        <v>44409</v>
      </c>
      <c r="K21" s="314">
        <v>44440</v>
      </c>
      <c r="L21" s="314">
        <v>44470</v>
      </c>
      <c r="M21" s="314">
        <v>44501</v>
      </c>
      <c r="N21" s="314">
        <v>44531</v>
      </c>
      <c r="O21" s="315">
        <v>2021</v>
      </c>
      <c r="AC21" s="258" t="s">
        <v>0</v>
      </c>
    </row>
    <row r="22" spans="1:29">
      <c r="A22"/>
      <c r="B22" s="3" t="s">
        <v>181</v>
      </c>
      <c r="C22" s="316">
        <v>50</v>
      </c>
      <c r="D22" s="316">
        <v>49.9</v>
      </c>
      <c r="E22" s="316">
        <v>50</v>
      </c>
      <c r="F22" s="316">
        <v>50</v>
      </c>
      <c r="G22" s="316">
        <v>49.9</v>
      </c>
      <c r="H22" s="316">
        <v>49.8</v>
      </c>
      <c r="I22" s="316">
        <v>50.4</v>
      </c>
      <c r="J22" s="316">
        <v>51</v>
      </c>
      <c r="K22" s="316">
        <v>51.3</v>
      </c>
      <c r="L22" s="316">
        <v>52</v>
      </c>
      <c r="M22" s="316">
        <v>52.7</v>
      </c>
      <c r="N22" s="316">
        <v>52.5</v>
      </c>
      <c r="O22" s="316">
        <v>50.791666666666664</v>
      </c>
      <c r="AC22" s="258" t="s">
        <v>4</v>
      </c>
    </row>
    <row r="23" spans="1:29">
      <c r="A23"/>
      <c r="B23" s="3" t="s">
        <v>210</v>
      </c>
      <c r="C23" s="316">
        <v>30.01</v>
      </c>
      <c r="D23" s="316">
        <v>30.07</v>
      </c>
      <c r="E23" s="316">
        <v>30.13</v>
      </c>
      <c r="F23" s="316">
        <v>30.06</v>
      </c>
      <c r="G23" s="316">
        <v>30.06</v>
      </c>
      <c r="H23" s="316">
        <v>30.06</v>
      </c>
      <c r="I23" s="316">
        <v>29.99</v>
      </c>
      <c r="J23" s="316">
        <v>29.99</v>
      </c>
      <c r="K23" s="316">
        <v>29.99</v>
      </c>
      <c r="L23" s="316">
        <v>29.91</v>
      </c>
      <c r="M23" s="316">
        <v>29.91</v>
      </c>
      <c r="N23" s="316">
        <v>29.91</v>
      </c>
      <c r="O23" s="316">
        <v>30.007500000000007</v>
      </c>
    </row>
    <row r="24" spans="1:29">
      <c r="A24"/>
      <c r="B24" s="3" t="s">
        <v>45</v>
      </c>
      <c r="C24" s="316">
        <v>322.28443032391527</v>
      </c>
      <c r="D24" s="316">
        <v>327.88197776972157</v>
      </c>
      <c r="E24" s="316">
        <v>326.98228020875138</v>
      </c>
      <c r="F24" s="316">
        <v>329.90251705971559</v>
      </c>
      <c r="G24" s="316">
        <v>329.88813606902681</v>
      </c>
      <c r="H24" s="316">
        <v>330.98917114104898</v>
      </c>
      <c r="I24" s="316">
        <v>332.3284794031747</v>
      </c>
      <c r="J24" s="316">
        <v>336.25015622372683</v>
      </c>
      <c r="K24" s="316">
        <v>327.95643938716626</v>
      </c>
      <c r="L24" s="316">
        <v>317.11948602784145</v>
      </c>
      <c r="M24" s="316">
        <v>322.26437995102435</v>
      </c>
      <c r="N24" s="316">
        <v>322.64197538451555</v>
      </c>
      <c r="O24" s="316">
        <v>327.20745241246902</v>
      </c>
      <c r="AC24" s="258" t="s">
        <v>170</v>
      </c>
    </row>
    <row r="25" spans="1:29">
      <c r="A25"/>
      <c r="B25" s="3" t="s">
        <v>46</v>
      </c>
      <c r="C25" s="316">
        <v>352.23865744632405</v>
      </c>
      <c r="D25" s="316">
        <v>357.77643589886981</v>
      </c>
      <c r="E25" s="316">
        <v>356.81720738908615</v>
      </c>
      <c r="F25" s="316">
        <v>359.80692011838124</v>
      </c>
      <c r="G25" s="316">
        <v>359.79253912769246</v>
      </c>
      <c r="H25" s="316">
        <v>360.89357419971458</v>
      </c>
      <c r="I25" s="316">
        <v>362.30268266904625</v>
      </c>
      <c r="J25" s="316">
        <v>366.22435948959838</v>
      </c>
      <c r="K25" s="316">
        <v>357.93064265303781</v>
      </c>
      <c r="L25" s="316">
        <v>347.17386101759359</v>
      </c>
      <c r="M25" s="316">
        <v>352.3187549407765</v>
      </c>
      <c r="N25" s="316">
        <v>352.69635037426769</v>
      </c>
      <c r="O25" s="316">
        <v>357.16433211036571</v>
      </c>
      <c r="AC25" s="258" t="s">
        <v>6</v>
      </c>
    </row>
    <row r="26" spans="1:29">
      <c r="A26"/>
      <c r="B26" s="3" t="s">
        <v>47</v>
      </c>
      <c r="C26" s="316">
        <v>377.91860194773915</v>
      </c>
      <c r="D26" s="316">
        <v>383.40514007204791</v>
      </c>
      <c r="E26" s="316">
        <v>382.39487531100673</v>
      </c>
      <c r="F26" s="316">
        <v>385.44415014125104</v>
      </c>
      <c r="G26" s="316">
        <v>385.42976915056227</v>
      </c>
      <c r="H26" s="316">
        <v>386.53080422258438</v>
      </c>
      <c r="I26" s="316">
        <v>387.99975284201946</v>
      </c>
      <c r="J26" s="316">
        <v>391.9214296625716</v>
      </c>
      <c r="K26" s="316">
        <v>383.62771282601102</v>
      </c>
      <c r="L26" s="316">
        <v>372.93966290617487</v>
      </c>
      <c r="M26" s="316">
        <v>378.08455682935778</v>
      </c>
      <c r="N26" s="316">
        <v>378.46215226284897</v>
      </c>
      <c r="O26" s="316">
        <v>382.84655068118121</v>
      </c>
    </row>
    <row r="27" spans="1:29">
      <c r="A27"/>
      <c r="B27" s="317" t="s">
        <v>50</v>
      </c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</row>
    <row r="28" spans="1:29">
      <c r="A28"/>
      <c r="B28" s="317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29">
      <c r="A29"/>
      <c r="B29" s="12" t="s">
        <v>211</v>
      </c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29">
      <c r="A30"/>
      <c r="B30"/>
      <c r="C30" s="314">
        <v>44197</v>
      </c>
      <c r="D30" s="314">
        <v>44228</v>
      </c>
      <c r="E30" s="314">
        <v>44256</v>
      </c>
      <c r="F30" s="314">
        <v>44287</v>
      </c>
      <c r="G30" s="314">
        <v>44317</v>
      </c>
      <c r="H30" s="314">
        <v>44348</v>
      </c>
      <c r="I30" s="314">
        <v>44378</v>
      </c>
      <c r="J30" s="314">
        <v>44409</v>
      </c>
      <c r="K30" s="314">
        <v>44440</v>
      </c>
      <c r="L30" s="314">
        <v>44470</v>
      </c>
      <c r="M30" s="314">
        <v>44501</v>
      </c>
      <c r="N30" s="314">
        <v>44531</v>
      </c>
      <c r="O30" s="315">
        <v>2021</v>
      </c>
    </row>
    <row r="31" spans="1:29">
      <c r="A31"/>
      <c r="B31" s="3" t="s">
        <v>181</v>
      </c>
      <c r="C31" s="316">
        <v>50</v>
      </c>
      <c r="D31" s="316">
        <v>49.9</v>
      </c>
      <c r="E31" s="316">
        <v>50</v>
      </c>
      <c r="F31" s="316">
        <v>50</v>
      </c>
      <c r="G31" s="316">
        <v>49.9</v>
      </c>
      <c r="H31" s="316">
        <v>49.8</v>
      </c>
      <c r="I31" s="316">
        <v>50.4</v>
      </c>
      <c r="J31" s="316">
        <v>51</v>
      </c>
      <c r="K31" s="316">
        <v>51.3</v>
      </c>
      <c r="L31" s="316">
        <v>52</v>
      </c>
      <c r="M31" s="316">
        <v>52.7</v>
      </c>
      <c r="N31" s="316">
        <v>52.5</v>
      </c>
      <c r="O31" s="316">
        <v>50.791666666666664</v>
      </c>
    </row>
    <row r="32" spans="1:29">
      <c r="A32"/>
      <c r="B32" s="3" t="s">
        <v>210</v>
      </c>
      <c r="C32" s="316">
        <v>30.01</v>
      </c>
      <c r="D32" s="316">
        <v>30.07</v>
      </c>
      <c r="E32" s="316">
        <v>30.13</v>
      </c>
      <c r="F32" s="316">
        <v>30.06</v>
      </c>
      <c r="G32" s="316">
        <v>30.06</v>
      </c>
      <c r="H32" s="316">
        <v>30.06</v>
      </c>
      <c r="I32" s="316">
        <v>29.99</v>
      </c>
      <c r="J32" s="316">
        <v>29.99</v>
      </c>
      <c r="K32" s="316">
        <v>29.99</v>
      </c>
      <c r="L32" s="316">
        <v>29.91</v>
      </c>
      <c r="M32" s="316">
        <v>29.91</v>
      </c>
      <c r="N32" s="316">
        <v>29.91</v>
      </c>
      <c r="O32" s="316">
        <v>30.007500000000007</v>
      </c>
    </row>
    <row r="33" spans="1:23">
      <c r="A33"/>
      <c r="B33" s="3" t="s">
        <v>45</v>
      </c>
      <c r="C33" s="316">
        <v>322.28443032391527</v>
      </c>
      <c r="D33" s="316">
        <v>327.88197776972157</v>
      </c>
      <c r="E33" s="316">
        <v>326.98228020875138</v>
      </c>
      <c r="F33" s="316">
        <v>329.90251705971559</v>
      </c>
      <c r="G33" s="316">
        <v>329.88813606902681</v>
      </c>
      <c r="H33" s="316">
        <v>330.98917114104898</v>
      </c>
      <c r="I33" s="316">
        <v>332.3284794031747</v>
      </c>
      <c r="J33" s="316">
        <v>336.25015622372683</v>
      </c>
      <c r="K33" s="316">
        <v>327.95643938716626</v>
      </c>
      <c r="L33" s="316">
        <v>317.11948602784145</v>
      </c>
      <c r="M33" s="316">
        <v>322.26437995102435</v>
      </c>
      <c r="N33" s="316">
        <v>322.64197538451555</v>
      </c>
      <c r="O33" s="316">
        <v>327.20745241246902</v>
      </c>
    </row>
    <row r="34" spans="1:23">
      <c r="A34"/>
      <c r="B34" s="3" t="s">
        <v>46</v>
      </c>
      <c r="C34" s="316">
        <v>352.23865744632405</v>
      </c>
      <c r="D34" s="316">
        <v>357.77643589886981</v>
      </c>
      <c r="E34" s="316">
        <v>356.81720738908615</v>
      </c>
      <c r="F34" s="316">
        <v>359.80692011838124</v>
      </c>
      <c r="G34" s="316">
        <v>359.79253912769246</v>
      </c>
      <c r="H34" s="316">
        <v>360.89357419971458</v>
      </c>
      <c r="I34" s="316">
        <v>362.30268266904625</v>
      </c>
      <c r="J34" s="316">
        <v>366.22435948959838</v>
      </c>
      <c r="K34" s="316">
        <v>357.93064265303781</v>
      </c>
      <c r="L34" s="316">
        <v>347.17386101759359</v>
      </c>
      <c r="M34" s="316">
        <v>352.3187549407765</v>
      </c>
      <c r="N34" s="316">
        <v>352.69635037426769</v>
      </c>
      <c r="O34" s="316">
        <v>357.16433211036571</v>
      </c>
    </row>
    <row r="35" spans="1:23">
      <c r="A35"/>
      <c r="B35" s="3" t="s">
        <v>47</v>
      </c>
      <c r="C35" s="316">
        <v>377.91860194773915</v>
      </c>
      <c r="D35" s="316">
        <v>383.40514007204791</v>
      </c>
      <c r="E35" s="316">
        <v>382.39487531100673</v>
      </c>
      <c r="F35" s="316">
        <v>385.44415014125104</v>
      </c>
      <c r="G35" s="316">
        <v>385.42976915056227</v>
      </c>
      <c r="H35" s="316">
        <v>386.53080422258438</v>
      </c>
      <c r="I35" s="316">
        <v>387.99975284201946</v>
      </c>
      <c r="J35" s="316">
        <v>391.9214296625716</v>
      </c>
      <c r="K35" s="316">
        <v>383.62771282601102</v>
      </c>
      <c r="L35" s="316">
        <v>372.93966290617487</v>
      </c>
      <c r="M35" s="316">
        <v>378.08455682935778</v>
      </c>
      <c r="N35" s="316">
        <v>378.46215226284897</v>
      </c>
      <c r="O35" s="316">
        <v>382.84655068118121</v>
      </c>
    </row>
    <row r="36" spans="1:23">
      <c r="B36" s="259" t="s">
        <v>50</v>
      </c>
      <c r="C36" s="333"/>
      <c r="D36" s="333"/>
      <c r="E36" s="333"/>
      <c r="F36" s="333"/>
      <c r="G36" s="333"/>
      <c r="H36" s="333"/>
      <c r="I36" s="333"/>
      <c r="J36" s="333"/>
      <c r="K36" s="333"/>
      <c r="L36" s="333"/>
      <c r="M36" s="333"/>
      <c r="N36" s="333"/>
      <c r="O36" s="333"/>
      <c r="Q36" s="334"/>
      <c r="R36" s="334"/>
      <c r="S36" s="334"/>
    </row>
    <row r="37" spans="1:23">
      <c r="B37" s="259"/>
      <c r="Q37" s="334"/>
      <c r="R37" s="335"/>
      <c r="S37" s="334"/>
      <c r="T37" s="334"/>
      <c r="U37" s="334"/>
      <c r="V37" s="334"/>
      <c r="W37" s="334"/>
    </row>
    <row r="38" spans="1:23">
      <c r="B38" s="12" t="s">
        <v>31</v>
      </c>
      <c r="C38"/>
      <c r="D38"/>
      <c r="E38"/>
      <c r="F38"/>
      <c r="G38"/>
      <c r="H38"/>
      <c r="I38"/>
      <c r="J38"/>
      <c r="K38"/>
      <c r="L38"/>
      <c r="M38"/>
      <c r="N38"/>
      <c r="O38"/>
      <c r="Q38" s="334"/>
      <c r="R38" s="335"/>
      <c r="S38" s="334"/>
      <c r="T38" s="334"/>
      <c r="U38" s="334"/>
      <c r="V38" s="334"/>
      <c r="W38" s="334"/>
    </row>
    <row r="39" spans="1:23">
      <c r="B39"/>
      <c r="C39" s="314">
        <v>44197</v>
      </c>
      <c r="D39" s="314">
        <v>44228</v>
      </c>
      <c r="E39" s="314">
        <v>44256</v>
      </c>
      <c r="F39" s="314">
        <v>44287</v>
      </c>
      <c r="G39" s="314">
        <v>44317</v>
      </c>
      <c r="H39" s="314">
        <v>44348</v>
      </c>
      <c r="I39" s="314">
        <v>44378</v>
      </c>
      <c r="J39" s="314">
        <v>44409</v>
      </c>
      <c r="K39" s="314">
        <v>44440</v>
      </c>
      <c r="L39" s="314">
        <v>44470</v>
      </c>
      <c r="M39" s="314">
        <v>44501</v>
      </c>
      <c r="N39" s="314">
        <v>44531</v>
      </c>
      <c r="O39" s="315">
        <v>2021</v>
      </c>
    </row>
    <row r="40" spans="1:23">
      <c r="B40" s="3" t="s">
        <v>181</v>
      </c>
      <c r="C40" s="316">
        <v>50</v>
      </c>
      <c r="D40" s="316">
        <v>49.9</v>
      </c>
      <c r="E40" s="316">
        <v>50</v>
      </c>
      <c r="F40" s="316">
        <v>50</v>
      </c>
      <c r="G40" s="316">
        <v>49.9</v>
      </c>
      <c r="H40" s="316">
        <v>49.8</v>
      </c>
      <c r="I40" s="316">
        <v>50.4</v>
      </c>
      <c r="J40" s="316">
        <v>51</v>
      </c>
      <c r="K40" s="316">
        <v>51.3</v>
      </c>
      <c r="L40" s="316">
        <v>52</v>
      </c>
      <c r="M40" s="316">
        <v>52.7</v>
      </c>
      <c r="N40" s="316">
        <v>52.5</v>
      </c>
      <c r="O40" s="316">
        <v>50.791666666666664</v>
      </c>
    </row>
    <row r="41" spans="1:23">
      <c r="B41" s="3" t="s">
        <v>210</v>
      </c>
      <c r="C41" s="316">
        <v>30.01</v>
      </c>
      <c r="D41" s="316">
        <v>30.07</v>
      </c>
      <c r="E41" s="316">
        <v>30.13</v>
      </c>
      <c r="F41" s="316">
        <v>30.06</v>
      </c>
      <c r="G41" s="316">
        <v>30.06</v>
      </c>
      <c r="H41" s="316">
        <v>30.06</v>
      </c>
      <c r="I41" s="316">
        <v>29.99</v>
      </c>
      <c r="J41" s="316">
        <v>29.99</v>
      </c>
      <c r="K41" s="316">
        <v>29.99</v>
      </c>
      <c r="L41" s="316">
        <v>29.91</v>
      </c>
      <c r="M41" s="316">
        <v>29.91</v>
      </c>
      <c r="N41" s="316">
        <v>29.91</v>
      </c>
      <c r="O41" s="316">
        <v>30.007500000000007</v>
      </c>
    </row>
    <row r="42" spans="1:23">
      <c r="B42" s="3" t="s">
        <v>45</v>
      </c>
      <c r="C42" s="316">
        <v>322.28443032391527</v>
      </c>
      <c r="D42" s="316">
        <v>327.88197776972157</v>
      </c>
      <c r="E42" s="316">
        <v>326.98228020875138</v>
      </c>
      <c r="F42" s="316">
        <v>329.90251705971559</v>
      </c>
      <c r="G42" s="316">
        <v>329.88813606902681</v>
      </c>
      <c r="H42" s="316">
        <v>330.98917114104898</v>
      </c>
      <c r="I42" s="316">
        <v>332.3284794031747</v>
      </c>
      <c r="J42" s="316">
        <v>336.25015622372683</v>
      </c>
      <c r="K42" s="316">
        <v>327.95643938716626</v>
      </c>
      <c r="L42" s="316">
        <v>317.11948602784145</v>
      </c>
      <c r="M42" s="316">
        <v>322.26437995102435</v>
      </c>
      <c r="N42" s="316">
        <v>322.64197538451555</v>
      </c>
      <c r="O42" s="316">
        <v>327.20745241246902</v>
      </c>
    </row>
    <row r="43" spans="1:23">
      <c r="B43" s="3" t="s">
        <v>46</v>
      </c>
      <c r="C43" s="316">
        <v>360.17451976906756</v>
      </c>
      <c r="D43" s="316">
        <v>365.69646344478048</v>
      </c>
      <c r="E43" s="316">
        <v>364.72146322398601</v>
      </c>
      <c r="F43" s="316">
        <v>367.72958240399447</v>
      </c>
      <c r="G43" s="316">
        <v>367.71520141330569</v>
      </c>
      <c r="H43" s="316">
        <v>368.81623648532781</v>
      </c>
      <c r="I43" s="316">
        <v>370.24383733078457</v>
      </c>
      <c r="J43" s="316">
        <v>374.16551415133671</v>
      </c>
      <c r="K43" s="316">
        <v>365.87179731477613</v>
      </c>
      <c r="L43" s="316">
        <v>355.13625581216172</v>
      </c>
      <c r="M43" s="316">
        <v>360.28114973534463</v>
      </c>
      <c r="N43" s="316">
        <v>360.65874516883582</v>
      </c>
      <c r="O43" s="316">
        <v>365.10089718780847</v>
      </c>
    </row>
    <row r="44" spans="1:23">
      <c r="B44" s="3" t="s">
        <v>47</v>
      </c>
      <c r="C44" s="316">
        <v>395.19084082887912</v>
      </c>
      <c r="D44" s="316">
        <v>400.64291489156943</v>
      </c>
      <c r="E44" s="316">
        <v>399.59832333035655</v>
      </c>
      <c r="F44" s="316">
        <v>402.68765941680033</v>
      </c>
      <c r="G44" s="316">
        <v>402.67327842611155</v>
      </c>
      <c r="H44" s="316">
        <v>403.77431349813367</v>
      </c>
      <c r="I44" s="316">
        <v>405.28351038863531</v>
      </c>
      <c r="J44" s="316">
        <v>409.20518720918744</v>
      </c>
      <c r="K44" s="316">
        <v>400.91147037262687</v>
      </c>
      <c r="L44" s="316">
        <v>390.2696491590338</v>
      </c>
      <c r="M44" s="316">
        <v>395.41454308221671</v>
      </c>
      <c r="N44" s="316">
        <v>395.7921385157079</v>
      </c>
      <c r="O44" s="316">
        <v>400.12031909327158</v>
      </c>
    </row>
    <row r="45" spans="1:23">
      <c r="B45" s="317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18"/>
      <c r="N45" s="318"/>
      <c r="O45" s="318"/>
    </row>
    <row r="46" spans="1:23">
      <c r="B46" s="317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23">
      <c r="B47" s="12" t="s">
        <v>32</v>
      </c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23">
      <c r="B48"/>
      <c r="C48" s="314">
        <v>44197</v>
      </c>
      <c r="D48" s="314">
        <v>44228</v>
      </c>
      <c r="E48" s="314">
        <v>44256</v>
      </c>
      <c r="F48" s="314">
        <v>44287</v>
      </c>
      <c r="G48" s="314">
        <v>44317</v>
      </c>
      <c r="H48" s="314">
        <v>44348</v>
      </c>
      <c r="I48" s="314">
        <v>44378</v>
      </c>
      <c r="J48" s="314">
        <v>44409</v>
      </c>
      <c r="K48" s="314">
        <v>44440</v>
      </c>
      <c r="L48" s="314">
        <v>44470</v>
      </c>
      <c r="M48" s="314">
        <v>44501</v>
      </c>
      <c r="N48" s="314">
        <v>44531</v>
      </c>
      <c r="O48" s="315">
        <v>2021</v>
      </c>
    </row>
    <row r="49" spans="2:15">
      <c r="B49" s="3" t="s">
        <v>181</v>
      </c>
      <c r="C49" s="316">
        <v>50</v>
      </c>
      <c r="D49" s="316">
        <v>49.9</v>
      </c>
      <c r="E49" s="316">
        <v>50</v>
      </c>
      <c r="F49" s="316">
        <v>50</v>
      </c>
      <c r="G49" s="316">
        <v>49.9</v>
      </c>
      <c r="H49" s="316">
        <v>49.8</v>
      </c>
      <c r="I49" s="316">
        <v>50.4</v>
      </c>
      <c r="J49" s="316">
        <v>51</v>
      </c>
      <c r="K49" s="316">
        <v>51.3</v>
      </c>
      <c r="L49" s="316">
        <v>52</v>
      </c>
      <c r="M49" s="316">
        <v>52.7</v>
      </c>
      <c r="N49" s="316">
        <v>52.5</v>
      </c>
      <c r="O49" s="316">
        <v>50.791666666666664</v>
      </c>
    </row>
    <row r="50" spans="2:15">
      <c r="B50" s="3" t="s">
        <v>210</v>
      </c>
      <c r="C50" s="316">
        <v>30.01</v>
      </c>
      <c r="D50" s="316">
        <v>30.07</v>
      </c>
      <c r="E50" s="316">
        <v>30.13</v>
      </c>
      <c r="F50" s="316">
        <v>30.06</v>
      </c>
      <c r="G50" s="316">
        <v>30.06</v>
      </c>
      <c r="H50" s="316">
        <v>30.06</v>
      </c>
      <c r="I50" s="316">
        <v>29.99</v>
      </c>
      <c r="J50" s="316">
        <v>29.99</v>
      </c>
      <c r="K50" s="316">
        <v>29.99</v>
      </c>
      <c r="L50" s="316">
        <v>29.91</v>
      </c>
      <c r="M50" s="316">
        <v>29.91</v>
      </c>
      <c r="N50" s="316">
        <v>29.91</v>
      </c>
      <c r="O50" s="316">
        <v>30.007500000000007</v>
      </c>
    </row>
    <row r="51" spans="2:15">
      <c r="B51" s="3" t="s">
        <v>45</v>
      </c>
      <c r="C51" s="316">
        <v>308.57019924630185</v>
      </c>
      <c r="D51" s="316">
        <v>313.92955318377597</v>
      </c>
      <c r="E51" s="316">
        <v>313.06814062540025</v>
      </c>
      <c r="F51" s="316">
        <v>315.86411207845117</v>
      </c>
      <c r="G51" s="316">
        <v>315.85034304481286</v>
      </c>
      <c r="H51" s="316">
        <v>316.90452556057886</v>
      </c>
      <c r="I51" s="316">
        <v>318.18684198176305</v>
      </c>
      <c r="J51" s="316">
        <v>321.94163893761072</v>
      </c>
      <c r="K51" s="316">
        <v>314.00084622175495</v>
      </c>
      <c r="L51" s="316">
        <v>303.62503981389068</v>
      </c>
      <c r="M51" s="316">
        <v>308.55100208076789</v>
      </c>
      <c r="N51" s="316">
        <v>308.91252962347238</v>
      </c>
      <c r="O51" s="316">
        <v>313.28373103321502</v>
      </c>
    </row>
    <row r="52" spans="2:15">
      <c r="B52" s="3" t="s">
        <v>46</v>
      </c>
      <c r="C52" s="316">
        <v>338.52442636871064</v>
      </c>
      <c r="D52" s="316">
        <v>343.8240113129242</v>
      </c>
      <c r="E52" s="316">
        <v>342.90306780573502</v>
      </c>
      <c r="F52" s="316">
        <v>345.76851513711682</v>
      </c>
      <c r="G52" s="316">
        <v>345.75474610347845</v>
      </c>
      <c r="H52" s="316">
        <v>346.80892861924445</v>
      </c>
      <c r="I52" s="316">
        <v>348.1610452476346</v>
      </c>
      <c r="J52" s="316">
        <v>351.91584220348227</v>
      </c>
      <c r="K52" s="316">
        <v>343.97504948762651</v>
      </c>
      <c r="L52" s="316">
        <v>333.67941480364283</v>
      </c>
      <c r="M52" s="316">
        <v>338.60537707052003</v>
      </c>
      <c r="N52" s="316">
        <v>338.96690461322453</v>
      </c>
      <c r="O52" s="316">
        <v>343.24061073111176</v>
      </c>
    </row>
    <row r="53" spans="2:15">
      <c r="B53" s="3" t="s">
        <v>47</v>
      </c>
      <c r="C53" s="316">
        <v>364.20437087012573</v>
      </c>
      <c r="D53" s="316">
        <v>369.45271548610231</v>
      </c>
      <c r="E53" s="316">
        <v>368.4807357276556</v>
      </c>
      <c r="F53" s="316">
        <v>371.40574515998662</v>
      </c>
      <c r="G53" s="316">
        <v>371.39197612634825</v>
      </c>
      <c r="H53" s="316">
        <v>372.44615864211426</v>
      </c>
      <c r="I53" s="316">
        <v>373.85811542060782</v>
      </c>
      <c r="J53" s="316">
        <v>377.61291237645548</v>
      </c>
      <c r="K53" s="316">
        <v>369.67211966059972</v>
      </c>
      <c r="L53" s="316">
        <v>359.44521669222411</v>
      </c>
      <c r="M53" s="316">
        <v>364.37117895910131</v>
      </c>
      <c r="N53" s="316">
        <v>364.73270650180581</v>
      </c>
      <c r="O53" s="316">
        <v>368.92282930192727</v>
      </c>
    </row>
    <row r="54" spans="2:15">
      <c r="B54" s="259" t="s">
        <v>51</v>
      </c>
    </row>
    <row r="56" spans="2:15">
      <c r="B56" s="255"/>
      <c r="C56" s="256"/>
      <c r="D56" s="256"/>
      <c r="E56" s="256"/>
      <c r="F56" s="256"/>
      <c r="G56" s="256"/>
      <c r="H56" s="256"/>
      <c r="I56" s="260"/>
      <c r="J56" s="260"/>
      <c r="K56" s="260"/>
    </row>
    <row r="57" spans="2:15">
      <c r="B57"/>
      <c r="C57" s="256"/>
      <c r="D57" s="256"/>
      <c r="E57" s="256"/>
      <c r="F57" s="256"/>
      <c r="G57" s="256"/>
      <c r="H57" s="256"/>
      <c r="I57" s="260"/>
      <c r="J57" s="260"/>
      <c r="K57" s="260"/>
    </row>
    <row r="58" spans="2:15">
      <c r="B58" s="255" t="s">
        <v>212</v>
      </c>
      <c r="C58" s="319" t="s">
        <v>213</v>
      </c>
      <c r="D58"/>
      <c r="E58"/>
      <c r="F58"/>
      <c r="G58"/>
      <c r="H58"/>
      <c r="I58"/>
      <c r="J58" s="260"/>
      <c r="K58" s="260"/>
    </row>
    <row r="59" spans="2:15">
      <c r="B59" s="255"/>
      <c r="C59" s="319" t="s">
        <v>214</v>
      </c>
      <c r="D59"/>
      <c r="E59"/>
      <c r="F59"/>
      <c r="G59"/>
      <c r="H59"/>
      <c r="I59"/>
      <c r="J59" s="260"/>
      <c r="K59" s="260"/>
    </row>
    <row r="60" spans="2:15">
      <c r="B60" s="255" t="s">
        <v>215</v>
      </c>
      <c r="C60" s="320">
        <v>44225</v>
      </c>
      <c r="D60"/>
      <c r="E60"/>
      <c r="F60"/>
      <c r="G60"/>
      <c r="H60"/>
      <c r="I60"/>
      <c r="J60" s="260"/>
      <c r="K60" s="260"/>
    </row>
    <row r="61" spans="2:15">
      <c r="B61"/>
      <c r="C61"/>
      <c r="D61"/>
      <c r="E61"/>
      <c r="F61"/>
      <c r="G61"/>
      <c r="H61"/>
      <c r="I61"/>
      <c r="J61" s="260"/>
      <c r="K61" s="260"/>
    </row>
    <row r="62" spans="2:15">
      <c r="B62"/>
      <c r="C62" t="s">
        <v>216</v>
      </c>
      <c r="D62"/>
      <c r="E62"/>
      <c r="F62"/>
      <c r="G62"/>
      <c r="H62"/>
      <c r="I62"/>
      <c r="J62" s="260"/>
      <c r="K62" s="260"/>
    </row>
    <row r="63" spans="2:15">
      <c r="B63"/>
      <c r="C63" t="s">
        <v>217</v>
      </c>
      <c r="D63"/>
      <c r="E63"/>
      <c r="F63"/>
      <c r="G63"/>
      <c r="H63"/>
      <c r="I63"/>
      <c r="J63" s="260"/>
      <c r="K63" s="260"/>
    </row>
    <row r="64" spans="2:15">
      <c r="B64"/>
      <c r="C64"/>
      <c r="D64"/>
      <c r="E64"/>
      <c r="F64"/>
      <c r="G64"/>
      <c r="H64"/>
      <c r="I64"/>
    </row>
    <row r="65" spans="2:8">
      <c r="B65"/>
      <c r="C65" s="257"/>
      <c r="D65" s="256"/>
      <c r="E65" s="256"/>
      <c r="F65" s="256"/>
      <c r="G65" s="256"/>
      <c r="H65" s="256"/>
    </row>
    <row r="66" spans="2:8">
      <c r="B66"/>
      <c r="C66" s="256"/>
      <c r="D66" s="256"/>
      <c r="E66" s="256"/>
      <c r="F66" s="256"/>
      <c r="G66" s="256"/>
      <c r="H66" s="256"/>
    </row>
    <row r="67" spans="2:8">
      <c r="B67"/>
      <c r="C67" s="256"/>
      <c r="D67" s="256"/>
      <c r="E67" s="256"/>
      <c r="F67" s="256"/>
      <c r="G67" s="256"/>
      <c r="H67" s="256"/>
    </row>
    <row r="68" spans="2:8">
      <c r="B68"/>
      <c r="C68" s="256"/>
      <c r="D68" s="256"/>
      <c r="E68" s="256"/>
      <c r="F68" s="256"/>
      <c r="G68" s="256"/>
      <c r="H68" s="25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8:Q137"/>
  <sheetViews>
    <sheetView topLeftCell="A26" zoomScale="70" zoomScaleNormal="70" workbookViewId="0">
      <selection activeCell="P46" sqref="P46"/>
    </sheetView>
  </sheetViews>
  <sheetFormatPr defaultColWidth="8.6640625" defaultRowHeight="14.4"/>
  <cols>
    <col min="1" max="1" width="8.6640625" style="60"/>
    <col min="2" max="2" width="37.6640625" style="60" bestFit="1" customWidth="1"/>
    <col min="3" max="3" width="38.21875" style="61" bestFit="1" customWidth="1"/>
    <col min="4" max="4" width="16.77734375" style="60" bestFit="1" customWidth="1"/>
    <col min="5" max="5" width="13.33203125" style="61" bestFit="1" customWidth="1"/>
    <col min="6" max="6" width="12.21875" style="61" bestFit="1" customWidth="1"/>
    <col min="7" max="7" width="13.33203125" style="61" bestFit="1" customWidth="1"/>
    <col min="8" max="10" width="12.21875" style="61" bestFit="1" customWidth="1"/>
    <col min="11" max="13" width="13.33203125" style="61" bestFit="1" customWidth="1"/>
    <col min="14" max="16" width="12.21875" style="61" bestFit="1" customWidth="1"/>
    <col min="17" max="16384" width="8.6640625" style="61"/>
  </cols>
  <sheetData>
    <row r="8" spans="3:16">
      <c r="D8" s="229" t="s">
        <v>170</v>
      </c>
      <c r="E8" s="230">
        <f>SUM(E56:E62)</f>
        <v>12887.024326417906</v>
      </c>
      <c r="F8" s="230">
        <f t="shared" ref="F8:P8" si="0">SUM(F56:F62)</f>
        <v>14377.692752701798</v>
      </c>
      <c r="G8" s="230">
        <f t="shared" si="0"/>
        <v>12045.438572296713</v>
      </c>
      <c r="H8" s="230">
        <f t="shared" si="0"/>
        <v>23160.182649537353</v>
      </c>
      <c r="I8" s="230">
        <f t="shared" si="0"/>
        <v>24389.22493230928</v>
      </c>
      <c r="J8" s="230">
        <f t="shared" si="0"/>
        <v>21863.728410046264</v>
      </c>
      <c r="K8" s="230">
        <f t="shared" si="0"/>
        <v>28930.4255711595</v>
      </c>
      <c r="L8" s="230">
        <f t="shared" si="0"/>
        <v>13364.520751493692</v>
      </c>
      <c r="M8" s="230">
        <f t="shared" si="0"/>
        <v>12659.714523258364</v>
      </c>
      <c r="N8" s="230">
        <f t="shared" si="0"/>
        <v>12717.242505100563</v>
      </c>
      <c r="O8" s="230">
        <f t="shared" si="0"/>
        <v>12476.790375368806</v>
      </c>
      <c r="P8" s="230">
        <f t="shared" si="0"/>
        <v>12905.55939216315</v>
      </c>
    </row>
    <row r="9" spans="3:16">
      <c r="D9" s="229" t="s">
        <v>169</v>
      </c>
      <c r="E9" s="230">
        <f>SUM(E64:E93)</f>
        <v>49882.645568709049</v>
      </c>
      <c r="F9" s="230">
        <f t="shared" ref="F9:P9" si="1">SUM(F64:F93)</f>
        <v>74648.147495779354</v>
      </c>
      <c r="G9" s="230">
        <f t="shared" si="1"/>
        <v>78002.322292188837</v>
      </c>
      <c r="H9" s="230">
        <f t="shared" si="1"/>
        <v>85750.939775473031</v>
      </c>
      <c r="I9" s="230">
        <f t="shared" si="1"/>
        <v>83151.715454495527</v>
      </c>
      <c r="J9" s="230">
        <f t="shared" si="1"/>
        <v>80577.940657619984</v>
      </c>
      <c r="K9" s="230">
        <f t="shared" si="1"/>
        <v>84165.410679455628</v>
      </c>
      <c r="L9" s="230">
        <f t="shared" si="1"/>
        <v>82699.610579202897</v>
      </c>
      <c r="M9" s="230">
        <f t="shared" si="1"/>
        <v>80561.251766255402</v>
      </c>
      <c r="N9" s="230">
        <f t="shared" si="1"/>
        <v>80452.441037166529</v>
      </c>
      <c r="O9" s="230">
        <f t="shared" si="1"/>
        <v>79612.635495087146</v>
      </c>
      <c r="P9" s="230">
        <f t="shared" si="1"/>
        <v>81958.457741844584</v>
      </c>
    </row>
    <row r="11" spans="3:16">
      <c r="C11" s="231"/>
      <c r="D11" s="232" t="s">
        <v>171</v>
      </c>
      <c r="E11" s="253">
        <f>E8/'Volume (KT)'!E8</f>
        <v>377.91860194773915</v>
      </c>
      <c r="F11" s="253">
        <f>F8/'Volume (KT)'!F8</f>
        <v>383.40514007204797</v>
      </c>
      <c r="G11" s="253">
        <f>G8/'Volume (KT)'!G8</f>
        <v>382.39487531100673</v>
      </c>
      <c r="H11" s="253">
        <f>H8/'Volume (KT)'!H8</f>
        <v>385.44415014125104</v>
      </c>
      <c r="I11" s="253">
        <f>I8/'Volume (KT)'!I8</f>
        <v>385.42976915056227</v>
      </c>
      <c r="J11" s="253">
        <f>J8/'Volume (KT)'!J8</f>
        <v>386.53080422258438</v>
      </c>
      <c r="K11" s="253">
        <f>K8/'Volume (KT)'!K8</f>
        <v>387.99975284201946</v>
      </c>
      <c r="L11" s="253">
        <f>L8/'Volume (KT)'!L8</f>
        <v>391.9214296625716</v>
      </c>
      <c r="M11" s="253">
        <f>M8/'Volume (KT)'!M8</f>
        <v>383.62771282601102</v>
      </c>
      <c r="N11" s="253">
        <f>N8/'Volume (KT)'!N8</f>
        <v>372.93966290617487</v>
      </c>
      <c r="O11" s="253">
        <f>O8/'Volume (KT)'!O8</f>
        <v>378.08455682935778</v>
      </c>
      <c r="P11" s="253">
        <f>P8/'Volume (KT)'!P8</f>
        <v>378.46215226284897</v>
      </c>
    </row>
    <row r="12" spans="3:16">
      <c r="C12" s="231"/>
      <c r="D12" s="232" t="s">
        <v>172</v>
      </c>
      <c r="E12" s="253">
        <f>E9/'Volume (KT)'!E9</f>
        <v>368.1919513486053</v>
      </c>
      <c r="F12" s="253">
        <f>F9/'Volume (KT)'!F9</f>
        <v>432.32795971775715</v>
      </c>
      <c r="G12" s="253">
        <f>G9/'Volume (KT)'!G9</f>
        <v>385.39757751457995</v>
      </c>
      <c r="H12" s="253">
        <f>H9/'Volume (KT)'!H9</f>
        <v>426.42173263621288</v>
      </c>
      <c r="I12" s="253">
        <f>I9/'Volume (KT)'!I9</f>
        <v>396.9781222918852</v>
      </c>
      <c r="J12" s="253">
        <f>J9/'Volume (KT)'!J9</f>
        <v>391.79532508270876</v>
      </c>
      <c r="K12" s="253">
        <f>K9/'Volume (KT)'!K9</f>
        <v>395.06376519377244</v>
      </c>
      <c r="L12" s="253">
        <f>L9/'Volume (KT)'!L9</f>
        <v>386.21460740927176</v>
      </c>
      <c r="M12" s="253">
        <f>M9/'Volume (KT)'!M9</f>
        <v>380.71803667565683</v>
      </c>
      <c r="N12" s="253">
        <f>N9/'Volume (KT)'!N9</f>
        <v>373.76596693273353</v>
      </c>
      <c r="O12" s="253">
        <f>O9/'Volume (KT)'!O9</f>
        <v>370.19355516891869</v>
      </c>
      <c r="P12" s="253">
        <f>P9/'Volume (KT)'!P9</f>
        <v>377.87718363306521</v>
      </c>
    </row>
    <row r="16" spans="3:16">
      <c r="D16" s="64" t="s">
        <v>0</v>
      </c>
      <c r="E16" s="203">
        <f>SUM(E25:E30)</f>
        <v>69189.600674223315</v>
      </c>
      <c r="F16" s="203">
        <f t="shared" ref="F16:P16" si="2">SUM(F25:F30)</f>
        <v>69814.580617480446</v>
      </c>
      <c r="G16" s="203">
        <f t="shared" si="2"/>
        <v>75962.900376872218</v>
      </c>
      <c r="H16" s="203">
        <f t="shared" si="2"/>
        <v>72188.428690616769</v>
      </c>
      <c r="I16" s="203">
        <f t="shared" si="2"/>
        <v>78260.489040784727</v>
      </c>
      <c r="J16" s="203">
        <f t="shared" si="2"/>
        <v>74742.824469755913</v>
      </c>
      <c r="K16" s="203">
        <f t="shared" si="2"/>
        <v>59597.354037040503</v>
      </c>
      <c r="L16" s="203">
        <f t="shared" si="2"/>
        <v>78727.363718655673</v>
      </c>
      <c r="M16" s="203">
        <f t="shared" si="2"/>
        <v>69007.739254319211</v>
      </c>
      <c r="N16" s="203">
        <f t="shared" si="2"/>
        <v>57469.54842879338</v>
      </c>
      <c r="O16" s="203">
        <f t="shared" si="2"/>
        <v>73416.712245594783</v>
      </c>
      <c r="P16" s="203">
        <f t="shared" si="2"/>
        <v>74630.051337928104</v>
      </c>
    </row>
    <row r="17" spans="1:17">
      <c r="D17" s="64" t="s">
        <v>4</v>
      </c>
      <c r="E17" s="203">
        <f>SUM(E35:E52)</f>
        <v>31308.045804727775</v>
      </c>
      <c r="F17" s="203">
        <f t="shared" ref="F17:P17" si="3">SUM(F35:F52)</f>
        <v>32704.588175731977</v>
      </c>
      <c r="G17" s="203">
        <f t="shared" si="3"/>
        <v>35932.797315260163</v>
      </c>
      <c r="H17" s="203">
        <f t="shared" si="3"/>
        <v>34261.664893287772</v>
      </c>
      <c r="I17" s="203">
        <f t="shared" si="3"/>
        <v>34950.084186256878</v>
      </c>
      <c r="J17" s="203">
        <f t="shared" si="3"/>
        <v>36742.759976906811</v>
      </c>
      <c r="K17" s="203">
        <f t="shared" si="3"/>
        <v>19855.872343766332</v>
      </c>
      <c r="L17" s="203">
        <f t="shared" si="3"/>
        <v>32399.027997035242</v>
      </c>
      <c r="M17" s="203">
        <f t="shared" si="3"/>
        <v>34811.626627286139</v>
      </c>
      <c r="N17" s="203">
        <f t="shared" si="3"/>
        <v>26663.087460021798</v>
      </c>
      <c r="O17" s="203">
        <f t="shared" si="3"/>
        <v>22054.608937615314</v>
      </c>
      <c r="P17" s="203">
        <f t="shared" si="3"/>
        <v>35662.172608997767</v>
      </c>
    </row>
    <row r="18" spans="1:17">
      <c r="D18" s="64" t="s">
        <v>5</v>
      </c>
      <c r="E18" s="203">
        <f t="shared" ref="E18:P18" si="4">SUM(E56:E120)</f>
        <v>87010.040988795605</v>
      </c>
      <c r="F18" s="203">
        <f t="shared" si="4"/>
        <v>109912.28719708492</v>
      </c>
      <c r="G18" s="203">
        <f t="shared" si="4"/>
        <v>104157.41535920999</v>
      </c>
      <c r="H18" s="203">
        <f t="shared" si="4"/>
        <v>122068.03006924374</v>
      </c>
      <c r="I18" s="203">
        <f t="shared" si="4"/>
        <v>119458.69431562693</v>
      </c>
      <c r="J18" s="203">
        <f t="shared" si="4"/>
        <v>114001.72196428612</v>
      </c>
      <c r="K18" s="203">
        <f t="shared" si="4"/>
        <v>122072.85876045158</v>
      </c>
      <c r="L18" s="203">
        <f t="shared" si="4"/>
        <v>106833.75236475574</v>
      </c>
      <c r="M18" s="203">
        <f t="shared" si="4"/>
        <v>104427.04095072084</v>
      </c>
      <c r="N18" s="203">
        <f t="shared" si="4"/>
        <v>104476.9714151363</v>
      </c>
      <c r="O18" s="203">
        <f t="shared" si="4"/>
        <v>103345.13564015689</v>
      </c>
      <c r="P18" s="203">
        <f t="shared" si="4"/>
        <v>106157.05420629232</v>
      </c>
    </row>
    <row r="19" spans="1:17">
      <c r="D19" s="64" t="s">
        <v>6</v>
      </c>
      <c r="E19" s="203">
        <f>SUM(E124:E128)</f>
        <v>20440.023383721542</v>
      </c>
      <c r="F19" s="203">
        <f t="shared" ref="F19:P19" si="5">SUM(F124:F128)</f>
        <v>19286.613997064094</v>
      </c>
      <c r="G19" s="203">
        <f t="shared" si="5"/>
        <v>21359.206934894992</v>
      </c>
      <c r="H19" s="203">
        <f t="shared" si="5"/>
        <v>19147.303223679886</v>
      </c>
      <c r="I19" s="203">
        <f t="shared" si="5"/>
        <v>20970.870767159926</v>
      </c>
      <c r="J19" s="203">
        <f t="shared" si="5"/>
        <v>19519.754195969752</v>
      </c>
      <c r="K19" s="203">
        <f t="shared" si="5"/>
        <v>15620.390235257666</v>
      </c>
      <c r="L19" s="203">
        <f t="shared" si="5"/>
        <v>19759.12429817536</v>
      </c>
      <c r="M19" s="203">
        <f t="shared" si="5"/>
        <v>18819.859743073266</v>
      </c>
      <c r="N19" s="203">
        <f t="shared" si="5"/>
        <v>16530.741737588713</v>
      </c>
      <c r="O19" s="203">
        <f t="shared" si="5"/>
        <v>18549.990972336265</v>
      </c>
      <c r="P19" s="203">
        <f t="shared" si="5"/>
        <v>19534.208401741118</v>
      </c>
    </row>
    <row r="20" spans="1:17">
      <c r="D20" s="64" t="s">
        <v>162</v>
      </c>
      <c r="E20" s="203">
        <f>SUM(E132)</f>
        <v>812.90415578212071</v>
      </c>
      <c r="F20" s="203">
        <f t="shared" ref="F20:P20" si="6">SUM(F132)</f>
        <v>744.81667441998229</v>
      </c>
      <c r="G20" s="203">
        <f t="shared" si="6"/>
        <v>1644.8980042882547</v>
      </c>
      <c r="H20" s="203">
        <f t="shared" si="6"/>
        <v>1604.4728190911424</v>
      </c>
      <c r="I20" s="203">
        <f t="shared" si="6"/>
        <v>1657.8937814280187</v>
      </c>
      <c r="J20" s="203">
        <f t="shared" si="6"/>
        <v>1608.9674053339336</v>
      </c>
      <c r="K20" s="203">
        <f t="shared" si="6"/>
        <v>1668.9026272375934</v>
      </c>
      <c r="L20" s="203">
        <f t="shared" si="6"/>
        <v>1685.6640408484975</v>
      </c>
      <c r="M20" s="203">
        <f t="shared" si="6"/>
        <v>1596.9835569337909</v>
      </c>
      <c r="N20" s="203">
        <f t="shared" si="6"/>
        <v>1604.5634473140885</v>
      </c>
      <c r="O20" s="203">
        <f t="shared" si="6"/>
        <v>1574.0834931033178</v>
      </c>
      <c r="P20" s="203">
        <f t="shared" si="6"/>
        <v>1628.1668018240612</v>
      </c>
    </row>
    <row r="21" spans="1:17" ht="23.4">
      <c r="A21" s="62" t="s">
        <v>161</v>
      </c>
    </row>
    <row r="22" spans="1:17" s="65" customFormat="1" ht="23.4">
      <c r="A22" s="63" t="s">
        <v>0</v>
      </c>
      <c r="B22" s="64"/>
      <c r="D22" s="64"/>
    </row>
    <row r="23" spans="1:17">
      <c r="A23" s="362" t="s">
        <v>1</v>
      </c>
      <c r="B23" s="362" t="s">
        <v>93</v>
      </c>
      <c r="C23" s="362" t="s">
        <v>94</v>
      </c>
      <c r="D23" s="362" t="s">
        <v>95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7">
      <c r="A24" s="362"/>
      <c r="B24" s="367"/>
      <c r="C24" s="367"/>
      <c r="D24" s="367"/>
      <c r="E24" s="263">
        <v>23377</v>
      </c>
      <c r="F24" s="263">
        <v>23408</v>
      </c>
      <c r="G24" s="263">
        <v>23437</v>
      </c>
      <c r="H24" s="263">
        <v>23468</v>
      </c>
      <c r="I24" s="263">
        <v>23498</v>
      </c>
      <c r="J24" s="263">
        <v>23529</v>
      </c>
      <c r="K24" s="263">
        <v>23559</v>
      </c>
      <c r="L24" s="263">
        <v>23590</v>
      </c>
      <c r="M24" s="263">
        <v>23621</v>
      </c>
      <c r="N24" s="263">
        <v>23651</v>
      </c>
      <c r="O24" s="263">
        <v>23682</v>
      </c>
      <c r="P24" s="263">
        <v>23712</v>
      </c>
    </row>
    <row r="25" spans="1:17">
      <c r="A25" s="66" t="s">
        <v>7</v>
      </c>
      <c r="B25" s="276" t="s">
        <v>90</v>
      </c>
      <c r="C25" s="276" t="s">
        <v>228</v>
      </c>
      <c r="D25" s="276" t="s">
        <v>90</v>
      </c>
      <c r="E25" s="67">
        <f>'Full Cost'!E25*'Volume (KT)'!E25</f>
        <v>11838.945918112597</v>
      </c>
      <c r="F25" s="67">
        <f>'Full Cost'!F25*'Volume (KT)'!F25</f>
        <v>14776.564831880562</v>
      </c>
      <c r="G25" s="67">
        <f>'Full Cost'!G25*'Volume (KT)'!G25</f>
        <v>16693.405653968413</v>
      </c>
      <c r="H25" s="67">
        <f>'Full Cost'!H25*'Volume (KT)'!H25</f>
        <v>15511.303519836119</v>
      </c>
      <c r="I25" s="67">
        <f>'Full Cost'!I25*'Volume (KT)'!I25</f>
        <v>16940.620376707902</v>
      </c>
      <c r="J25" s="67">
        <f>'Full Cost'!J25*'Volume (KT)'!J25</f>
        <v>16765.756574257834</v>
      </c>
      <c r="K25" s="67">
        <f>'Full Cost'!K25*'Volume (KT)'!K25</f>
        <v>17652.398467003575</v>
      </c>
      <c r="L25" s="67">
        <f>'Full Cost'!L25*'Volume (KT)'!L25</f>
        <v>17529.634670729767</v>
      </c>
      <c r="M25" s="67">
        <f>'Full Cost'!M25*'Volume (KT)'!M25</f>
        <v>15734.756917916528</v>
      </c>
      <c r="N25" s="67">
        <f>'Full Cost'!N25*'Volume (KT)'!N25</f>
        <v>13731.292010735122</v>
      </c>
      <c r="O25" s="67">
        <f>'Full Cost'!O25*'Volume (KT)'!O25</f>
        <v>15675.835367331561</v>
      </c>
      <c r="P25" s="67">
        <f>'Full Cost'!P25*'Volume (KT)'!P25</f>
        <v>16214.638698167129</v>
      </c>
    </row>
    <row r="26" spans="1:17">
      <c r="A26" s="66" t="s">
        <v>7</v>
      </c>
      <c r="B26" s="276" t="s">
        <v>90</v>
      </c>
      <c r="C26" s="276" t="s">
        <v>229</v>
      </c>
      <c r="D26" s="276" t="s">
        <v>90</v>
      </c>
      <c r="E26" s="67">
        <f>'Full Cost'!E26*'Volume (KT)'!E26</f>
        <v>18068.169382812925</v>
      </c>
      <c r="F26" s="67">
        <f>'Full Cost'!F26*'Volume (KT)'!F26</f>
        <v>17347.771940570648</v>
      </c>
      <c r="G26" s="67">
        <f>'Full Cost'!G26*'Volume (KT)'!G26</f>
        <v>17171.304328998936</v>
      </c>
      <c r="H26" s="67">
        <f>'Full Cost'!H26*'Volume (KT)'!H26</f>
        <v>14381.371984410562</v>
      </c>
      <c r="I26" s="67">
        <f>'Full Cost'!I26*'Volume (KT)'!I26</f>
        <v>14860.193312901671</v>
      </c>
      <c r="J26" s="67">
        <f>'Full Cost'!J26*'Volume (KT)'!J26</f>
        <v>15864.371812200963</v>
      </c>
      <c r="K26" s="67">
        <f>'Full Cost'!K26*'Volume (KT)'!K26</f>
        <v>15393.972419284148</v>
      </c>
      <c r="L26" s="67">
        <f>'Full Cost'!L26*'Volume (KT)'!L26</f>
        <v>15111.75402649118</v>
      </c>
      <c r="M26" s="67">
        <f>'Full Cost'!M26*'Volume (KT)'!M26</f>
        <v>14312.999015691203</v>
      </c>
      <c r="N26" s="67">
        <f>'Full Cost'!N26*'Volume (KT)'!N26</f>
        <v>13730.936669025597</v>
      </c>
      <c r="O26" s="67">
        <f>'Full Cost'!O26*'Volume (KT)'!O26</f>
        <v>13472.444844222595</v>
      </c>
      <c r="P26" s="67">
        <f>'Full Cost'!P26*'Volume (KT)'!P26</f>
        <v>14262.520796826113</v>
      </c>
    </row>
    <row r="27" spans="1:17">
      <c r="A27" s="66" t="s">
        <v>7</v>
      </c>
      <c r="B27" s="276" t="s">
        <v>90</v>
      </c>
      <c r="C27" s="276" t="s">
        <v>230</v>
      </c>
      <c r="D27" s="276" t="s">
        <v>90</v>
      </c>
      <c r="E27" s="67">
        <f>'Full Cost'!E27*'Volume (KT)'!E27</f>
        <v>38116.986062214346</v>
      </c>
      <c r="F27" s="67">
        <f>'Full Cost'!F27*'Volume (KT)'!F27</f>
        <v>36584.000385021383</v>
      </c>
      <c r="G27" s="67">
        <f>'Full Cost'!G27*'Volume (KT)'!G27</f>
        <v>40918.774765579248</v>
      </c>
      <c r="H27" s="67">
        <f>'Full Cost'!H27*'Volume (KT)'!H27</f>
        <v>41145.243427617243</v>
      </c>
      <c r="I27" s="67">
        <f>'Full Cost'!I27*'Volume (KT)'!I27</f>
        <v>45270.859886143022</v>
      </c>
      <c r="J27" s="67">
        <f>'Full Cost'!J27*'Volume (KT)'!J27</f>
        <v>40958.923587864316</v>
      </c>
      <c r="K27" s="67">
        <f>'Full Cost'!K27*'Volume (KT)'!K27</f>
        <v>25354.21037332881</v>
      </c>
      <c r="L27" s="67">
        <f>'Full Cost'!L27*'Volume (KT)'!L27</f>
        <v>44877.034699315431</v>
      </c>
      <c r="M27" s="67">
        <f>'Full Cost'!M27*'Volume (KT)'!M27</f>
        <v>37814.94339945617</v>
      </c>
      <c r="N27" s="67">
        <f>'Full Cost'!N27*'Volume (KT)'!N27</f>
        <v>28857.291840291164</v>
      </c>
      <c r="O27" s="67">
        <f>'Full Cost'!O27*'Volume (KT)'!O27</f>
        <v>43140.053982105739</v>
      </c>
      <c r="P27" s="67">
        <f>'Full Cost'!P27*'Volume (KT)'!P27</f>
        <v>42985.729647215754</v>
      </c>
    </row>
    <row r="28" spans="1:17">
      <c r="A28" s="66" t="s">
        <v>7</v>
      </c>
      <c r="B28" s="276" t="s">
        <v>90</v>
      </c>
      <c r="C28" s="276" t="s">
        <v>231</v>
      </c>
      <c r="D28" s="276" t="s">
        <v>90</v>
      </c>
      <c r="E28" s="67">
        <f>'Full Cost'!E28*'Volume (KT)'!E28</f>
        <v>0</v>
      </c>
      <c r="F28" s="67">
        <f>'Full Cost'!F28*'Volume (KT)'!F28</f>
        <v>0</v>
      </c>
      <c r="G28" s="67">
        <f>'Full Cost'!G28*'Volume (KT)'!G28</f>
        <v>0</v>
      </c>
      <c r="H28" s="67">
        <f>'Full Cost'!H28*'Volume (KT)'!H28</f>
        <v>0</v>
      </c>
      <c r="I28" s="67">
        <f>'Full Cost'!I28*'Volume (KT)'!I28</f>
        <v>0</v>
      </c>
      <c r="J28" s="67">
        <f>'Full Cost'!J28*'Volume (KT)'!J28</f>
        <v>0</v>
      </c>
      <c r="K28" s="67">
        <f>'Full Cost'!K28*'Volume (KT)'!K28</f>
        <v>0</v>
      </c>
      <c r="L28" s="67">
        <f>'Full Cost'!L28*'Volume (KT)'!L28</f>
        <v>0</v>
      </c>
      <c r="M28" s="67">
        <f>'Full Cost'!M28*'Volume (KT)'!M28</f>
        <v>0</v>
      </c>
      <c r="N28" s="67">
        <f>'Full Cost'!N28*'Volume (KT)'!N28</f>
        <v>0</v>
      </c>
      <c r="O28" s="67">
        <f>'Full Cost'!O28*'Volume (KT)'!O28</f>
        <v>0</v>
      </c>
      <c r="P28" s="67">
        <f>'Full Cost'!P28*'Volume (KT)'!P28</f>
        <v>0</v>
      </c>
    </row>
    <row r="29" spans="1:17">
      <c r="A29" s="66" t="s">
        <v>7</v>
      </c>
      <c r="B29" s="276" t="s">
        <v>90</v>
      </c>
      <c r="C29" s="276" t="s">
        <v>232</v>
      </c>
      <c r="D29" s="276" t="s">
        <v>90</v>
      </c>
      <c r="E29" s="67">
        <f>'Full Cost'!E29*'Volume (KT)'!E29</f>
        <v>0</v>
      </c>
      <c r="F29" s="67">
        <f>'Full Cost'!F29*'Volume (KT)'!F29</f>
        <v>0</v>
      </c>
      <c r="G29" s="67">
        <f>'Full Cost'!G29*'Volume (KT)'!G29</f>
        <v>0</v>
      </c>
      <c r="H29" s="67">
        <f>'Full Cost'!H29*'Volume (KT)'!H29</f>
        <v>0</v>
      </c>
      <c r="I29" s="67">
        <f>'Full Cost'!I29*'Volume (KT)'!I29</f>
        <v>0</v>
      </c>
      <c r="J29" s="67">
        <f>'Full Cost'!J29*'Volume (KT)'!J29</f>
        <v>0</v>
      </c>
      <c r="K29" s="67">
        <f>'Full Cost'!K29*'Volume (KT)'!K29</f>
        <v>0</v>
      </c>
      <c r="L29" s="67">
        <f>'Full Cost'!L29*'Volume (KT)'!L29</f>
        <v>0</v>
      </c>
      <c r="M29" s="67">
        <f>'Full Cost'!M29*'Volume (KT)'!M29</f>
        <v>0</v>
      </c>
      <c r="N29" s="67">
        <f>'Full Cost'!N29*'Volume (KT)'!N29</f>
        <v>0</v>
      </c>
      <c r="O29" s="67">
        <f>'Full Cost'!O29*'Volume (KT)'!O29</f>
        <v>0</v>
      </c>
      <c r="P29" s="67">
        <f>'Full Cost'!P29*'Volume (KT)'!P29</f>
        <v>0</v>
      </c>
    </row>
    <row r="30" spans="1:17">
      <c r="A30" s="66" t="s">
        <v>7</v>
      </c>
      <c r="B30" s="276" t="s">
        <v>90</v>
      </c>
      <c r="C30" s="276" t="s">
        <v>233</v>
      </c>
      <c r="D30" s="276" t="s">
        <v>90</v>
      </c>
      <c r="E30" s="67">
        <f>'Full Cost'!E30*'Volume (KT)'!E30</f>
        <v>1165.4993110834491</v>
      </c>
      <c r="F30" s="67">
        <f>'Full Cost'!F30*'Volume (KT)'!F30</f>
        <v>1106.2434600078539</v>
      </c>
      <c r="G30" s="67">
        <f>'Full Cost'!G30*'Volume (KT)'!G30</f>
        <v>1179.4156283256091</v>
      </c>
      <c r="H30" s="67">
        <f>'Full Cost'!H30*'Volume (KT)'!H30</f>
        <v>1150.5097587528448</v>
      </c>
      <c r="I30" s="67">
        <f>'Full Cost'!I30*'Volume (KT)'!I30</f>
        <v>1188.8154650321335</v>
      </c>
      <c r="J30" s="67">
        <f>'Full Cost'!J30*'Volume (KT)'!J30</f>
        <v>1153.7724954327973</v>
      </c>
      <c r="K30" s="67">
        <f>'Full Cost'!K30*'Volume (KT)'!K30</f>
        <v>1196.7727774239711</v>
      </c>
      <c r="L30" s="67">
        <f>'Full Cost'!L30*'Volume (KT)'!L30</f>
        <v>1208.9403221192943</v>
      </c>
      <c r="M30" s="67">
        <f>'Full Cost'!M30*'Volume (KT)'!M30</f>
        <v>1145.0399212552963</v>
      </c>
      <c r="N30" s="67">
        <f>'Full Cost'!N30*'Volume (KT)'!N30</f>
        <v>1150.0279087414938</v>
      </c>
      <c r="O30" s="67">
        <f>'Full Cost'!O30*'Volume (KT)'!O30</f>
        <v>1128.3780519348884</v>
      </c>
      <c r="P30" s="67">
        <f>'Full Cost'!P30*'Volume (KT)'!P30</f>
        <v>1167.1621957191032</v>
      </c>
    </row>
    <row r="31" spans="1:17">
      <c r="A31" s="81" t="s">
        <v>7</v>
      </c>
      <c r="B31" s="276" t="s">
        <v>90</v>
      </c>
      <c r="C31" s="276" t="s">
        <v>168</v>
      </c>
      <c r="D31" s="276" t="s">
        <v>90</v>
      </c>
      <c r="E31" s="67">
        <f>'Full Cost'!E31*'Volume (KT)'!E31</f>
        <v>0</v>
      </c>
      <c r="F31" s="67">
        <f>'Full Cost'!F31*'Volume (KT)'!F31</f>
        <v>2002.6821258762873</v>
      </c>
      <c r="G31" s="67">
        <f>'Full Cost'!G31*'Volume (KT)'!G31</f>
        <v>4280.1373608590648</v>
      </c>
      <c r="H31" s="67">
        <f>'Full Cost'!H31*'Volume (KT)'!H31</f>
        <v>4458.2253151672739</v>
      </c>
      <c r="I31" s="67">
        <f>'Full Cost'!I31*'Volume (KT)'!I31</f>
        <v>2876.1664476583878</v>
      </c>
      <c r="J31" s="67">
        <f>'Full Cost'!J31*'Volume (KT)'!J31</f>
        <v>4038.2037340147904</v>
      </c>
      <c r="K31" s="67">
        <f>'Full Cost'!K31*'Volume (KT)'!K31</f>
        <v>4487.8979153398923</v>
      </c>
      <c r="L31" s="67">
        <f>'Full Cost'!L31*'Volume (KT)'!L31</f>
        <v>4387.2834270458261</v>
      </c>
      <c r="M31" s="67">
        <f>'Full Cost'!M31*'Volume (KT)'!M31</f>
        <v>4437.0296948642736</v>
      </c>
      <c r="N31" s="67">
        <f>'Full Cost'!N31*'Volume (KT)'!N31</f>
        <v>4173.4883784973563</v>
      </c>
      <c r="O31" s="67">
        <f>'Full Cost'!O31*'Volume (KT)'!O31</f>
        <v>4372.4649512476935</v>
      </c>
      <c r="P31" s="67">
        <f>'Full Cost'!P31*'Volume (KT)'!P31</f>
        <v>4376.8582339466366</v>
      </c>
    </row>
    <row r="32" spans="1:17" s="65" customFormat="1" ht="23.4">
      <c r="A32" s="63" t="s">
        <v>4</v>
      </c>
      <c r="B32" s="64"/>
      <c r="D32" s="64"/>
      <c r="E32" s="208">
        <f>E16/'Volume (KT)'!E32</f>
        <v>391.63283302535262</v>
      </c>
      <c r="F32" s="208">
        <f>F16/'Volume (KT)'!F32</f>
        <v>386.27692941899727</v>
      </c>
      <c r="G32" s="208">
        <f>G16/'Volume (KT)'!G32</f>
        <v>375.17002179393853</v>
      </c>
      <c r="H32" s="208">
        <f>H16/'Volume (KT)'!H32</f>
        <v>376.24627346982265</v>
      </c>
      <c r="I32" s="208">
        <f>I16/'Volume (KT)'!I32</f>
        <v>385.30706723770493</v>
      </c>
      <c r="J32" s="208">
        <f>J16/'Volume (KT)'!J32</f>
        <v>380.08047022504911</v>
      </c>
      <c r="K32" s="208">
        <f>K16/'Volume (KT)'!K32</f>
        <v>373.97938025251318</v>
      </c>
      <c r="L32" s="208">
        <f>L16/'Volume (KT)'!L32</f>
        <v>384.78672394259848</v>
      </c>
      <c r="M32" s="208">
        <f>M16/'Volume (KT)'!M32</f>
        <v>373.5640468922914</v>
      </c>
      <c r="N32" s="208">
        <f>N16/'Volume (KT)'!N32</f>
        <v>360.27092270038912</v>
      </c>
      <c r="O32" s="208">
        <f>O16/'Volume (KT)'!O32</f>
        <v>369.77529865719515</v>
      </c>
      <c r="P32" s="208">
        <f>P16/'Volume (KT)'!P32</f>
        <v>370.4648017930644</v>
      </c>
      <c r="Q32" s="65">
        <f>AVERAGE(E32:P32)</f>
        <v>377.29623078407644</v>
      </c>
    </row>
    <row r="33" spans="1:16">
      <c r="A33" s="362" t="s">
        <v>1</v>
      </c>
      <c r="B33" s="362" t="s">
        <v>93</v>
      </c>
      <c r="C33" s="362" t="s">
        <v>94</v>
      </c>
      <c r="D33" s="362" t="s">
        <v>95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62"/>
      <c r="B34" s="367"/>
      <c r="C34" s="363"/>
      <c r="D34" s="363"/>
      <c r="E34" s="263">
        <v>23377</v>
      </c>
      <c r="F34" s="263">
        <v>23408</v>
      </c>
      <c r="G34" s="263">
        <v>23437</v>
      </c>
      <c r="H34" s="263">
        <v>23468</v>
      </c>
      <c r="I34" s="263">
        <v>23498</v>
      </c>
      <c r="J34" s="263">
        <v>23529</v>
      </c>
      <c r="K34" s="263">
        <v>23559</v>
      </c>
      <c r="L34" s="263">
        <v>23590</v>
      </c>
      <c r="M34" s="263">
        <v>23621</v>
      </c>
      <c r="N34" s="263">
        <v>23651</v>
      </c>
      <c r="O34" s="263">
        <v>23682</v>
      </c>
      <c r="P34" s="263">
        <v>23712</v>
      </c>
    </row>
    <row r="35" spans="1:16">
      <c r="A35" s="66"/>
      <c r="B35" s="68"/>
      <c r="C35" s="269" t="s">
        <v>63</v>
      </c>
      <c r="D35" s="68"/>
      <c r="E35" s="67">
        <f>'Full Cost'!E35*'Volume (KT)'!E35</f>
        <v>0</v>
      </c>
      <c r="F35" s="67">
        <f>'Full Cost'!F35*'Volume (KT)'!F35</f>
        <v>0</v>
      </c>
      <c r="G35" s="67">
        <f>'Full Cost'!G35*'Volume (KT)'!G35</f>
        <v>0</v>
      </c>
      <c r="H35" s="67">
        <f>'Full Cost'!H35*'Volume (KT)'!H35</f>
        <v>0</v>
      </c>
      <c r="I35" s="67">
        <f>'Full Cost'!I35*'Volume (KT)'!I35</f>
        <v>0</v>
      </c>
      <c r="J35" s="67">
        <f>'Full Cost'!J35*'Volume (KT)'!J35</f>
        <v>0</v>
      </c>
      <c r="K35" s="67">
        <f>'Full Cost'!K35*'Volume (KT)'!K35</f>
        <v>0</v>
      </c>
      <c r="L35" s="67">
        <f>'Full Cost'!L35*'Volume (KT)'!L35</f>
        <v>0</v>
      </c>
      <c r="M35" s="67">
        <f>'Full Cost'!M35*'Volume (KT)'!M35</f>
        <v>0</v>
      </c>
      <c r="N35" s="67">
        <f>'Full Cost'!N35*'Volume (KT)'!N35</f>
        <v>0</v>
      </c>
      <c r="O35" s="67">
        <f>'Full Cost'!O35*'Volume (KT)'!O35</f>
        <v>0</v>
      </c>
      <c r="P35" s="67">
        <f>'Full Cost'!P35*'Volume (KT)'!P35</f>
        <v>0</v>
      </c>
    </row>
    <row r="36" spans="1:16">
      <c r="A36" s="66" t="s">
        <v>7</v>
      </c>
      <c r="B36" s="68" t="s">
        <v>90</v>
      </c>
      <c r="C36" s="69" t="s">
        <v>2</v>
      </c>
      <c r="D36" s="68" t="s">
        <v>90</v>
      </c>
      <c r="E36" s="67">
        <f>'Full Cost'!E36*'Volume (KT)'!E36</f>
        <v>8588.1940142997028</v>
      </c>
      <c r="F36" s="67">
        <f>'Full Cost'!F36*'Volume (KT)'!F36</f>
        <v>7870.0880636788179</v>
      </c>
      <c r="G36" s="67">
        <f>'Full Cost'!G36*'Volume (KT)'!G36</f>
        <v>8690.3354146918682</v>
      </c>
      <c r="H36" s="67">
        <f>'Full Cost'!H36*'Volume (KT)'!H36</f>
        <v>8477.2084168486781</v>
      </c>
      <c r="I36" s="67">
        <f>'Full Cost'!I36*'Volume (KT)'!I36</f>
        <v>8759.4542175907736</v>
      </c>
      <c r="J36" s="67">
        <f>'Full Cost'!J36*'Volume (KT)'!J36</f>
        <v>8501.1795434769028</v>
      </c>
      <c r="K36" s="67">
        <f>'Full Cost'!K36*'Volume (KT)'!K36</f>
        <v>8817.9751570568296</v>
      </c>
      <c r="L36" s="67">
        <f>'Full Cost'!L36*'Volume (KT)'!L36</f>
        <v>8907.3693629816516</v>
      </c>
      <c r="M36" s="67">
        <f>'Full Cost'!M36*'Volume (KT)'!M36</f>
        <v>8437.0790032282821</v>
      </c>
      <c r="N36" s="67">
        <f>'Full Cost'!N36*'Volume (KT)'!N36</f>
        <v>8474.6112958135127</v>
      </c>
      <c r="O36" s="67">
        <f>'Full Cost'!O36*'Volume (KT)'!O36</f>
        <v>8314.7309085128945</v>
      </c>
      <c r="P36" s="67">
        <f>'Full Cost'!P36*'Volume (KT)'!P36</f>
        <v>8600.4958532000328</v>
      </c>
    </row>
    <row r="37" spans="1:16">
      <c r="A37" s="66" t="s">
        <v>7</v>
      </c>
      <c r="B37" s="95" t="s">
        <v>116</v>
      </c>
      <c r="C37" s="69" t="s">
        <v>2</v>
      </c>
      <c r="D37" s="68" t="s">
        <v>90</v>
      </c>
      <c r="E37" s="67">
        <f>'Full Cost'!E37*'Volume (KT)'!E37</f>
        <v>0</v>
      </c>
      <c r="F37" s="67">
        <f>'Full Cost'!F37*'Volume (KT)'!F37</f>
        <v>0</v>
      </c>
      <c r="G37" s="67">
        <f>'Full Cost'!G37*'Volume (KT)'!G37</f>
        <v>0</v>
      </c>
      <c r="H37" s="67">
        <f>'Full Cost'!H37*'Volume (KT)'!H37</f>
        <v>0</v>
      </c>
      <c r="I37" s="67">
        <f>'Full Cost'!I37*'Volume (KT)'!I37</f>
        <v>0</v>
      </c>
      <c r="J37" s="67">
        <f>'Full Cost'!J37*'Volume (KT)'!J37</f>
        <v>0</v>
      </c>
      <c r="K37" s="67">
        <f>'Full Cost'!K37*'Volume (KT)'!K37</f>
        <v>0</v>
      </c>
      <c r="L37" s="67">
        <f>'Full Cost'!L37*'Volume (KT)'!L37</f>
        <v>0</v>
      </c>
      <c r="M37" s="67">
        <f>'Full Cost'!M37*'Volume (KT)'!M37</f>
        <v>0</v>
      </c>
      <c r="N37" s="67">
        <f>'Full Cost'!N37*'Volume (KT)'!N37</f>
        <v>0</v>
      </c>
      <c r="O37" s="67">
        <f>'Full Cost'!O37*'Volume (KT)'!O37</f>
        <v>0</v>
      </c>
      <c r="P37" s="67">
        <f>'Full Cost'!P37*'Volume (KT)'!P37</f>
        <v>0</v>
      </c>
    </row>
    <row r="38" spans="1:16">
      <c r="A38" s="66"/>
      <c r="B38" s="70"/>
      <c r="C38" s="71" t="s">
        <v>64</v>
      </c>
      <c r="D38" s="70"/>
      <c r="E38" s="67">
        <f>'Full Cost'!E38*'Volume (KT)'!E38</f>
        <v>0</v>
      </c>
      <c r="F38" s="67">
        <f>'Full Cost'!F38*'Volume (KT)'!F38</f>
        <v>0</v>
      </c>
      <c r="G38" s="67">
        <f>'Full Cost'!G38*'Volume (KT)'!G38</f>
        <v>0</v>
      </c>
      <c r="H38" s="67">
        <f>'Full Cost'!H38*'Volume (KT)'!H38</f>
        <v>0</v>
      </c>
      <c r="I38" s="67">
        <f>'Full Cost'!I38*'Volume (KT)'!I38</f>
        <v>0</v>
      </c>
      <c r="J38" s="67">
        <f>'Full Cost'!J38*'Volume (KT)'!J38</f>
        <v>0</v>
      </c>
      <c r="K38" s="67">
        <f>'Full Cost'!K38*'Volume (KT)'!K38</f>
        <v>0</v>
      </c>
      <c r="L38" s="67">
        <f>'Full Cost'!L38*'Volume (KT)'!L38</f>
        <v>0</v>
      </c>
      <c r="M38" s="67">
        <f>'Full Cost'!M38*'Volume (KT)'!M38</f>
        <v>0</v>
      </c>
      <c r="N38" s="67">
        <f>'Full Cost'!N38*'Volume (KT)'!N38</f>
        <v>0</v>
      </c>
      <c r="O38" s="67">
        <f>'Full Cost'!O38*'Volume (KT)'!O38</f>
        <v>0</v>
      </c>
      <c r="P38" s="67">
        <f>'Full Cost'!P38*'Volume (KT)'!P38</f>
        <v>0</v>
      </c>
    </row>
    <row r="39" spans="1:16">
      <c r="A39" s="66" t="s">
        <v>7</v>
      </c>
      <c r="B39" s="70" t="s">
        <v>90</v>
      </c>
      <c r="C39" s="72" t="s">
        <v>198</v>
      </c>
      <c r="D39" s="70" t="s">
        <v>90</v>
      </c>
      <c r="E39" s="67">
        <f>'Full Cost'!E39*'Volume (KT)'!E39</f>
        <v>12405.169131766239</v>
      </c>
      <c r="F39" s="67">
        <f>'Full Cost'!F39*'Volume (KT)'!F39</f>
        <v>11024.369390788186</v>
      </c>
      <c r="G39" s="67">
        <f>'Full Cost'!G39*'Volume (KT)'!G39</f>
        <v>12552.706710110479</v>
      </c>
      <c r="H39" s="67">
        <f>'Full Cost'!H39*'Volume (KT)'!H39</f>
        <v>12244.856602114758</v>
      </c>
      <c r="I39" s="67">
        <f>'Full Cost'!I39*'Volume (KT)'!I39</f>
        <v>12895.863153675306</v>
      </c>
      <c r="J39" s="67">
        <f>'Full Cost'!J39*'Volume (KT)'!J39</f>
        <v>12515.625439007663</v>
      </c>
      <c r="K39" s="67">
        <f>'Full Cost'!K39*'Volume (KT)'!K39</f>
        <v>7724.3806474404901</v>
      </c>
      <c r="L39" s="67">
        <f>'Full Cost'!L39*'Volume (KT)'!L39</f>
        <v>13113.627117722988</v>
      </c>
      <c r="M39" s="67">
        <f>'Full Cost'!M39*'Volume (KT)'!M39</f>
        <v>12835.297039170431</v>
      </c>
      <c r="N39" s="67">
        <f>'Full Cost'!N39*'Volume (KT)'!N39</f>
        <v>8239.2054264853596</v>
      </c>
      <c r="O39" s="67">
        <f>'Full Cost'!O39*'Volume (KT)'!O39</f>
        <v>0</v>
      </c>
      <c r="P39" s="67">
        <f>'Full Cost'!P39*'Volume (KT)'!P39</f>
        <v>12661.841117211157</v>
      </c>
    </row>
    <row r="40" spans="1:16">
      <c r="A40" s="66" t="s">
        <v>7</v>
      </c>
      <c r="B40" s="94" t="s">
        <v>116</v>
      </c>
      <c r="C40" s="72" t="s">
        <v>198</v>
      </c>
      <c r="D40" s="70" t="s">
        <v>90</v>
      </c>
      <c r="E40" s="67">
        <f>'Full Cost'!E40*'Volume (KT)'!E40</f>
        <v>0</v>
      </c>
      <c r="F40" s="67">
        <f>'Full Cost'!F40*'Volume (KT)'!F40</f>
        <v>0</v>
      </c>
      <c r="G40" s="67">
        <f>'Full Cost'!G40*'Volume (KT)'!G40</f>
        <v>0</v>
      </c>
      <c r="H40" s="67">
        <f>'Full Cost'!H40*'Volume (KT)'!H40</f>
        <v>0</v>
      </c>
      <c r="I40" s="67">
        <f>'Full Cost'!I40*'Volume (KT)'!I40</f>
        <v>0</v>
      </c>
      <c r="J40" s="67">
        <f>'Full Cost'!J40*'Volume (KT)'!J40</f>
        <v>0</v>
      </c>
      <c r="K40" s="67">
        <f>'Full Cost'!K40*'Volume (KT)'!K40</f>
        <v>0</v>
      </c>
      <c r="L40" s="67">
        <f>'Full Cost'!L40*'Volume (KT)'!L40</f>
        <v>0</v>
      </c>
      <c r="M40" s="67">
        <f>'Full Cost'!M40*'Volume (KT)'!M40</f>
        <v>0</v>
      </c>
      <c r="N40" s="67">
        <f>'Full Cost'!N40*'Volume (KT)'!N40</f>
        <v>0</v>
      </c>
      <c r="O40" s="67">
        <f>'Full Cost'!O40*'Volume (KT)'!O40</f>
        <v>0</v>
      </c>
      <c r="P40" s="67">
        <f>'Full Cost'!P40*'Volume (KT)'!P40</f>
        <v>0</v>
      </c>
    </row>
    <row r="41" spans="1:16">
      <c r="A41" s="66"/>
      <c r="B41" s="59"/>
      <c r="C41" s="73" t="s">
        <v>65</v>
      </c>
      <c r="D41" s="59"/>
      <c r="E41" s="67">
        <f>'Full Cost'!E41*'Volume (KT)'!E41</f>
        <v>0</v>
      </c>
      <c r="F41" s="67">
        <f>'Full Cost'!F41*'Volume (KT)'!F41</f>
        <v>0</v>
      </c>
      <c r="G41" s="67">
        <f>'Full Cost'!G41*'Volume (KT)'!G41</f>
        <v>0</v>
      </c>
      <c r="H41" s="67">
        <f>'Full Cost'!H41*'Volume (KT)'!H41</f>
        <v>0</v>
      </c>
      <c r="I41" s="67">
        <f>'Full Cost'!I41*'Volume (KT)'!I41</f>
        <v>0</v>
      </c>
      <c r="J41" s="67">
        <f>'Full Cost'!J41*'Volume (KT)'!J41</f>
        <v>0</v>
      </c>
      <c r="K41" s="67">
        <f>'Full Cost'!K41*'Volume (KT)'!K41</f>
        <v>0</v>
      </c>
      <c r="L41" s="67">
        <f>'Full Cost'!L41*'Volume (KT)'!L41</f>
        <v>0</v>
      </c>
      <c r="M41" s="67">
        <f>'Full Cost'!M41*'Volume (KT)'!M41</f>
        <v>0</v>
      </c>
      <c r="N41" s="67">
        <f>'Full Cost'!N41*'Volume (KT)'!N41</f>
        <v>0</v>
      </c>
      <c r="O41" s="67">
        <f>'Full Cost'!O41*'Volume (KT)'!O41</f>
        <v>0</v>
      </c>
      <c r="P41" s="67">
        <f>'Full Cost'!P41*'Volume (KT)'!P41</f>
        <v>0</v>
      </c>
    </row>
    <row r="42" spans="1:16">
      <c r="A42" s="66" t="s">
        <v>7</v>
      </c>
      <c r="B42" s="59" t="s">
        <v>90</v>
      </c>
      <c r="C42" s="74" t="s">
        <v>197</v>
      </c>
      <c r="D42" s="59" t="s">
        <v>90</v>
      </c>
      <c r="E42" s="67">
        <f>'Full Cost'!E42*'Volume (KT)'!E42</f>
        <v>10083.817228169906</v>
      </c>
      <c r="F42" s="67">
        <f>'Full Cost'!F42*'Volume (KT)'!F42</f>
        <v>8305.7536529181816</v>
      </c>
      <c r="G42" s="67">
        <f>'Full Cost'!G42*'Volume (KT)'!G42</f>
        <v>9171.5744188387853</v>
      </c>
      <c r="H42" s="67">
        <f>'Full Cost'!H42*'Volume (KT)'!H42</f>
        <v>8946.5945865964095</v>
      </c>
      <c r="I42" s="67">
        <f>'Full Cost'!I42*'Volume (KT)'!I42</f>
        <v>9244.5207683498338</v>
      </c>
      <c r="J42" s="67">
        <f>'Full Cost'!J42*'Volume (KT)'!J42</f>
        <v>8672.7774268544927</v>
      </c>
      <c r="K42" s="67">
        <f>'Full Cost'!K42*'Volume (KT)'!K42</f>
        <v>3178.3427481416752</v>
      </c>
      <c r="L42" s="67">
        <f>'Full Cost'!L42*'Volume (KT)'!L42</f>
        <v>5213.5247920247448</v>
      </c>
      <c r="M42" s="67">
        <f>'Full Cost'!M42*'Volume (KT)'!M42</f>
        <v>8548.0109679003563</v>
      </c>
      <c r="N42" s="67">
        <f>'Full Cost'!N42*'Volume (KT)'!N42</f>
        <v>7691.6969368543969</v>
      </c>
      <c r="O42" s="67">
        <f>'Full Cost'!O42*'Volume (KT)'!O42</f>
        <v>8722.3836877774847</v>
      </c>
      <c r="P42" s="67">
        <f>'Full Cost'!P42*'Volume (KT)'!P42</f>
        <v>9076.7598708772384</v>
      </c>
    </row>
    <row r="43" spans="1:16">
      <c r="A43" s="66" t="s">
        <v>7</v>
      </c>
      <c r="B43" s="270" t="s">
        <v>116</v>
      </c>
      <c r="C43" s="74" t="s">
        <v>197</v>
      </c>
      <c r="D43" s="59" t="s">
        <v>90</v>
      </c>
      <c r="E43" s="67">
        <f>'Full Cost'!E43*'Volume (KT)'!E43</f>
        <v>0</v>
      </c>
      <c r="F43" s="67">
        <f>'Full Cost'!F43*'Volume (KT)'!F43</f>
        <v>0</v>
      </c>
      <c r="G43" s="67">
        <f>'Full Cost'!G43*'Volume (KT)'!G43</f>
        <v>0</v>
      </c>
      <c r="H43" s="67">
        <f>'Full Cost'!H43*'Volume (KT)'!H43</f>
        <v>0</v>
      </c>
      <c r="I43" s="67">
        <f>'Full Cost'!I43*'Volume (KT)'!I43</f>
        <v>0</v>
      </c>
      <c r="J43" s="67">
        <f>'Full Cost'!J43*'Volume (KT)'!J43</f>
        <v>0</v>
      </c>
      <c r="K43" s="67">
        <f>'Full Cost'!K43*'Volume (KT)'!K43</f>
        <v>0</v>
      </c>
      <c r="L43" s="67">
        <f>'Full Cost'!L43*'Volume (KT)'!L43</f>
        <v>0</v>
      </c>
      <c r="M43" s="67">
        <f>'Full Cost'!M43*'Volume (KT)'!M43</f>
        <v>0</v>
      </c>
      <c r="N43" s="67">
        <f>'Full Cost'!N43*'Volume (KT)'!N43</f>
        <v>0</v>
      </c>
      <c r="O43" s="67">
        <f>'Full Cost'!O43*'Volume (KT)'!O43</f>
        <v>0</v>
      </c>
      <c r="P43" s="67">
        <f>'Full Cost'!P43*'Volume (KT)'!P43</f>
        <v>0</v>
      </c>
    </row>
    <row r="44" spans="1:16">
      <c r="A44" s="66" t="s">
        <v>7</v>
      </c>
      <c r="B44" s="59" t="s">
        <v>90</v>
      </c>
      <c r="C44" s="74" t="s">
        <v>256</v>
      </c>
      <c r="D44" s="59" t="s">
        <v>90</v>
      </c>
      <c r="E44" s="67">
        <f>'Full Cost'!E44*'Volume (KT)'!E44</f>
        <v>0</v>
      </c>
      <c r="F44" s="67">
        <f>'Full Cost'!F44*'Volume (KT)'!F44</f>
        <v>1756.7160856425933</v>
      </c>
      <c r="G44" s="67">
        <f>'Full Cost'!G44*'Volume (KT)'!G44</f>
        <v>1168.0558353080469</v>
      </c>
      <c r="H44" s="67">
        <f>'Full Cost'!H44*'Volume (KT)'!H44</f>
        <v>981.15838157970813</v>
      </c>
      <c r="I44" s="67">
        <f>'Full Cost'!I44*'Volume (KT)'!I44</f>
        <v>0</v>
      </c>
      <c r="J44" s="67">
        <f>'Full Cost'!J44*'Volume (KT)'!J44</f>
        <v>0</v>
      </c>
      <c r="K44" s="67">
        <f>'Full Cost'!K44*'Volume (KT)'!K44</f>
        <v>0</v>
      </c>
      <c r="L44" s="67">
        <f>'Full Cost'!L44*'Volume (KT)'!L44</f>
        <v>0</v>
      </c>
      <c r="M44" s="67">
        <f>'Full Cost'!M44*'Volume (KT)'!M44</f>
        <v>0</v>
      </c>
      <c r="N44" s="67">
        <f>'Full Cost'!N44*'Volume (KT)'!N44</f>
        <v>0</v>
      </c>
      <c r="O44" s="67">
        <f>'Full Cost'!O44*'Volume (KT)'!O44</f>
        <v>0</v>
      </c>
      <c r="P44" s="67">
        <f>'Full Cost'!P44*'Volume (KT)'!P44</f>
        <v>0</v>
      </c>
    </row>
    <row r="45" spans="1:16">
      <c r="A45" s="66"/>
      <c r="B45" s="70"/>
      <c r="C45" s="71" t="s">
        <v>150</v>
      </c>
      <c r="D45" s="70"/>
      <c r="E45" s="67">
        <f>'Full Cost'!E45*'Volume (KT)'!E45</f>
        <v>0</v>
      </c>
      <c r="F45" s="67">
        <f>'Full Cost'!F45*'Volume (KT)'!F45</f>
        <v>0</v>
      </c>
      <c r="G45" s="67">
        <f>'Full Cost'!G45*'Volume (KT)'!G45</f>
        <v>0</v>
      </c>
      <c r="H45" s="67">
        <f>'Full Cost'!H45*'Volume (KT)'!H45</f>
        <v>0</v>
      </c>
      <c r="I45" s="67">
        <f>'Full Cost'!I45*'Volume (KT)'!I45</f>
        <v>0</v>
      </c>
      <c r="J45" s="67">
        <f>'Full Cost'!J45*'Volume (KT)'!J45</f>
        <v>0</v>
      </c>
      <c r="K45" s="67">
        <f>'Full Cost'!K45*'Volume (KT)'!K45</f>
        <v>0</v>
      </c>
      <c r="L45" s="67">
        <f>'Full Cost'!L45*'Volume (KT)'!L45</f>
        <v>0</v>
      </c>
      <c r="M45" s="67">
        <f>'Full Cost'!M45*'Volume (KT)'!M45</f>
        <v>0</v>
      </c>
      <c r="N45" s="67">
        <f>'Full Cost'!N45*'Volume (KT)'!N45</f>
        <v>0</v>
      </c>
      <c r="O45" s="67">
        <f>'Full Cost'!O45*'Volume (KT)'!O45</f>
        <v>0</v>
      </c>
      <c r="P45" s="67">
        <f>'Full Cost'!P45*'Volume (KT)'!P45</f>
        <v>0</v>
      </c>
    </row>
    <row r="46" spans="1:16">
      <c r="A46" s="66" t="s">
        <v>7</v>
      </c>
      <c r="B46" s="70" t="s">
        <v>90</v>
      </c>
      <c r="C46" s="72" t="s">
        <v>195</v>
      </c>
      <c r="D46" s="70" t="s">
        <v>90</v>
      </c>
      <c r="E46" s="67">
        <f>'Full Cost'!E46*'Volume (KT)'!E46</f>
        <v>0</v>
      </c>
      <c r="F46" s="67">
        <f>'Full Cost'!F46*'Volume (KT)'!F46</f>
        <v>3513.4321712851865</v>
      </c>
      <c r="G46" s="67">
        <f>'Full Cost'!G46*'Volume (KT)'!G46</f>
        <v>4205.0010071089691</v>
      </c>
      <c r="H46" s="67">
        <f>'Full Cost'!H46*'Volume (KT)'!H46</f>
        <v>3452.1076497500449</v>
      </c>
      <c r="I46" s="67">
        <f>'Full Cost'!I46*'Volume (KT)'!I46</f>
        <v>1740.5098322139372</v>
      </c>
      <c r="J46" s="67">
        <f>'Full Cost'!J46*'Volume (KT)'!J46</f>
        <v>4709.496037835399</v>
      </c>
      <c r="K46" s="67">
        <f>'Full Cost'!K46*'Volume (KT)'!K46</f>
        <v>0</v>
      </c>
      <c r="L46" s="67">
        <f>'Full Cost'!L46*'Volume (KT)'!L46</f>
        <v>2779.9612447370155</v>
      </c>
      <c r="M46" s="67">
        <f>'Full Cost'!M46*'Volume (KT)'!M46</f>
        <v>2666.2732072239</v>
      </c>
      <c r="N46" s="67">
        <f>'Full Cost'!N46*'Volume (KT)'!N46</f>
        <v>0</v>
      </c>
      <c r="O46" s="67">
        <f>'Full Cost'!O46*'Volume (KT)'!O46</f>
        <v>2735.3924924024363</v>
      </c>
      <c r="P46" s="67">
        <f>'Full Cost'!P46*'Volume (KT)'!P46</f>
        <v>3038.6877373806205</v>
      </c>
    </row>
    <row r="47" spans="1:16">
      <c r="A47" s="66" t="s">
        <v>7</v>
      </c>
      <c r="B47" s="94" t="s">
        <v>116</v>
      </c>
      <c r="C47" s="72" t="s">
        <v>195</v>
      </c>
      <c r="D47" s="70" t="s">
        <v>90</v>
      </c>
      <c r="E47" s="67">
        <f>'Full Cost'!E47*'Volume (KT)'!E47</f>
        <v>0</v>
      </c>
      <c r="F47" s="67">
        <f>'Full Cost'!F47*'Volume (KT)'!F47</f>
        <v>0</v>
      </c>
      <c r="G47" s="67">
        <f>'Full Cost'!G47*'Volume (KT)'!G47</f>
        <v>0</v>
      </c>
      <c r="H47" s="67">
        <f>'Full Cost'!H47*'Volume (KT)'!H47</f>
        <v>0</v>
      </c>
      <c r="I47" s="67">
        <f>'Full Cost'!I47*'Volume (KT)'!I47</f>
        <v>0</v>
      </c>
      <c r="J47" s="67">
        <f>'Full Cost'!J47*'Volume (KT)'!J47</f>
        <v>0</v>
      </c>
      <c r="K47" s="67">
        <f>'Full Cost'!K47*'Volume (KT)'!K47</f>
        <v>0</v>
      </c>
      <c r="L47" s="67">
        <f>'Full Cost'!L47*'Volume (KT)'!L47</f>
        <v>0</v>
      </c>
      <c r="M47" s="67">
        <f>'Full Cost'!M47*'Volume (KT)'!M47</f>
        <v>0</v>
      </c>
      <c r="N47" s="67">
        <f>'Full Cost'!N47*'Volume (KT)'!N47</f>
        <v>0</v>
      </c>
      <c r="O47" s="67">
        <f>'Full Cost'!O47*'Volume (KT)'!O47</f>
        <v>0</v>
      </c>
      <c r="P47" s="67">
        <f>'Full Cost'!P47*'Volume (KT)'!P47</f>
        <v>0</v>
      </c>
    </row>
    <row r="48" spans="1:16">
      <c r="A48" s="66" t="s">
        <v>7</v>
      </c>
      <c r="B48" s="70" t="s">
        <v>90</v>
      </c>
      <c r="C48" s="72" t="s">
        <v>196</v>
      </c>
      <c r="D48" s="70" t="s">
        <v>90</v>
      </c>
      <c r="E48" s="67">
        <f>'Full Cost'!E48*'Volume (KT)'!E48</f>
        <v>0</v>
      </c>
      <c r="F48" s="67">
        <f>'Full Cost'!F48*'Volume (KT)'!F48</f>
        <v>0</v>
      </c>
      <c r="G48" s="67">
        <f>'Full Cost'!G48*'Volume (KT)'!G48</f>
        <v>0</v>
      </c>
      <c r="H48" s="67">
        <f>'Full Cost'!H48*'Volume (KT)'!H48</f>
        <v>0</v>
      </c>
      <c r="I48" s="67">
        <f>'Full Cost'!I48*'Volume (KT)'!I48</f>
        <v>0</v>
      </c>
      <c r="J48" s="67">
        <f>'Full Cost'!J48*'Volume (KT)'!J48</f>
        <v>0</v>
      </c>
      <c r="K48" s="67">
        <f>'Full Cost'!K48*'Volume (KT)'!K48</f>
        <v>0</v>
      </c>
      <c r="L48" s="67">
        <f>'Full Cost'!L48*'Volume (KT)'!L48</f>
        <v>0</v>
      </c>
      <c r="M48" s="67">
        <f>'Full Cost'!M48*'Volume (KT)'!M48</f>
        <v>0</v>
      </c>
      <c r="N48" s="67">
        <f>'Full Cost'!N48*'Volume (KT)'!N48</f>
        <v>0</v>
      </c>
      <c r="O48" s="67">
        <f>'Full Cost'!O48*'Volume (KT)'!O48</f>
        <v>0</v>
      </c>
      <c r="P48" s="67">
        <f>'Full Cost'!P48*'Volume (KT)'!P48</f>
        <v>0</v>
      </c>
    </row>
    <row r="49" spans="1:17">
      <c r="A49" s="66" t="s">
        <v>7</v>
      </c>
      <c r="B49" s="94" t="s">
        <v>116</v>
      </c>
      <c r="C49" s="72" t="s">
        <v>196</v>
      </c>
      <c r="D49" s="70" t="s">
        <v>90</v>
      </c>
      <c r="E49" s="67">
        <f>'Full Cost'!E49*'Volume (KT)'!E49</f>
        <v>0</v>
      </c>
      <c r="F49" s="67">
        <f>'Full Cost'!F49*'Volume (KT)'!F49</f>
        <v>0</v>
      </c>
      <c r="G49" s="67">
        <f>'Full Cost'!G49*'Volume (KT)'!G49</f>
        <v>0</v>
      </c>
      <c r="H49" s="67">
        <f>'Full Cost'!H49*'Volume (KT)'!H49</f>
        <v>0</v>
      </c>
      <c r="I49" s="67">
        <f>'Full Cost'!I49*'Volume (KT)'!I49</f>
        <v>0</v>
      </c>
      <c r="J49" s="67">
        <f>'Full Cost'!J49*'Volume (KT)'!J49</f>
        <v>0</v>
      </c>
      <c r="K49" s="67">
        <f>'Full Cost'!K49*'Volume (KT)'!K49</f>
        <v>0</v>
      </c>
      <c r="L49" s="67">
        <f>'Full Cost'!L49*'Volume (KT)'!L49</f>
        <v>0</v>
      </c>
      <c r="M49" s="67">
        <f>'Full Cost'!M49*'Volume (KT)'!M49</f>
        <v>0</v>
      </c>
      <c r="N49" s="67">
        <f>'Full Cost'!N49*'Volume (KT)'!N49</f>
        <v>0</v>
      </c>
      <c r="O49" s="67">
        <f>'Full Cost'!O49*'Volume (KT)'!O49</f>
        <v>0</v>
      </c>
      <c r="P49" s="67">
        <f>'Full Cost'!P49*'Volume (KT)'!P49</f>
        <v>0</v>
      </c>
    </row>
    <row r="50" spans="1:17">
      <c r="A50" s="66" t="s">
        <v>7</v>
      </c>
      <c r="B50" s="70" t="s">
        <v>90</v>
      </c>
      <c r="C50" s="72" t="s">
        <v>227</v>
      </c>
      <c r="D50" s="70" t="s">
        <v>90</v>
      </c>
      <c r="E50" s="67">
        <f>'Full Cost'!E50*'Volume (KT)'!E50</f>
        <v>0</v>
      </c>
      <c r="F50" s="67">
        <f>'Full Cost'!F50*'Volume (KT)'!F50</f>
        <v>0</v>
      </c>
      <c r="G50" s="67">
        <f>'Full Cost'!G50*'Volume (KT)'!G50</f>
        <v>0</v>
      </c>
      <c r="H50" s="67">
        <f>'Full Cost'!H50*'Volume (KT)'!H50</f>
        <v>0</v>
      </c>
      <c r="I50" s="67">
        <f>'Full Cost'!I50*'Volume (KT)'!I50</f>
        <v>2187.1164137380551</v>
      </c>
      <c r="J50" s="67">
        <f>'Full Cost'!J50*'Volume (KT)'!J50</f>
        <v>2193.3830368424437</v>
      </c>
      <c r="K50" s="67">
        <f>'Full Cost'!K50*'Volume (KT)'!K50</f>
        <v>0</v>
      </c>
      <c r="L50" s="67">
        <f>'Full Cost'!L50*'Volume (KT)'!L50</f>
        <v>2224.0488109272737</v>
      </c>
      <c r="M50" s="67">
        <f>'Full Cost'!M50*'Volume (KT)'!M50</f>
        <v>2176.8445039347785</v>
      </c>
      <c r="N50" s="67">
        <f>'Full Cost'!N50*'Volume (KT)'!N50</f>
        <v>2115.9950157512862</v>
      </c>
      <c r="O50" s="67">
        <f>'Full Cost'!O50*'Volume (KT)'!O50</f>
        <v>2145.27756264548</v>
      </c>
      <c r="P50" s="67">
        <f>'Full Cost'!P50*'Volume (KT)'!P50</f>
        <v>2147.4266751740047</v>
      </c>
    </row>
    <row r="51" spans="1:17">
      <c r="A51" s="66" t="s">
        <v>7</v>
      </c>
      <c r="B51" s="94" t="s">
        <v>116</v>
      </c>
      <c r="C51" s="72" t="s">
        <v>227</v>
      </c>
      <c r="D51" s="70" t="s">
        <v>90</v>
      </c>
      <c r="E51" s="67">
        <f>'Full Cost'!E51*'Volume (KT)'!E51</f>
        <v>0</v>
      </c>
      <c r="F51" s="67">
        <f>'Full Cost'!F51*'Volume (KT)'!F51</f>
        <v>0</v>
      </c>
      <c r="G51" s="67">
        <f>'Full Cost'!G51*'Volume (KT)'!G51</f>
        <v>0</v>
      </c>
      <c r="H51" s="67">
        <f>'Full Cost'!H51*'Volume (KT)'!H51</f>
        <v>0</v>
      </c>
      <c r="I51" s="67">
        <f>'Full Cost'!I51*'Volume (KT)'!I51</f>
        <v>0</v>
      </c>
      <c r="J51" s="67">
        <f>'Full Cost'!J51*'Volume (KT)'!J51</f>
        <v>0</v>
      </c>
      <c r="K51" s="67">
        <f>'Full Cost'!K51*'Volume (KT)'!K51</f>
        <v>0</v>
      </c>
      <c r="L51" s="67">
        <f>'Full Cost'!L51*'Volume (KT)'!L51</f>
        <v>0</v>
      </c>
      <c r="M51" s="67">
        <f>'Full Cost'!M51*'Volume (KT)'!M51</f>
        <v>0</v>
      </c>
      <c r="N51" s="67">
        <f>'Full Cost'!N51*'Volume (KT)'!N51</f>
        <v>0</v>
      </c>
      <c r="O51" s="67">
        <f>'Full Cost'!O51*'Volume (KT)'!O51</f>
        <v>0</v>
      </c>
      <c r="P51" s="67">
        <f>'Full Cost'!P51*'Volume (KT)'!P51</f>
        <v>0</v>
      </c>
    </row>
    <row r="52" spans="1:17">
      <c r="A52" s="66" t="s">
        <v>7</v>
      </c>
      <c r="B52" s="59" t="s">
        <v>90</v>
      </c>
      <c r="C52" s="59" t="s">
        <v>96</v>
      </c>
      <c r="D52" s="59" t="s">
        <v>90</v>
      </c>
      <c r="E52" s="67">
        <f>'Full Cost'!E52*'Volume (KT)'!E52</f>
        <v>230.8654304919275</v>
      </c>
      <c r="F52" s="67">
        <f>'Full Cost'!F52*'Volume (KT)'!F52</f>
        <v>234.22881141901243</v>
      </c>
      <c r="G52" s="67">
        <f>'Full Cost'!G52*'Volume (KT)'!G52</f>
        <v>145.12392920201299</v>
      </c>
      <c r="H52" s="67">
        <f>'Full Cost'!H52*'Volume (KT)'!H52</f>
        <v>159.73925639817122</v>
      </c>
      <c r="I52" s="67">
        <f>'Full Cost'!I52*'Volume (KT)'!I52</f>
        <v>122.61980068896963</v>
      </c>
      <c r="J52" s="67">
        <f>'Full Cost'!J52*'Volume (KT)'!J52</f>
        <v>150.29849288990957</v>
      </c>
      <c r="K52" s="67">
        <f>'Full Cost'!K52*'Volume (KT)'!K52</f>
        <v>135.1737911273365</v>
      </c>
      <c r="L52" s="67">
        <f>'Full Cost'!L52*'Volume (KT)'!L52</f>
        <v>160.49666864156336</v>
      </c>
      <c r="M52" s="67">
        <f>'Full Cost'!M52*'Volume (KT)'!M52</f>
        <v>148.12190582838889</v>
      </c>
      <c r="N52" s="67">
        <f>'Full Cost'!N52*'Volume (KT)'!N52</f>
        <v>141.57878511724149</v>
      </c>
      <c r="O52" s="67">
        <f>'Full Cost'!O52*'Volume (KT)'!O52</f>
        <v>136.82428627702038</v>
      </c>
      <c r="P52" s="67">
        <f>'Full Cost'!P52*'Volume (KT)'!P52</f>
        <v>136.96135515470993</v>
      </c>
    </row>
    <row r="53" spans="1:17" s="65" customFormat="1" ht="23.4">
      <c r="A53" s="63" t="s">
        <v>5</v>
      </c>
      <c r="B53" s="64"/>
      <c r="D53" s="64"/>
      <c r="E53" s="208">
        <f>E17/'Volume (KT)'!E53</f>
        <v>384.77571748654589</v>
      </c>
      <c r="F53" s="208">
        <f>F17/'Volume (KT)'!F53</f>
        <v>390.38135236502075</v>
      </c>
      <c r="G53" s="208">
        <f>G17/'Volume (KT)'!G53</f>
        <v>389.35194510268235</v>
      </c>
      <c r="H53" s="208">
        <f>H17/'Volume (KT)'!H53</f>
        <v>392.46335263188331</v>
      </c>
      <c r="I53" s="208">
        <f>I17/'Volume (KT)'!I53</f>
        <v>392.4486656626691</v>
      </c>
      <c r="J53" s="208">
        <f>J17/'Volume (KT)'!J53</f>
        <v>393.57312701281961</v>
      </c>
      <c r="K53" s="208">
        <f>K17/'Volume (KT)'!K53</f>
        <v>395.07057155272531</v>
      </c>
      <c r="L53" s="208">
        <f>L17/'Volume (KT)'!L53</f>
        <v>399.07568830562974</v>
      </c>
      <c r="M53" s="208">
        <f>M17/'Volume (KT)'!M53</f>
        <v>390.60550940871678</v>
      </c>
      <c r="N53" s="208">
        <f>N17/'Volume (KT)'!N53</f>
        <v>379.68688601315023</v>
      </c>
      <c r="O53" s="208">
        <f>O17/'Volume (KT)'!O53</f>
        <v>384.94124576448581</v>
      </c>
      <c r="P53" s="208">
        <f>P17/'Volume (KT)'!P53</f>
        <v>385.32687514337067</v>
      </c>
      <c r="Q53" s="65">
        <f>AVERAGE(E53:P53)</f>
        <v>389.8084113708083</v>
      </c>
    </row>
    <row r="54" spans="1:17">
      <c r="A54" s="360" t="s">
        <v>1</v>
      </c>
      <c r="B54" s="362" t="s">
        <v>93</v>
      </c>
      <c r="C54" s="362" t="s">
        <v>94</v>
      </c>
      <c r="D54" s="362" t="s">
        <v>95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7" ht="15" thickBot="1">
      <c r="A55" s="361"/>
      <c r="B55" s="363"/>
      <c r="C55" s="363"/>
      <c r="D55" s="363"/>
      <c r="E55" s="263">
        <v>23377</v>
      </c>
      <c r="F55" s="263">
        <v>23408</v>
      </c>
      <c r="G55" s="263">
        <v>23437</v>
      </c>
      <c r="H55" s="263">
        <v>23468</v>
      </c>
      <c r="I55" s="263">
        <v>23498</v>
      </c>
      <c r="J55" s="263">
        <v>23529</v>
      </c>
      <c r="K55" s="263">
        <v>23559</v>
      </c>
      <c r="L55" s="263">
        <v>23590</v>
      </c>
      <c r="M55" s="263">
        <v>23621</v>
      </c>
      <c r="N55" s="263">
        <v>23651</v>
      </c>
      <c r="O55" s="263">
        <v>23682</v>
      </c>
      <c r="P55" s="263">
        <v>23712</v>
      </c>
    </row>
    <row r="56" spans="1:17">
      <c r="A56" s="80"/>
      <c r="B56" s="68"/>
      <c r="C56" s="269" t="s">
        <v>66</v>
      </c>
      <c r="D56" s="269"/>
      <c r="E56" s="67">
        <f>'Full Cost'!E56*'Volume (KT)'!E56</f>
        <v>0</v>
      </c>
      <c r="F56" s="67">
        <f>'Full Cost'!F56*'Volume (KT)'!F56</f>
        <v>0</v>
      </c>
      <c r="G56" s="67">
        <f>'Full Cost'!G56*'Volume (KT)'!G56</f>
        <v>0</v>
      </c>
      <c r="H56" s="67">
        <f>'Full Cost'!H56*'Volume (KT)'!H56</f>
        <v>0</v>
      </c>
      <c r="I56" s="67">
        <f>'Full Cost'!I56*'Volume (KT)'!I56</f>
        <v>0</v>
      </c>
      <c r="J56" s="67">
        <f>'Full Cost'!J56*'Volume (KT)'!J56</f>
        <v>0</v>
      </c>
      <c r="K56" s="67">
        <f>'Full Cost'!K56*'Volume (KT)'!K56</f>
        <v>0</v>
      </c>
      <c r="L56" s="67">
        <f>'Full Cost'!L56*'Volume (KT)'!L56</f>
        <v>0</v>
      </c>
      <c r="M56" s="67">
        <f>'Full Cost'!M56*'Volume (KT)'!M56</f>
        <v>0</v>
      </c>
      <c r="N56" s="67">
        <f>'Full Cost'!N56*'Volume (KT)'!N56</f>
        <v>0</v>
      </c>
      <c r="O56" s="67">
        <f>'Full Cost'!O56*'Volume (KT)'!O56</f>
        <v>0</v>
      </c>
      <c r="P56" s="67">
        <f>'Full Cost'!P56*'Volume (KT)'!P56</f>
        <v>0</v>
      </c>
    </row>
    <row r="57" spans="1:17">
      <c r="A57" s="81" t="s">
        <v>7</v>
      </c>
      <c r="B57" s="68" t="s">
        <v>90</v>
      </c>
      <c r="C57" s="69" t="s">
        <v>82</v>
      </c>
      <c r="D57" s="68" t="s">
        <v>90</v>
      </c>
      <c r="E57" s="67">
        <f>'Full Cost'!E57*'Volume (KT)'!E57</f>
        <v>12887.024326417906</v>
      </c>
      <c r="F57" s="67">
        <f>'Full Cost'!F57*'Volume (KT)'!F57</f>
        <v>7668.1028014409585</v>
      </c>
      <c r="G57" s="67">
        <f>'Full Cost'!G57*'Volume (KT)'!G57</f>
        <v>12045.438572296713</v>
      </c>
      <c r="H57" s="67">
        <f>'Full Cost'!H57*'Volume (KT)'!H57</f>
        <v>23160.182649537353</v>
      </c>
      <c r="I57" s="67">
        <f>'Full Cost'!I57*'Volume (KT)'!I57</f>
        <v>24389.22493230928</v>
      </c>
      <c r="J57" s="67">
        <f>'Full Cost'!J57*'Volume (KT)'!J57</f>
        <v>21863.728410046264</v>
      </c>
      <c r="K57" s="67">
        <f>'Full Cost'!K57*'Volume (KT)'!K57</f>
        <v>28930.4255711595</v>
      </c>
      <c r="L57" s="67">
        <f>'Full Cost'!L57*'Volume (KT)'!L57</f>
        <v>13364.520751493692</v>
      </c>
      <c r="M57" s="67">
        <f>'Full Cost'!M57*'Volume (KT)'!M57</f>
        <v>12659.714523258364</v>
      </c>
      <c r="N57" s="67">
        <f>'Full Cost'!N57*'Volume (KT)'!N57</f>
        <v>12717.242505100563</v>
      </c>
      <c r="O57" s="67">
        <f>'Full Cost'!O57*'Volume (KT)'!O57</f>
        <v>12476.790375368806</v>
      </c>
      <c r="P57" s="67">
        <f>'Full Cost'!P57*'Volume (KT)'!P57</f>
        <v>12905.55939216315</v>
      </c>
    </row>
    <row r="58" spans="1:17">
      <c r="A58" s="81" t="s">
        <v>7</v>
      </c>
      <c r="B58" s="95" t="s">
        <v>116</v>
      </c>
      <c r="C58" s="69" t="s">
        <v>83</v>
      </c>
      <c r="D58" s="68" t="s">
        <v>90</v>
      </c>
      <c r="E58" s="67">
        <f>'Full Cost'!E58*'Volume (KT)'!E58</f>
        <v>0</v>
      </c>
      <c r="F58" s="67">
        <f>'Full Cost'!F58*'Volume (KT)'!F58</f>
        <v>0</v>
      </c>
      <c r="G58" s="67">
        <f>'Full Cost'!G58*'Volume (KT)'!G58</f>
        <v>0</v>
      </c>
      <c r="H58" s="67">
        <f>'Full Cost'!H58*'Volume (KT)'!H58</f>
        <v>0</v>
      </c>
      <c r="I58" s="67">
        <f>'Full Cost'!I58*'Volume (KT)'!I58</f>
        <v>0</v>
      </c>
      <c r="J58" s="67">
        <f>'Full Cost'!J58*'Volume (KT)'!J58</f>
        <v>0</v>
      </c>
      <c r="K58" s="67">
        <f>'Full Cost'!K58*'Volume (KT)'!K58</f>
        <v>0</v>
      </c>
      <c r="L58" s="67">
        <f>'Full Cost'!L58*'Volume (KT)'!L58</f>
        <v>0</v>
      </c>
      <c r="M58" s="67">
        <f>'Full Cost'!M58*'Volume (KT)'!M58</f>
        <v>0</v>
      </c>
      <c r="N58" s="67">
        <f>'Full Cost'!N58*'Volume (KT)'!N58</f>
        <v>0</v>
      </c>
      <c r="O58" s="67">
        <f>'Full Cost'!O58*'Volume (KT)'!O58</f>
        <v>0</v>
      </c>
      <c r="P58" s="67">
        <f>'Full Cost'!P58*'Volume (KT)'!P58</f>
        <v>0</v>
      </c>
    </row>
    <row r="59" spans="1:17">
      <c r="A59" s="81"/>
      <c r="B59" s="272"/>
      <c r="C59" s="273" t="s">
        <v>199</v>
      </c>
      <c r="D59" s="274"/>
      <c r="E59" s="67">
        <f>'Full Cost'!E59*'Volume (KT)'!E59</f>
        <v>0</v>
      </c>
      <c r="F59" s="67">
        <f>'Full Cost'!F59*'Volume (KT)'!F59</f>
        <v>0</v>
      </c>
      <c r="G59" s="67">
        <f>'Full Cost'!G59*'Volume (KT)'!G59</f>
        <v>0</v>
      </c>
      <c r="H59" s="67">
        <f>'Full Cost'!H59*'Volume (KT)'!H59</f>
        <v>0</v>
      </c>
      <c r="I59" s="67">
        <f>'Full Cost'!I59*'Volume (KT)'!I59</f>
        <v>0</v>
      </c>
      <c r="J59" s="67">
        <f>'Full Cost'!J59*'Volume (KT)'!J59</f>
        <v>0</v>
      </c>
      <c r="K59" s="67">
        <f>'Full Cost'!K59*'Volume (KT)'!K59</f>
        <v>0</v>
      </c>
      <c r="L59" s="67">
        <f>'Full Cost'!L59*'Volume (KT)'!L59</f>
        <v>0</v>
      </c>
      <c r="M59" s="67">
        <f>'Full Cost'!M59*'Volume (KT)'!M59</f>
        <v>0</v>
      </c>
      <c r="N59" s="67">
        <f>'Full Cost'!N59*'Volume (KT)'!N59</f>
        <v>0</v>
      </c>
      <c r="O59" s="67">
        <f>'Full Cost'!O59*'Volume (KT)'!O59</f>
        <v>0</v>
      </c>
      <c r="P59" s="67">
        <f>'Full Cost'!P59*'Volume (KT)'!P59</f>
        <v>0</v>
      </c>
    </row>
    <row r="60" spans="1:17">
      <c r="A60" s="81" t="s">
        <v>7</v>
      </c>
      <c r="B60" s="274" t="s">
        <v>90</v>
      </c>
      <c r="C60" s="275" t="s">
        <v>204</v>
      </c>
      <c r="D60" s="274" t="s">
        <v>90</v>
      </c>
      <c r="E60" s="67">
        <f>'Full Cost'!E60*'Volume (KT)'!E60</f>
        <v>0</v>
      </c>
      <c r="F60" s="67">
        <f>'Full Cost'!F60*'Volume (KT)'!F60</f>
        <v>6709.5899512608385</v>
      </c>
      <c r="G60" s="67">
        <f>'Full Cost'!G60*'Volume (KT)'!G60</f>
        <v>0</v>
      </c>
      <c r="H60" s="67">
        <f>'Full Cost'!H60*'Volume (KT)'!H60</f>
        <v>0</v>
      </c>
      <c r="I60" s="67">
        <f>'Full Cost'!I60*'Volume (KT)'!I60</f>
        <v>0</v>
      </c>
      <c r="J60" s="67">
        <f>'Full Cost'!J60*'Volume (KT)'!J60</f>
        <v>0</v>
      </c>
      <c r="K60" s="67">
        <f>'Full Cost'!K60*'Volume (KT)'!K60</f>
        <v>0</v>
      </c>
      <c r="L60" s="67">
        <f>'Full Cost'!L60*'Volume (KT)'!L60</f>
        <v>0</v>
      </c>
      <c r="M60" s="67">
        <f>'Full Cost'!M60*'Volume (KT)'!M60</f>
        <v>0</v>
      </c>
      <c r="N60" s="67">
        <f>'Full Cost'!N60*'Volume (KT)'!N60</f>
        <v>0</v>
      </c>
      <c r="O60" s="67">
        <f>'Full Cost'!O60*'Volume (KT)'!O60</f>
        <v>0</v>
      </c>
      <c r="P60" s="67">
        <f>'Full Cost'!P60*'Volume (KT)'!P60</f>
        <v>0</v>
      </c>
    </row>
    <row r="61" spans="1:17">
      <c r="A61" s="81" t="s">
        <v>7</v>
      </c>
      <c r="B61" s="274" t="s">
        <v>90</v>
      </c>
      <c r="C61" s="275" t="s">
        <v>205</v>
      </c>
      <c r="D61" s="274" t="s">
        <v>90</v>
      </c>
      <c r="E61" s="67">
        <f>'Full Cost'!E61*'Volume (KT)'!E61</f>
        <v>0</v>
      </c>
      <c r="F61" s="67">
        <f>'Full Cost'!F61*'Volume (KT)'!F61</f>
        <v>0</v>
      </c>
      <c r="G61" s="67">
        <f>'Full Cost'!G61*'Volume (KT)'!G61</f>
        <v>0</v>
      </c>
      <c r="H61" s="67">
        <f>'Full Cost'!H61*'Volume (KT)'!H61</f>
        <v>0</v>
      </c>
      <c r="I61" s="67">
        <f>'Full Cost'!I61*'Volume (KT)'!I61</f>
        <v>0</v>
      </c>
      <c r="J61" s="67">
        <f>'Full Cost'!J61*'Volume (KT)'!J61</f>
        <v>0</v>
      </c>
      <c r="K61" s="67">
        <f>'Full Cost'!K61*'Volume (KT)'!K61</f>
        <v>0</v>
      </c>
      <c r="L61" s="67">
        <f>'Full Cost'!L61*'Volume (KT)'!L61</f>
        <v>0</v>
      </c>
      <c r="M61" s="67">
        <f>'Full Cost'!M61*'Volume (KT)'!M61</f>
        <v>0</v>
      </c>
      <c r="N61" s="67">
        <f>'Full Cost'!N61*'Volume (KT)'!N61</f>
        <v>0</v>
      </c>
      <c r="O61" s="67">
        <f>'Full Cost'!O61*'Volume (KT)'!O61</f>
        <v>0</v>
      </c>
      <c r="P61" s="67">
        <f>'Full Cost'!P61*'Volume (KT)'!P61</f>
        <v>0</v>
      </c>
    </row>
    <row r="62" spans="1:17">
      <c r="A62" s="81" t="s">
        <v>7</v>
      </c>
      <c r="B62" s="274" t="s">
        <v>90</v>
      </c>
      <c r="C62" s="275" t="s">
        <v>200</v>
      </c>
      <c r="D62" s="274" t="s">
        <v>90</v>
      </c>
      <c r="E62" s="67">
        <f>'Full Cost'!E62*'Volume (KT)'!E62</f>
        <v>0</v>
      </c>
      <c r="F62" s="67">
        <f>'Full Cost'!F62*'Volume (KT)'!F62</f>
        <v>0</v>
      </c>
      <c r="G62" s="67">
        <f>'Full Cost'!G62*'Volume (KT)'!G62</f>
        <v>0</v>
      </c>
      <c r="H62" s="67">
        <f>'Full Cost'!H62*'Volume (KT)'!H62</f>
        <v>0</v>
      </c>
      <c r="I62" s="67">
        <f>'Full Cost'!I62*'Volume (KT)'!I62</f>
        <v>0</v>
      </c>
      <c r="J62" s="67">
        <f>'Full Cost'!J62*'Volume (KT)'!J62</f>
        <v>0</v>
      </c>
      <c r="K62" s="67">
        <f>'Full Cost'!K62*'Volume (KT)'!K62</f>
        <v>0</v>
      </c>
      <c r="L62" s="67">
        <f>'Full Cost'!L62*'Volume (KT)'!L62</f>
        <v>0</v>
      </c>
      <c r="M62" s="67">
        <f>'Full Cost'!M62*'Volume (KT)'!M62</f>
        <v>0</v>
      </c>
      <c r="N62" s="67">
        <f>'Full Cost'!N62*'Volume (KT)'!N62</f>
        <v>0</v>
      </c>
      <c r="O62" s="67">
        <f>'Full Cost'!O62*'Volume (KT)'!O62</f>
        <v>0</v>
      </c>
      <c r="P62" s="67">
        <f>'Full Cost'!P62*'Volume (KT)'!P62</f>
        <v>0</v>
      </c>
    </row>
    <row r="63" spans="1:17">
      <c r="A63" s="81" t="s">
        <v>7</v>
      </c>
      <c r="B63" s="272" t="s">
        <v>116</v>
      </c>
      <c r="C63" s="275" t="s">
        <v>201</v>
      </c>
      <c r="D63" s="274" t="s">
        <v>90</v>
      </c>
      <c r="E63" s="67">
        <f>'Full Cost'!E63*'Volume (KT)'!E63</f>
        <v>0</v>
      </c>
      <c r="F63" s="67">
        <f>'Full Cost'!F63*'Volume (KT)'!F63</f>
        <v>0</v>
      </c>
      <c r="G63" s="67">
        <f>'Full Cost'!G63*'Volume (KT)'!G63</f>
        <v>0</v>
      </c>
      <c r="H63" s="67">
        <f>'Full Cost'!H63*'Volume (KT)'!H63</f>
        <v>0</v>
      </c>
      <c r="I63" s="67">
        <f>'Full Cost'!I63*'Volume (KT)'!I63</f>
        <v>0</v>
      </c>
      <c r="J63" s="67">
        <f>'Full Cost'!J63*'Volume (KT)'!J63</f>
        <v>0</v>
      </c>
      <c r="K63" s="67">
        <f>'Full Cost'!K63*'Volume (KT)'!K63</f>
        <v>0</v>
      </c>
      <c r="L63" s="67">
        <f>'Full Cost'!L63*'Volume (KT)'!L63</f>
        <v>0</v>
      </c>
      <c r="M63" s="67">
        <f>'Full Cost'!M63*'Volume (KT)'!M63</f>
        <v>0</v>
      </c>
      <c r="N63" s="67">
        <f>'Full Cost'!N63*'Volume (KT)'!N63</f>
        <v>0</v>
      </c>
      <c r="O63" s="67">
        <f>'Full Cost'!O63*'Volume (KT)'!O63</f>
        <v>0</v>
      </c>
      <c r="P63" s="67">
        <f>'Full Cost'!P63*'Volume (KT)'!P63</f>
        <v>0</v>
      </c>
    </row>
    <row r="64" spans="1:17">
      <c r="A64" s="78" t="s">
        <v>7</v>
      </c>
      <c r="B64" s="79" t="s">
        <v>90</v>
      </c>
      <c r="C64" s="79" t="s">
        <v>97</v>
      </c>
      <c r="D64" s="79" t="s">
        <v>90</v>
      </c>
      <c r="E64" s="67">
        <f>'Full Cost'!E64*'Volume (KT)'!E64</f>
        <v>357.97333332639482</v>
      </c>
      <c r="F64" s="67">
        <f>'Full Cost'!F64*'Volume (KT)'!F64</f>
        <v>317.08285211760426</v>
      </c>
      <c r="G64" s="67">
        <f>'Full Cost'!G64*'Volume (KT)'!G64</f>
        <v>316.77460911049025</v>
      </c>
      <c r="H64" s="67">
        <f>'Full Cost'!H64*'Volume (KT)'!H64</f>
        <v>318.94192114165645</v>
      </c>
      <c r="I64" s="67">
        <f>'Full Cost'!I64*'Volume (KT)'!I64</f>
        <v>318.93185444817431</v>
      </c>
      <c r="J64" s="67">
        <f>'Full Cost'!J64*'Volume (KT)'!J64</f>
        <v>319.70257899858979</v>
      </c>
      <c r="K64" s="67">
        <f>'Full Cost'!K64*'Volume (KT)'!K64</f>
        <v>320.86256157386396</v>
      </c>
      <c r="L64" s="67">
        <f>'Full Cost'!L64*'Volume (KT)'!L64</f>
        <v>323.60773534825051</v>
      </c>
      <c r="M64" s="67">
        <f>'Full Cost'!M64*'Volume (KT)'!M64</f>
        <v>317.80213356265807</v>
      </c>
      <c r="N64" s="67">
        <f>'Full Cost'!N64*'Volume (KT)'!N64</f>
        <v>310.60275897871065</v>
      </c>
      <c r="O64" s="67">
        <f>'Full Cost'!O64*'Volume (KT)'!O64</f>
        <v>314.20418472493867</v>
      </c>
      <c r="P64" s="67">
        <f>'Full Cost'!P64*'Volume (KT)'!P64</f>
        <v>314.46850152838255</v>
      </c>
    </row>
    <row r="65" spans="1:16">
      <c r="A65" s="66" t="s">
        <v>7</v>
      </c>
      <c r="B65" s="204" t="s">
        <v>42</v>
      </c>
      <c r="C65" s="205" t="s">
        <v>152</v>
      </c>
      <c r="D65" s="205" t="s">
        <v>99</v>
      </c>
      <c r="E65" s="67">
        <f>'Full Cost'!E65*'Volume (KT)'!E65</f>
        <v>0</v>
      </c>
      <c r="F65" s="67">
        <f>'Full Cost'!F65*'Volume (KT)'!F65</f>
        <v>0</v>
      </c>
      <c r="G65" s="67">
        <f>'Full Cost'!G65*'Volume (KT)'!G65</f>
        <v>0</v>
      </c>
      <c r="H65" s="67">
        <f>'Full Cost'!H65*'Volume (KT)'!H65</f>
        <v>0</v>
      </c>
      <c r="I65" s="67">
        <f>'Full Cost'!I65*'Volume (KT)'!I65</f>
        <v>0</v>
      </c>
      <c r="J65" s="67">
        <f>'Full Cost'!J65*'Volume (KT)'!J65</f>
        <v>0</v>
      </c>
      <c r="K65" s="67">
        <f>'Full Cost'!K65*'Volume (KT)'!K65</f>
        <v>0</v>
      </c>
      <c r="L65" s="67">
        <f>'Full Cost'!L65*'Volume (KT)'!L65</f>
        <v>0</v>
      </c>
      <c r="M65" s="67">
        <f>'Full Cost'!M65*'Volume (KT)'!M65</f>
        <v>0</v>
      </c>
      <c r="N65" s="67">
        <f>'Full Cost'!N65*'Volume (KT)'!N65</f>
        <v>0</v>
      </c>
      <c r="O65" s="67">
        <f>'Full Cost'!O65*'Volume (KT)'!O65</f>
        <v>0</v>
      </c>
      <c r="P65" s="67">
        <f>'Full Cost'!P65*'Volume (KT)'!P65</f>
        <v>0</v>
      </c>
    </row>
    <row r="66" spans="1:16">
      <c r="A66" s="66" t="s">
        <v>7</v>
      </c>
      <c r="B66" s="77" t="s">
        <v>116</v>
      </c>
      <c r="C66" s="77" t="s">
        <v>98</v>
      </c>
      <c r="D66" s="77" t="s">
        <v>99</v>
      </c>
      <c r="E66" s="67">
        <f>'Full Cost'!E66*'Volume (KT)'!E66</f>
        <v>3035.1908648503222</v>
      </c>
      <c r="F66" s="67">
        <f>'Full Cost'!F66*'Volume (KT)'!F66</f>
        <v>23790.418496326933</v>
      </c>
      <c r="G66" s="67">
        <f>'Full Cost'!G66*'Volume (KT)'!G66</f>
        <v>9760.1716908007929</v>
      </c>
      <c r="H66" s="67">
        <f>'Full Cost'!H66*'Volume (KT)'!H66</f>
        <v>30642.14825115</v>
      </c>
      <c r="I66" s="67">
        <f>'Full Cost'!I66*'Volume (KT)'!I66</f>
        <v>27735.398067736336</v>
      </c>
      <c r="J66" s="67">
        <f>'Full Cost'!J66*'Volume (KT)'!J66</f>
        <v>25766.096255922457</v>
      </c>
      <c r="K66" s="67">
        <f>'Full Cost'!K66*'Volume (KT)'!K66</f>
        <v>27649.321385999658</v>
      </c>
      <c r="L66" s="67">
        <f>'Full Cost'!L66*'Volume (KT)'!L66</f>
        <v>9507.3848174238046</v>
      </c>
      <c r="M66" s="67">
        <f>'Full Cost'!M66*'Volume (KT)'!M66</f>
        <v>20615.161379841258</v>
      </c>
      <c r="N66" s="67">
        <f>'Full Cost'!N66*'Volume (KT)'!N66</f>
        <v>20873.138106168364</v>
      </c>
      <c r="O66" s="67">
        <f>'Full Cost'!O66*'Volume (KT)'!O66</f>
        <v>4495.9818792543556</v>
      </c>
      <c r="P66" s="67">
        <f>'Full Cost'!P66*'Volume (KT)'!P66</f>
        <v>17553.395123278307</v>
      </c>
    </row>
    <row r="67" spans="1:16">
      <c r="A67" s="66" t="s">
        <v>7</v>
      </c>
      <c r="B67" s="77" t="s">
        <v>116</v>
      </c>
      <c r="C67" s="77" t="s">
        <v>102</v>
      </c>
      <c r="D67" s="77" t="s">
        <v>99</v>
      </c>
      <c r="E67" s="67">
        <f>'Full Cost'!E67*'Volume (KT)'!E67</f>
        <v>0</v>
      </c>
      <c r="F67" s="67">
        <f>'Full Cost'!F67*'Volume (KT)'!F67</f>
        <v>0</v>
      </c>
      <c r="G67" s="67">
        <f>'Full Cost'!G67*'Volume (KT)'!G67</f>
        <v>0</v>
      </c>
      <c r="H67" s="67">
        <f>'Full Cost'!H67*'Volume (KT)'!H67</f>
        <v>7177.7838845652695</v>
      </c>
      <c r="I67" s="67">
        <f>'Full Cost'!I67*'Volume (KT)'!I67</f>
        <v>3919.5187336524577</v>
      </c>
      <c r="J67" s="67">
        <f>'Full Cost'!J67*'Volume (KT)'!J67</f>
        <v>5312.7951389904665</v>
      </c>
      <c r="K67" s="67">
        <f>'Full Cost'!K67*'Volume (KT)'!K67</f>
        <v>11355.54986593705</v>
      </c>
      <c r="L67" s="67">
        <f>'Full Cost'!L67*'Volume (KT)'!L67</f>
        <v>0</v>
      </c>
      <c r="M67" s="67">
        <f>'Full Cost'!M67*'Volume (KT)'!M67</f>
        <v>0</v>
      </c>
      <c r="N67" s="67">
        <f>'Full Cost'!N67*'Volume (KT)'!N67</f>
        <v>0</v>
      </c>
      <c r="O67" s="67">
        <f>'Full Cost'!O67*'Volume (KT)'!O67</f>
        <v>0</v>
      </c>
      <c r="P67" s="67">
        <f>'Full Cost'!P67*'Volume (KT)'!P67</f>
        <v>0</v>
      </c>
    </row>
    <row r="68" spans="1:16">
      <c r="A68" s="66" t="s">
        <v>7</v>
      </c>
      <c r="B68" s="77" t="s">
        <v>116</v>
      </c>
      <c r="C68" s="77" t="s">
        <v>103</v>
      </c>
      <c r="D68" s="77" t="s">
        <v>99</v>
      </c>
      <c r="E68" s="67">
        <f>'Full Cost'!E68*'Volume (KT)'!E68</f>
        <v>0</v>
      </c>
      <c r="F68" s="67">
        <f>'Full Cost'!F68*'Volume (KT)'!F68</f>
        <v>0</v>
      </c>
      <c r="G68" s="67">
        <f>'Full Cost'!G68*'Volume (KT)'!G68</f>
        <v>0</v>
      </c>
      <c r="H68" s="67">
        <f>'Full Cost'!H68*'Volume (KT)'!H68</f>
        <v>0</v>
      </c>
      <c r="I68" s="67">
        <f>'Full Cost'!I68*'Volume (KT)'!I68</f>
        <v>0</v>
      </c>
      <c r="J68" s="67">
        <f>'Full Cost'!J68*'Volume (KT)'!J68</f>
        <v>0</v>
      </c>
      <c r="K68" s="67">
        <f>'Full Cost'!K68*'Volume (KT)'!K68</f>
        <v>6837.9041327721216</v>
      </c>
      <c r="L68" s="67">
        <f>'Full Cost'!L68*'Volume (KT)'!L68</f>
        <v>0</v>
      </c>
      <c r="M68" s="67">
        <f>'Full Cost'!M68*'Volume (KT)'!M68</f>
        <v>0</v>
      </c>
      <c r="N68" s="67">
        <f>'Full Cost'!N68*'Volume (KT)'!N68</f>
        <v>0</v>
      </c>
      <c r="O68" s="67">
        <f>'Full Cost'!O68*'Volume (KT)'!O68</f>
        <v>0</v>
      </c>
      <c r="P68" s="67">
        <f>'Full Cost'!P68*'Volume (KT)'!P68</f>
        <v>0</v>
      </c>
    </row>
    <row r="69" spans="1:16">
      <c r="A69" s="66" t="s">
        <v>7</v>
      </c>
      <c r="B69" s="76" t="s">
        <v>90</v>
      </c>
      <c r="C69" s="76" t="s">
        <v>98</v>
      </c>
      <c r="D69" s="76" t="s">
        <v>99</v>
      </c>
      <c r="E69" s="67">
        <f>'Full Cost'!E69*'Volume (KT)'!E69</f>
        <v>19052.150436360262</v>
      </c>
      <c r="F69" s="67">
        <f>'Full Cost'!F69*'Volume (KT)'!F69</f>
        <v>5588.21403177505</v>
      </c>
      <c r="G69" s="67">
        <f>'Full Cost'!G69*'Volume (KT)'!G69</f>
        <v>15435.480286411916</v>
      </c>
      <c r="H69" s="67">
        <f>'Full Cost'!H69*'Volume (KT)'!H69</f>
        <v>0</v>
      </c>
      <c r="I69" s="67">
        <f>'Full Cost'!I69*'Volume (KT)'!I69</f>
        <v>0</v>
      </c>
      <c r="J69" s="67">
        <f>'Full Cost'!J69*'Volume (KT)'!J69</f>
        <v>0</v>
      </c>
      <c r="K69" s="67">
        <f>'Full Cost'!K69*'Volume (KT)'!K69</f>
        <v>0</v>
      </c>
      <c r="L69" s="67">
        <f>'Full Cost'!L69*'Volume (KT)'!L69</f>
        <v>16421.747866417587</v>
      </c>
      <c r="M69" s="67">
        <f>'Full Cost'!M69*'Volume (KT)'!M69</f>
        <v>4771.4293264934322</v>
      </c>
      <c r="N69" s="67">
        <f>'Full Cost'!N69*'Volume (KT)'!N69</f>
        <v>4644.1598305407442</v>
      </c>
      <c r="O69" s="67">
        <f>'Full Cost'!O69*'Volume (KT)'!O69</f>
        <v>19691.694676665218</v>
      </c>
      <c r="P69" s="67">
        <f>'Full Cost'!P69*'Volume (KT)'!P69</f>
        <v>8333.762887373372</v>
      </c>
    </row>
    <row r="70" spans="1:16">
      <c r="A70" s="66" t="s">
        <v>7</v>
      </c>
      <c r="B70" s="76" t="s">
        <v>90</v>
      </c>
      <c r="C70" s="76" t="s">
        <v>98</v>
      </c>
      <c r="D70" s="76" t="s">
        <v>100</v>
      </c>
      <c r="E70" s="67">
        <f>'Full Cost'!E70*'Volume (KT)'!E70</f>
        <v>24470.216864124195</v>
      </c>
      <c r="F70" s="67">
        <f>'Full Cost'!F70*'Volume (KT)'!F70</f>
        <v>22747.478841327589</v>
      </c>
      <c r="G70" s="67">
        <f>'Full Cost'!G70*'Volume (KT)'!G70</f>
        <v>23527.125699633387</v>
      </c>
      <c r="H70" s="67">
        <f>'Full Cost'!H70*'Volume (KT)'!H70</f>
        <v>23166.748037828795</v>
      </c>
      <c r="I70" s="67">
        <f>'Full Cost'!I70*'Volume (KT)'!I70</f>
        <v>23521.693368299941</v>
      </c>
      <c r="J70" s="67">
        <f>'Full Cost'!J70*'Volume (KT)'!J70</f>
        <v>22998.033923552797</v>
      </c>
      <c r="K70" s="67">
        <f>'Full Cost'!K70*'Volume (KT)'!K70</f>
        <v>24260.687287719604</v>
      </c>
      <c r="L70" s="67">
        <f>'Full Cost'!L70*'Volume (KT)'!L70</f>
        <v>24870.593118201061</v>
      </c>
      <c r="M70" s="67">
        <f>'Full Cost'!M70*'Volume (KT)'!M70</f>
        <v>23642.5515435255</v>
      </c>
      <c r="N70" s="67">
        <f>'Full Cost'!N70*'Volume (KT)'!N70</f>
        <v>23423.319818685497</v>
      </c>
      <c r="O70" s="67">
        <f>'Full Cost'!O70*'Volume (KT)'!O70</f>
        <v>23458.622823947015</v>
      </c>
      <c r="P70" s="67">
        <f>'Full Cost'!P70*'Volume (KT)'!P70</f>
        <v>24074.404817539878</v>
      </c>
    </row>
    <row r="71" spans="1:16">
      <c r="A71" s="66" t="s">
        <v>7</v>
      </c>
      <c r="B71" s="76" t="s">
        <v>90</v>
      </c>
      <c r="C71" s="76" t="s">
        <v>98</v>
      </c>
      <c r="D71" s="76" t="s">
        <v>101</v>
      </c>
      <c r="E71" s="67">
        <f>'Full Cost'!E71*'Volume (KT)'!E71</f>
        <v>1769.5260842564301</v>
      </c>
      <c r="F71" s="67">
        <f>'Full Cost'!F71*'Volume (KT)'!F71</f>
        <v>2272.7009521897567</v>
      </c>
      <c r="G71" s="67">
        <f>'Full Cost'!G71*'Volume (KT)'!G71</f>
        <v>5967.5198230518745</v>
      </c>
      <c r="H71" s="67">
        <f>'Full Cost'!H71*'Volume (KT)'!H71</f>
        <v>6013.413756129461</v>
      </c>
      <c r="I71" s="67">
        <f>'Full Cost'!I71*'Volume (KT)'!I71</f>
        <v>6013.1980412691291</v>
      </c>
      <c r="J71" s="67">
        <f>'Full Cost'!J71*'Volume (KT)'!J71</f>
        <v>6029.7135673494613</v>
      </c>
      <c r="K71" s="67">
        <f>'Full Cost'!K71*'Volume (KT)'!K71</f>
        <v>6052.3691143461101</v>
      </c>
      <c r="L71" s="67">
        <f>'Full Cost'!L71*'Volume (KT)'!L71</f>
        <v>6111.1942666543919</v>
      </c>
      <c r="M71" s="67">
        <f>'Full Cost'!M71*'Volume (KT)'!M71</f>
        <v>5986.7885141059833</v>
      </c>
      <c r="N71" s="67">
        <f>'Full Cost'!N71*'Volume (KT)'!N71</f>
        <v>5827.7991903064758</v>
      </c>
      <c r="O71" s="67">
        <f>'Full Cost'!O71*'Volume (KT)'!O71</f>
        <v>5904.9725991542191</v>
      </c>
      <c r="P71" s="67">
        <f>'Full Cost'!P71*'Volume (KT)'!P71</f>
        <v>5910.6365306565867</v>
      </c>
    </row>
    <row r="72" spans="1:16">
      <c r="A72" s="66" t="s">
        <v>7</v>
      </c>
      <c r="B72" s="76" t="s">
        <v>90</v>
      </c>
      <c r="C72" s="76" t="s">
        <v>98</v>
      </c>
      <c r="D72" s="76" t="s">
        <v>113</v>
      </c>
      <c r="E72" s="67">
        <f>'Full Cost'!E72*'Volume (KT)'!E72</f>
        <v>96.549533365216163</v>
      </c>
      <c r="F72" s="67">
        <f>'Full Cost'!F72*'Volume (KT)'!F72</f>
        <v>117.50619784136799</v>
      </c>
      <c r="G72" s="67">
        <f>'Full Cost'!G72*'Volume (KT)'!G72</f>
        <v>117.2234726133421</v>
      </c>
      <c r="H72" s="67">
        <f>'Full Cost'!H72*'Volume (KT)'!H72</f>
        <v>157.51990604580524</v>
      </c>
      <c r="I72" s="67">
        <f>'Full Cost'!I72*'Volume (KT)'!I72</f>
        <v>196.89269206191216</v>
      </c>
      <c r="J72" s="67">
        <f>'Full Cost'!J72*'Volume (KT)'!J72</f>
        <v>197.44320959792321</v>
      </c>
      <c r="K72" s="67">
        <f>'Full Cost'!K72*'Volume (KT)'!K72</f>
        <v>198.18888446390517</v>
      </c>
      <c r="L72" s="67">
        <f>'Full Cost'!L72*'Volume (KT)'!L72</f>
        <v>200.14972287418124</v>
      </c>
      <c r="M72" s="67">
        <f>'Full Cost'!M72*'Volume (KT)'!M72</f>
        <v>196.00286445590095</v>
      </c>
      <c r="N72" s="67">
        <f>'Full Cost'!N72*'Volume (KT)'!N72</f>
        <v>190.6828412272701</v>
      </c>
      <c r="O72" s="67">
        <f>'Full Cost'!O72*'Volume (KT)'!O72</f>
        <v>231.90634582663387</v>
      </c>
      <c r="P72" s="67">
        <f>'Full Cost'!P72*'Volume (KT)'!P72</f>
        <v>232.13290308672856</v>
      </c>
    </row>
    <row r="73" spans="1:16">
      <c r="A73" s="66" t="s">
        <v>7</v>
      </c>
      <c r="B73" s="76" t="s">
        <v>90</v>
      </c>
      <c r="C73" s="76" t="s">
        <v>102</v>
      </c>
      <c r="D73" s="76" t="s">
        <v>99</v>
      </c>
      <c r="E73" s="67">
        <f>'Full Cost'!E73*'Volume (KT)'!E73</f>
        <v>0</v>
      </c>
      <c r="F73" s="67">
        <f>'Full Cost'!F73*'Volume (KT)'!F73</f>
        <v>9775.6871233542934</v>
      </c>
      <c r="G73" s="67">
        <f>'Full Cost'!G73*'Volume (KT)'!G73</f>
        <v>10389.55640658927</v>
      </c>
      <c r="H73" s="67">
        <f>'Full Cost'!H73*'Volume (KT)'!H73</f>
        <v>5329.1244749876369</v>
      </c>
      <c r="I73" s="67">
        <f>'Full Cost'!I73*'Volume (KT)'!I73</f>
        <v>7581.4783427578132</v>
      </c>
      <c r="J73" s="67">
        <f>'Full Cost'!J73*'Volume (KT)'!J73</f>
        <v>6208.3164510034003</v>
      </c>
      <c r="K73" s="67">
        <f>'Full Cost'!K73*'Volume (KT)'!K73</f>
        <v>0</v>
      </c>
      <c r="L73" s="67">
        <f>'Full Cost'!L73*'Volume (KT)'!L73</f>
        <v>11048.540054648061</v>
      </c>
      <c r="M73" s="67">
        <f>'Full Cost'!M73*'Volume (KT)'!M73</f>
        <v>10824.609700060926</v>
      </c>
      <c r="N73" s="67">
        <f>'Full Cost'!N73*'Volume (KT)'!N73</f>
        <v>10537.280527293913</v>
      </c>
      <c r="O73" s="67">
        <f>'Full Cost'!O73*'Volume (KT)'!O73</f>
        <v>10676.192663219852</v>
      </c>
      <c r="P73" s="67">
        <f>'Full Cost'!P73*'Volume (KT)'!P73</f>
        <v>10686.387739924114</v>
      </c>
    </row>
    <row r="74" spans="1:16">
      <c r="A74" s="66" t="s">
        <v>7</v>
      </c>
      <c r="B74" s="76" t="s">
        <v>90</v>
      </c>
      <c r="C74" s="76" t="s">
        <v>103</v>
      </c>
      <c r="D74" s="76" t="s">
        <v>99</v>
      </c>
      <c r="E74" s="67">
        <f>'Full Cost'!E74*'Volume (KT)'!E74</f>
        <v>0</v>
      </c>
      <c r="F74" s="67">
        <f>'Full Cost'!F74*'Volume (KT)'!F74</f>
        <v>6009.6437233735414</v>
      </c>
      <c r="G74" s="67">
        <f>'Full Cost'!G74*'Volume (KT)'!G74</f>
        <v>6793.1714966160616</v>
      </c>
      <c r="H74" s="67">
        <f>'Full Cost'!H74*'Volume (KT)'!H74</f>
        <v>6443.0025506688053</v>
      </c>
      <c r="I74" s="67">
        <f>'Full Cost'!I74*'Volume (KT)'!I74</f>
        <v>6845.445733243896</v>
      </c>
      <c r="J74" s="67">
        <f>'Full Cost'!J74*'Volume (KT)'!J74</f>
        <v>6864.1633294682724</v>
      </c>
      <c r="K74" s="67">
        <f>'Full Cost'!K74*'Volume (KT)'!K74</f>
        <v>300.54612927442042</v>
      </c>
      <c r="L74" s="67">
        <f>'Full Cost'!L74*'Volume (KT)'!L74</f>
        <v>6956.4881825561861</v>
      </c>
      <c r="M74" s="67">
        <f>'Full Cost'!M74*'Volume (KT)'!M74</f>
        <v>6815.4949963346571</v>
      </c>
      <c r="N74" s="67">
        <f>'Full Cost'!N74*'Volume (KT)'!N74</f>
        <v>6634.584035703575</v>
      </c>
      <c r="O74" s="67">
        <f>'Full Cost'!O74*'Volume (KT)'!O74</f>
        <v>6722.0472323976837</v>
      </c>
      <c r="P74" s="67">
        <f>'Full Cost'!P74*'Volume (KT)'!P74</f>
        <v>6728.4663547670343</v>
      </c>
    </row>
    <row r="75" spans="1:16">
      <c r="A75" s="66" t="s">
        <v>7</v>
      </c>
      <c r="B75" s="76" t="s">
        <v>90</v>
      </c>
      <c r="C75" s="76" t="s">
        <v>104</v>
      </c>
      <c r="D75" s="76" t="s">
        <v>99</v>
      </c>
      <c r="E75" s="67">
        <f>'Full Cost'!E75*'Volume (KT)'!E75</f>
        <v>0</v>
      </c>
      <c r="F75" s="67">
        <f>'Full Cost'!F75*'Volume (KT)'!F75</f>
        <v>0</v>
      </c>
      <c r="G75" s="67">
        <f>'Full Cost'!G75*'Volume (KT)'!G75</f>
        <v>0</v>
      </c>
      <c r="H75" s="67">
        <f>'Full Cost'!H75*'Volume (KT)'!H75</f>
        <v>0</v>
      </c>
      <c r="I75" s="67">
        <f>'Full Cost'!I75*'Volume (KT)'!I75</f>
        <v>0</v>
      </c>
      <c r="J75" s="67">
        <f>'Full Cost'!J75*'Volume (KT)'!J75</f>
        <v>0</v>
      </c>
      <c r="K75" s="67">
        <f>'Full Cost'!K75*'Volume (KT)'!K75</f>
        <v>0</v>
      </c>
      <c r="L75" s="67">
        <f>'Full Cost'!L75*'Volume (KT)'!L75</f>
        <v>0</v>
      </c>
      <c r="M75" s="67">
        <f>'Full Cost'!M75*'Volume (KT)'!M75</f>
        <v>0</v>
      </c>
      <c r="N75" s="67">
        <f>'Full Cost'!N75*'Volume (KT)'!N75</f>
        <v>0</v>
      </c>
      <c r="O75" s="67">
        <f>'Full Cost'!O75*'Volume (KT)'!O75</f>
        <v>0</v>
      </c>
      <c r="P75" s="67">
        <f>'Full Cost'!P75*'Volume (KT)'!P75</f>
        <v>0</v>
      </c>
    </row>
    <row r="76" spans="1:16">
      <c r="A76" s="66" t="s">
        <v>7</v>
      </c>
      <c r="B76" s="76" t="s">
        <v>90</v>
      </c>
      <c r="C76" s="76" t="s">
        <v>104</v>
      </c>
      <c r="D76" s="76" t="s">
        <v>101</v>
      </c>
      <c r="E76" s="67">
        <f>'Full Cost'!E76*'Volume (KT)'!E76</f>
        <v>0</v>
      </c>
      <c r="F76" s="67">
        <f>'Full Cost'!F76*'Volume (KT)'!F76</f>
        <v>0</v>
      </c>
      <c r="G76" s="67">
        <f>'Full Cost'!G76*'Volume (KT)'!G76</f>
        <v>0</v>
      </c>
      <c r="H76" s="67">
        <f>'Full Cost'!H76*'Volume (KT)'!H76</f>
        <v>0</v>
      </c>
      <c r="I76" s="67">
        <f>'Full Cost'!I76*'Volume (KT)'!I76</f>
        <v>0</v>
      </c>
      <c r="J76" s="67">
        <f>'Full Cost'!J76*'Volume (KT)'!J76</f>
        <v>0</v>
      </c>
      <c r="K76" s="67">
        <f>'Full Cost'!K76*'Volume (KT)'!K76</f>
        <v>0</v>
      </c>
      <c r="L76" s="67">
        <f>'Full Cost'!L76*'Volume (KT)'!L76</f>
        <v>0</v>
      </c>
      <c r="M76" s="67">
        <f>'Full Cost'!M76*'Volume (KT)'!M76</f>
        <v>0</v>
      </c>
      <c r="N76" s="67">
        <f>'Full Cost'!N76*'Volume (KT)'!N76</f>
        <v>0</v>
      </c>
      <c r="O76" s="67">
        <f>'Full Cost'!O76*'Volume (KT)'!O76</f>
        <v>0</v>
      </c>
      <c r="P76" s="67">
        <f>'Full Cost'!P76*'Volume (KT)'!P76</f>
        <v>0</v>
      </c>
    </row>
    <row r="77" spans="1:16">
      <c r="A77" s="66" t="s">
        <v>7</v>
      </c>
      <c r="B77" s="76" t="s">
        <v>90</v>
      </c>
      <c r="C77" s="76" t="s">
        <v>105</v>
      </c>
      <c r="D77" s="76" t="s">
        <v>99</v>
      </c>
      <c r="E77" s="67">
        <f>'Full Cost'!E77*'Volume (KT)'!E77</f>
        <v>0</v>
      </c>
      <c r="F77" s="67">
        <f>'Full Cost'!F77*'Volume (KT)'!F77</f>
        <v>0</v>
      </c>
      <c r="G77" s="67">
        <f>'Full Cost'!G77*'Volume (KT)'!G77</f>
        <v>0</v>
      </c>
      <c r="H77" s="67">
        <f>'Full Cost'!H77*'Volume (KT)'!H77</f>
        <v>0</v>
      </c>
      <c r="I77" s="67">
        <f>'Full Cost'!I77*'Volume (KT)'!I77</f>
        <v>0</v>
      </c>
      <c r="J77" s="67">
        <f>'Full Cost'!J77*'Volume (KT)'!J77</f>
        <v>0</v>
      </c>
      <c r="K77" s="67">
        <f>'Full Cost'!K77*'Volume (KT)'!K77</f>
        <v>0</v>
      </c>
      <c r="L77" s="67">
        <f>'Full Cost'!L77*'Volume (KT)'!L77</f>
        <v>0</v>
      </c>
      <c r="M77" s="67">
        <f>'Full Cost'!M77*'Volume (KT)'!M77</f>
        <v>0</v>
      </c>
      <c r="N77" s="67">
        <f>'Full Cost'!N77*'Volume (KT)'!N77</f>
        <v>0</v>
      </c>
      <c r="O77" s="67">
        <f>'Full Cost'!O77*'Volume (KT)'!O77</f>
        <v>0</v>
      </c>
      <c r="P77" s="67">
        <f>'Full Cost'!P77*'Volume (KT)'!P77</f>
        <v>0</v>
      </c>
    </row>
    <row r="78" spans="1:16">
      <c r="A78" s="66" t="s">
        <v>7</v>
      </c>
      <c r="B78" s="76" t="s">
        <v>90</v>
      </c>
      <c r="C78" s="76" t="s">
        <v>105</v>
      </c>
      <c r="D78" s="76" t="s">
        <v>101</v>
      </c>
      <c r="E78" s="67">
        <f>'Full Cost'!E78*'Volume (KT)'!E78</f>
        <v>0</v>
      </c>
      <c r="F78" s="67">
        <f>'Full Cost'!F78*'Volume (KT)'!F78</f>
        <v>0</v>
      </c>
      <c r="G78" s="67">
        <f>'Full Cost'!G78*'Volume (KT)'!G78</f>
        <v>0</v>
      </c>
      <c r="H78" s="67">
        <f>'Full Cost'!H78*'Volume (KT)'!H78</f>
        <v>0</v>
      </c>
      <c r="I78" s="67">
        <f>'Full Cost'!I78*'Volume (KT)'!I78</f>
        <v>0</v>
      </c>
      <c r="J78" s="67">
        <f>'Full Cost'!J78*'Volume (KT)'!J78</f>
        <v>0</v>
      </c>
      <c r="K78" s="67">
        <f>'Full Cost'!K78*'Volume (KT)'!K78</f>
        <v>0</v>
      </c>
      <c r="L78" s="67">
        <f>'Full Cost'!L78*'Volume (KT)'!L78</f>
        <v>0</v>
      </c>
      <c r="M78" s="67">
        <f>'Full Cost'!M78*'Volume (KT)'!M78</f>
        <v>0</v>
      </c>
      <c r="N78" s="67">
        <f>'Full Cost'!N78*'Volume (KT)'!N78</f>
        <v>0</v>
      </c>
      <c r="O78" s="67">
        <f>'Full Cost'!O78*'Volume (KT)'!O78</f>
        <v>0</v>
      </c>
      <c r="P78" s="67">
        <f>'Full Cost'!P78*'Volume (KT)'!P78</f>
        <v>0</v>
      </c>
    </row>
    <row r="79" spans="1:16">
      <c r="A79" s="66" t="s">
        <v>7</v>
      </c>
      <c r="B79" s="76" t="s">
        <v>90</v>
      </c>
      <c r="C79" s="76" t="s">
        <v>106</v>
      </c>
      <c r="D79" s="76" t="s">
        <v>99</v>
      </c>
      <c r="E79" s="67">
        <f>'Full Cost'!E79*'Volume (KT)'!E79</f>
        <v>0</v>
      </c>
      <c r="F79" s="67">
        <f>'Full Cost'!F79*'Volume (KT)'!F79</f>
        <v>0</v>
      </c>
      <c r="G79" s="67">
        <f>'Full Cost'!G79*'Volume (KT)'!G79</f>
        <v>0</v>
      </c>
      <c r="H79" s="67">
        <f>'Full Cost'!H79*'Volume (KT)'!H79</f>
        <v>0</v>
      </c>
      <c r="I79" s="67">
        <f>'Full Cost'!I79*'Volume (KT)'!I79</f>
        <v>0</v>
      </c>
      <c r="J79" s="67">
        <f>'Full Cost'!J79*'Volume (KT)'!J79</f>
        <v>0</v>
      </c>
      <c r="K79" s="67">
        <f>'Full Cost'!K79*'Volume (KT)'!K79</f>
        <v>0</v>
      </c>
      <c r="L79" s="67">
        <f>'Full Cost'!L79*'Volume (KT)'!L79</f>
        <v>0</v>
      </c>
      <c r="M79" s="67">
        <f>'Full Cost'!M79*'Volume (KT)'!M79</f>
        <v>0</v>
      </c>
      <c r="N79" s="67">
        <f>'Full Cost'!N79*'Volume (KT)'!N79</f>
        <v>0</v>
      </c>
      <c r="O79" s="67">
        <f>'Full Cost'!O79*'Volume (KT)'!O79</f>
        <v>0</v>
      </c>
      <c r="P79" s="67">
        <f>'Full Cost'!P79*'Volume (KT)'!P79</f>
        <v>0</v>
      </c>
    </row>
    <row r="80" spans="1:16">
      <c r="A80" s="66" t="s">
        <v>7</v>
      </c>
      <c r="B80" s="76" t="s">
        <v>90</v>
      </c>
      <c r="C80" s="76" t="s">
        <v>106</v>
      </c>
      <c r="D80" s="76" t="s">
        <v>101</v>
      </c>
      <c r="E80" s="67">
        <f>'Full Cost'!E80*'Volume (KT)'!E80</f>
        <v>0</v>
      </c>
      <c r="F80" s="67">
        <f>'Full Cost'!F80*'Volume (KT)'!F80</f>
        <v>1674.6217542450838</v>
      </c>
      <c r="G80" s="67">
        <f>'Full Cost'!G80*'Volume (KT)'!G80</f>
        <v>1670.9055504545249</v>
      </c>
      <c r="H80" s="67">
        <f>'Full Cost'!H80*'Volume (KT)'!H80</f>
        <v>1443.2193014710706</v>
      </c>
      <c r="I80" s="67">
        <f>'Full Cost'!I80*'Volume (KT)'!I80</f>
        <v>1443.167529904591</v>
      </c>
      <c r="J80" s="67">
        <f>'Full Cost'!J80*'Volume (KT)'!J80</f>
        <v>1447.1312561638706</v>
      </c>
      <c r="K80" s="67">
        <f>'Full Cost'!K80*'Volume (KT)'!K80</f>
        <v>1452.5685874430665</v>
      </c>
      <c r="L80" s="67">
        <f>'Full Cost'!L80*'Volume (KT)'!L80</f>
        <v>1466.6866239970541</v>
      </c>
      <c r="M80" s="67">
        <f>'Full Cost'!M80*'Volume (KT)'!M80</f>
        <v>1436.829243385436</v>
      </c>
      <c r="N80" s="67">
        <f>'Full Cost'!N80*'Volume (KT)'!N80</f>
        <v>1398.6718056735542</v>
      </c>
      <c r="O80" s="67">
        <f>'Full Cost'!O80*'Volume (KT)'!O80</f>
        <v>1417.1934237970127</v>
      </c>
      <c r="P80" s="67">
        <f>'Full Cost'!P80*'Volume (KT)'!P80</f>
        <v>1418.5527673575809</v>
      </c>
    </row>
    <row r="81" spans="1:16">
      <c r="A81" s="66" t="s">
        <v>7</v>
      </c>
      <c r="B81" s="76" t="s">
        <v>90</v>
      </c>
      <c r="C81" s="76" t="s">
        <v>106</v>
      </c>
      <c r="D81" s="76" t="s">
        <v>113</v>
      </c>
      <c r="E81" s="67">
        <f>'Full Cost'!E81*'Volume (KT)'!E81</f>
        <v>0</v>
      </c>
      <c r="F81" s="67">
        <f>'Full Cost'!F81*'Volume (KT)'!F81</f>
        <v>313.34986091031465</v>
      </c>
      <c r="G81" s="67">
        <f>'Full Cost'!G81*'Volume (KT)'!G81</f>
        <v>312.59592696891229</v>
      </c>
      <c r="H81" s="67">
        <f>'Full Cost'!H81*'Volume (KT)'!H81</f>
        <v>236.27985906870785</v>
      </c>
      <c r="I81" s="67">
        <f>'Full Cost'!I81*'Volume (KT)'!I81</f>
        <v>236.27123047429458</v>
      </c>
      <c r="J81" s="67">
        <f>'Full Cost'!J81*'Volume (KT)'!J81</f>
        <v>236.93185151750785</v>
      </c>
      <c r="K81" s="67">
        <f>'Full Cost'!K81*'Volume (KT)'!K81</f>
        <v>237.8266613566862</v>
      </c>
      <c r="L81" s="67">
        <f>'Full Cost'!L81*'Volume (KT)'!L81</f>
        <v>240.17966744901747</v>
      </c>
      <c r="M81" s="67">
        <f>'Full Cost'!M81*'Volume (KT)'!M81</f>
        <v>235.20343734708112</v>
      </c>
      <c r="N81" s="67">
        <f>'Full Cost'!N81*'Volume (KT)'!N81</f>
        <v>228.81940947272412</v>
      </c>
      <c r="O81" s="67">
        <f>'Full Cost'!O81*'Volume (KT)'!O81</f>
        <v>231.90634582663387</v>
      </c>
      <c r="P81" s="67">
        <f>'Full Cost'!P81*'Volume (KT)'!P81</f>
        <v>232.13290308672856</v>
      </c>
    </row>
    <row r="82" spans="1:16">
      <c r="A82" s="66" t="s">
        <v>7</v>
      </c>
      <c r="B82" s="76" t="s">
        <v>90</v>
      </c>
      <c r="C82" s="76" t="s">
        <v>107</v>
      </c>
      <c r="D82" s="76" t="s">
        <v>99</v>
      </c>
      <c r="E82" s="67">
        <f>'Full Cost'!E82*'Volume (KT)'!E82</f>
        <v>0</v>
      </c>
      <c r="F82" s="67">
        <f>'Full Cost'!F82*'Volume (KT)'!F82</f>
        <v>0</v>
      </c>
      <c r="G82" s="67">
        <f>'Full Cost'!G82*'Volume (KT)'!G82</f>
        <v>0</v>
      </c>
      <c r="H82" s="67">
        <f>'Full Cost'!H82*'Volume (KT)'!H82</f>
        <v>0</v>
      </c>
      <c r="I82" s="67">
        <f>'Full Cost'!I82*'Volume (KT)'!I82</f>
        <v>0</v>
      </c>
      <c r="J82" s="67">
        <f>'Full Cost'!J82*'Volume (KT)'!J82</f>
        <v>0</v>
      </c>
      <c r="K82" s="67">
        <f>'Full Cost'!K82*'Volume (KT)'!K82</f>
        <v>0</v>
      </c>
      <c r="L82" s="67">
        <f>'Full Cost'!L82*'Volume (KT)'!L82</f>
        <v>0</v>
      </c>
      <c r="M82" s="67">
        <f>'Full Cost'!M82*'Volume (KT)'!M82</f>
        <v>0</v>
      </c>
      <c r="N82" s="67">
        <f>'Full Cost'!N82*'Volume (KT)'!N82</f>
        <v>0</v>
      </c>
      <c r="O82" s="67">
        <f>'Full Cost'!O82*'Volume (KT)'!O82</f>
        <v>0</v>
      </c>
      <c r="P82" s="67">
        <f>'Full Cost'!P82*'Volume (KT)'!P82</f>
        <v>0</v>
      </c>
    </row>
    <row r="83" spans="1:16">
      <c r="A83" s="66" t="s">
        <v>7</v>
      </c>
      <c r="B83" s="76" t="s">
        <v>90</v>
      </c>
      <c r="C83" s="76" t="s">
        <v>107</v>
      </c>
      <c r="D83" s="76" t="s">
        <v>101</v>
      </c>
      <c r="E83" s="67">
        <f>'Full Cost'!E83*'Volume (KT)'!E83</f>
        <v>1101.0384524262231</v>
      </c>
      <c r="F83" s="67">
        <f>'Full Cost'!F83*'Volume (KT)'!F83</f>
        <v>2041.443662317816</v>
      </c>
      <c r="G83" s="67">
        <f>'Full Cost'!G83*'Volume (KT)'!G83</f>
        <v>3154.8288131200907</v>
      </c>
      <c r="H83" s="67">
        <f>'Full Cost'!H83*'Volume (KT)'!H83</f>
        <v>3980.8799065577032</v>
      </c>
      <c r="I83" s="67">
        <f>'Full Cost'!I83*'Volume (KT)'!I83</f>
        <v>4497.8721348693089</v>
      </c>
      <c r="J83" s="67">
        <f>'Full Cost'!J83*'Volume (KT)'!J83</f>
        <v>4634.8398287692853</v>
      </c>
      <c r="K83" s="67">
        <f>'Full Cost'!K83*'Volume (KT)'!K83</f>
        <v>4652.2543925607097</v>
      </c>
      <c r="L83" s="67">
        <f>'Full Cost'!L83*'Volume (KT)'!L83</f>
        <v>4697.4713263016756</v>
      </c>
      <c r="M83" s="67">
        <f>'Full Cost'!M83*'Volume (KT)'!M83</f>
        <v>4601.8447711761319</v>
      </c>
      <c r="N83" s="67">
        <f>'Full Cost'!N83*'Volume (KT)'!N83</f>
        <v>4479.6349776155776</v>
      </c>
      <c r="O83" s="67">
        <f>'Full Cost'!O83*'Volume (KT)'!O83</f>
        <v>4538.9556045498757</v>
      </c>
      <c r="P83" s="67">
        <f>'Full Cost'!P83*'Volume (KT)'!P83</f>
        <v>4543.3092798980297</v>
      </c>
    </row>
    <row r="84" spans="1:16">
      <c r="A84" s="66" t="s">
        <v>7</v>
      </c>
      <c r="B84" s="76" t="s">
        <v>90</v>
      </c>
      <c r="C84" s="76" t="s">
        <v>220</v>
      </c>
      <c r="D84" s="76" t="s">
        <v>101</v>
      </c>
      <c r="E84" s="67">
        <f>'Full Cost'!E84*'Volume (KT)'!E84</f>
        <v>0</v>
      </c>
      <c r="F84" s="67">
        <f>'Full Cost'!F84*'Volume (KT)'!F84</f>
        <v>0</v>
      </c>
      <c r="G84" s="67">
        <f>'Full Cost'!G84*'Volume (KT)'!G84</f>
        <v>0</v>
      </c>
      <c r="H84" s="67">
        <f>'Full Cost'!H84*'Volume (KT)'!H84</f>
        <v>0</v>
      </c>
      <c r="I84" s="67">
        <f>'Full Cost'!I84*'Volume (KT)'!I84</f>
        <v>0</v>
      </c>
      <c r="J84" s="67">
        <f>'Full Cost'!J84*'Volume (KT)'!J84</f>
        <v>0</v>
      </c>
      <c r="K84" s="67">
        <f>'Full Cost'!K84*'Volume (KT)'!K84</f>
        <v>0</v>
      </c>
      <c r="L84" s="67">
        <f>'Full Cost'!L84*'Volume (KT)'!L84</f>
        <v>0</v>
      </c>
      <c r="M84" s="67">
        <f>'Full Cost'!M84*'Volume (KT)'!M84</f>
        <v>0</v>
      </c>
      <c r="N84" s="67">
        <f>'Full Cost'!N84*'Volume (KT)'!N84</f>
        <v>0</v>
      </c>
      <c r="O84" s="67">
        <f>'Full Cost'!O84*'Volume (KT)'!O84</f>
        <v>0</v>
      </c>
      <c r="P84" s="67">
        <f>'Full Cost'!P84*'Volume (KT)'!P84</f>
        <v>0</v>
      </c>
    </row>
    <row r="85" spans="1:16">
      <c r="A85" s="66" t="s">
        <v>7</v>
      </c>
      <c r="B85" s="76" t="s">
        <v>90</v>
      </c>
      <c r="C85" s="76" t="s">
        <v>108</v>
      </c>
      <c r="D85" s="76" t="s">
        <v>99</v>
      </c>
      <c r="E85" s="67">
        <f>'Full Cost'!E85*'Volume (KT)'!E85</f>
        <v>0</v>
      </c>
      <c r="F85" s="67">
        <f>'Full Cost'!F85*'Volume (KT)'!F85</f>
        <v>0</v>
      </c>
      <c r="G85" s="67">
        <f>'Full Cost'!G85*'Volume (KT)'!G85</f>
        <v>0</v>
      </c>
      <c r="H85" s="67">
        <f>'Full Cost'!H85*'Volume (KT)'!H85</f>
        <v>0</v>
      </c>
      <c r="I85" s="67">
        <f>'Full Cost'!I85*'Volume (KT)'!I85</f>
        <v>0</v>
      </c>
      <c r="J85" s="67">
        <f>'Full Cost'!J85*'Volume (KT)'!J85</f>
        <v>0</v>
      </c>
      <c r="K85" s="67">
        <f>'Full Cost'!K85*'Volume (KT)'!K85</f>
        <v>0</v>
      </c>
      <c r="L85" s="67">
        <f>'Full Cost'!L85*'Volume (KT)'!L85</f>
        <v>0</v>
      </c>
      <c r="M85" s="67">
        <f>'Full Cost'!M85*'Volume (KT)'!M85</f>
        <v>0</v>
      </c>
      <c r="N85" s="67">
        <f>'Full Cost'!N85*'Volume (KT)'!N85</f>
        <v>0</v>
      </c>
      <c r="O85" s="67">
        <f>'Full Cost'!O85*'Volume (KT)'!O85</f>
        <v>0</v>
      </c>
      <c r="P85" s="67">
        <f>'Full Cost'!P85*'Volume (KT)'!P85</f>
        <v>0</v>
      </c>
    </row>
    <row r="86" spans="1:16">
      <c r="A86" s="66" t="s">
        <v>7</v>
      </c>
      <c r="B86" s="76" t="s">
        <v>90</v>
      </c>
      <c r="C86" s="76" t="s">
        <v>108</v>
      </c>
      <c r="D86" s="76" t="s">
        <v>101</v>
      </c>
      <c r="E86" s="67">
        <f>'Full Cost'!E86*'Volume (KT)'!E86</f>
        <v>0</v>
      </c>
      <c r="F86" s="67">
        <f>'Full Cost'!F86*'Volume (KT)'!F86</f>
        <v>0</v>
      </c>
      <c r="G86" s="67">
        <f>'Full Cost'!G86*'Volume (KT)'!G86</f>
        <v>0</v>
      </c>
      <c r="H86" s="67">
        <f>'Full Cost'!H86*'Volume (KT)'!H86</f>
        <v>0</v>
      </c>
      <c r="I86" s="67">
        <f>'Full Cost'!I86*'Volume (KT)'!I86</f>
        <v>0</v>
      </c>
      <c r="J86" s="67">
        <f>'Full Cost'!J86*'Volume (KT)'!J86</f>
        <v>0</v>
      </c>
      <c r="K86" s="67">
        <f>'Full Cost'!K86*'Volume (KT)'!K86</f>
        <v>0</v>
      </c>
      <c r="L86" s="67">
        <f>'Full Cost'!L86*'Volume (KT)'!L86</f>
        <v>0</v>
      </c>
      <c r="M86" s="67">
        <f>'Full Cost'!M86*'Volume (KT)'!M86</f>
        <v>0</v>
      </c>
      <c r="N86" s="67">
        <f>'Full Cost'!N86*'Volume (KT)'!N86</f>
        <v>0</v>
      </c>
      <c r="O86" s="67">
        <f>'Full Cost'!O86*'Volume (KT)'!O86</f>
        <v>0</v>
      </c>
      <c r="P86" s="67">
        <f>'Full Cost'!P86*'Volume (KT)'!P86</f>
        <v>0</v>
      </c>
    </row>
    <row r="87" spans="1:16">
      <c r="A87" s="66" t="s">
        <v>7</v>
      </c>
      <c r="B87" s="76" t="s">
        <v>90</v>
      </c>
      <c r="C87" s="76" t="s">
        <v>219</v>
      </c>
      <c r="D87" s="76" t="s">
        <v>99</v>
      </c>
      <c r="E87" s="67">
        <f>'Full Cost'!E87*'Volume (KT)'!E87</f>
        <v>0</v>
      </c>
      <c r="F87" s="67">
        <f>'Full Cost'!F87*'Volume (KT)'!F87</f>
        <v>0</v>
      </c>
      <c r="G87" s="67">
        <f>'Full Cost'!G87*'Volume (KT)'!G87</f>
        <v>0</v>
      </c>
      <c r="H87" s="67">
        <f>'Full Cost'!H87*'Volume (KT)'!H87</f>
        <v>0</v>
      </c>
      <c r="I87" s="67">
        <f>'Full Cost'!I87*'Volume (KT)'!I87</f>
        <v>0</v>
      </c>
      <c r="J87" s="67">
        <f>'Full Cost'!J87*'Volume (KT)'!J87</f>
        <v>0</v>
      </c>
      <c r="K87" s="67">
        <f>'Full Cost'!K87*'Volume (KT)'!K87</f>
        <v>0</v>
      </c>
      <c r="L87" s="67">
        <f>'Full Cost'!L87*'Volume (KT)'!L87</f>
        <v>0</v>
      </c>
      <c r="M87" s="67">
        <f>'Full Cost'!M87*'Volume (KT)'!M87</f>
        <v>0</v>
      </c>
      <c r="N87" s="67">
        <f>'Full Cost'!N87*'Volume (KT)'!N87</f>
        <v>0</v>
      </c>
      <c r="O87" s="67">
        <f>'Full Cost'!O87*'Volume (KT)'!O87</f>
        <v>0</v>
      </c>
      <c r="P87" s="67">
        <f>'Full Cost'!P87*'Volume (KT)'!P87</f>
        <v>0</v>
      </c>
    </row>
    <row r="88" spans="1:16">
      <c r="A88" s="66" t="s">
        <v>7</v>
      </c>
      <c r="B88" s="76" t="s">
        <v>90</v>
      </c>
      <c r="C88" s="76" t="s">
        <v>219</v>
      </c>
      <c r="D88" s="76" t="s">
        <v>101</v>
      </c>
      <c r="E88" s="67">
        <f>'Full Cost'!E88*'Volume (KT)'!E88</f>
        <v>0</v>
      </c>
      <c r="F88" s="67">
        <f>'Full Cost'!F88*'Volume (KT)'!F88</f>
        <v>0</v>
      </c>
      <c r="G88" s="67">
        <f>'Full Cost'!G88*'Volume (KT)'!G88</f>
        <v>556.96851681817486</v>
      </c>
      <c r="H88" s="67">
        <f>'Full Cost'!H88*'Volume (KT)'!H88</f>
        <v>841.87792585812463</v>
      </c>
      <c r="I88" s="67">
        <f>'Full Cost'!I88*'Volume (KT)'!I88</f>
        <v>841.84772577767819</v>
      </c>
      <c r="J88" s="67">
        <f>'Full Cost'!J88*'Volume (KT)'!J88</f>
        <v>562.77326628594972</v>
      </c>
      <c r="K88" s="67">
        <f>'Full Cost'!K88*'Volume (KT)'!K88</f>
        <v>847.33167600845547</v>
      </c>
      <c r="L88" s="67">
        <f>'Full Cost'!L88*'Volume (KT)'!L88</f>
        <v>855.56719733161492</v>
      </c>
      <c r="M88" s="67">
        <f>'Full Cost'!M88*'Volume (KT)'!M88</f>
        <v>1117.5338559664501</v>
      </c>
      <c r="N88" s="67">
        <f>'Full Cost'!N88*'Volume (KT)'!N88</f>
        <v>1903.7477355001154</v>
      </c>
      <c r="O88" s="67">
        <f>'Full Cost'!O88*'Volume (KT)'!O88</f>
        <v>1928.9577157237115</v>
      </c>
      <c r="P88" s="67">
        <f>'Full Cost'!P88*'Volume (KT)'!P88</f>
        <v>1930.8079333478186</v>
      </c>
    </row>
    <row r="89" spans="1:16">
      <c r="A89" s="66" t="s">
        <v>7</v>
      </c>
      <c r="B89" s="76" t="s">
        <v>90</v>
      </c>
      <c r="C89" s="76" t="s">
        <v>110</v>
      </c>
      <c r="D89" s="76" t="s">
        <v>99</v>
      </c>
      <c r="E89" s="67">
        <f>'Full Cost'!E89*'Volume (KT)'!E89</f>
        <v>0</v>
      </c>
      <c r="F89" s="67">
        <f>'Full Cost'!F89*'Volume (KT)'!F89</f>
        <v>0</v>
      </c>
      <c r="G89" s="67">
        <f>'Full Cost'!G89*'Volume (KT)'!G89</f>
        <v>0</v>
      </c>
      <c r="H89" s="67">
        <f>'Full Cost'!H89*'Volume (KT)'!H89</f>
        <v>0</v>
      </c>
      <c r="I89" s="67">
        <f>'Full Cost'!I89*'Volume (KT)'!I89</f>
        <v>0</v>
      </c>
      <c r="J89" s="67">
        <f>'Full Cost'!J89*'Volume (KT)'!J89</f>
        <v>0</v>
      </c>
      <c r="K89" s="67">
        <f>'Full Cost'!K89*'Volume (KT)'!K89</f>
        <v>0</v>
      </c>
      <c r="L89" s="67">
        <f>'Full Cost'!L89*'Volume (KT)'!L89</f>
        <v>0</v>
      </c>
      <c r="M89" s="67">
        <f>'Full Cost'!M89*'Volume (KT)'!M89</f>
        <v>0</v>
      </c>
      <c r="N89" s="67">
        <f>'Full Cost'!N89*'Volume (KT)'!N89</f>
        <v>0</v>
      </c>
      <c r="O89" s="67">
        <f>'Full Cost'!O89*'Volume (KT)'!O89</f>
        <v>0</v>
      </c>
      <c r="P89" s="67">
        <f>'Full Cost'!P89*'Volume (KT)'!P89</f>
        <v>0</v>
      </c>
    </row>
    <row r="90" spans="1:16">
      <c r="A90" s="66" t="s">
        <v>7</v>
      </c>
      <c r="B90" s="76" t="s">
        <v>90</v>
      </c>
      <c r="C90" s="76" t="s">
        <v>110</v>
      </c>
      <c r="D90" s="76" t="s">
        <v>100</v>
      </c>
      <c r="E90" s="67">
        <f>'Full Cost'!E90*'Volume (KT)'!E90</f>
        <v>0</v>
      </c>
      <c r="F90" s="67">
        <f>'Full Cost'!F90*'Volume (KT)'!F90</f>
        <v>0</v>
      </c>
      <c r="G90" s="67">
        <f>'Full Cost'!G90*'Volume (KT)'!G90</f>
        <v>0</v>
      </c>
      <c r="H90" s="67">
        <f>'Full Cost'!H90*'Volume (KT)'!H90</f>
        <v>0</v>
      </c>
      <c r="I90" s="67">
        <f>'Full Cost'!I90*'Volume (KT)'!I90</f>
        <v>0</v>
      </c>
      <c r="J90" s="67">
        <f>'Full Cost'!J90*'Volume (KT)'!J90</f>
        <v>0</v>
      </c>
      <c r="K90" s="67">
        <f>'Full Cost'!K90*'Volume (KT)'!K90</f>
        <v>0</v>
      </c>
      <c r="L90" s="67">
        <f>'Full Cost'!L90*'Volume (KT)'!L90</f>
        <v>0</v>
      </c>
      <c r="M90" s="67">
        <f>'Full Cost'!M90*'Volume (KT)'!M90</f>
        <v>0</v>
      </c>
      <c r="N90" s="67">
        <f>'Full Cost'!N90*'Volume (KT)'!N90</f>
        <v>0</v>
      </c>
      <c r="O90" s="67">
        <f>'Full Cost'!O90*'Volume (KT)'!O90</f>
        <v>0</v>
      </c>
      <c r="P90" s="67">
        <f>'Full Cost'!P90*'Volume (KT)'!P90</f>
        <v>0</v>
      </c>
    </row>
    <row r="91" spans="1:16">
      <c r="A91" s="66" t="s">
        <v>7</v>
      </c>
      <c r="B91" s="76" t="s">
        <v>90</v>
      </c>
      <c r="C91" s="76" t="s">
        <v>110</v>
      </c>
      <c r="D91" s="76" t="s">
        <v>101</v>
      </c>
      <c r="E91" s="67">
        <f>'Full Cost'!E91*'Volume (KT)'!E91</f>
        <v>0</v>
      </c>
      <c r="F91" s="67">
        <f>'Full Cost'!F91*'Volume (KT)'!F91</f>
        <v>0</v>
      </c>
      <c r="G91" s="67">
        <f>'Full Cost'!G91*'Volume (KT)'!G91</f>
        <v>0</v>
      </c>
      <c r="H91" s="67">
        <f>'Full Cost'!H91*'Volume (KT)'!H91</f>
        <v>0</v>
      </c>
      <c r="I91" s="67">
        <f>'Full Cost'!I91*'Volume (KT)'!I91</f>
        <v>0</v>
      </c>
      <c r="J91" s="67">
        <f>'Full Cost'!J91*'Volume (KT)'!J91</f>
        <v>0</v>
      </c>
      <c r="K91" s="67">
        <f>'Full Cost'!K91*'Volume (KT)'!K91</f>
        <v>0</v>
      </c>
      <c r="L91" s="67">
        <f>'Full Cost'!L91*'Volume (KT)'!L91</f>
        <v>0</v>
      </c>
      <c r="M91" s="67">
        <f>'Full Cost'!M91*'Volume (KT)'!M91</f>
        <v>0</v>
      </c>
      <c r="N91" s="67">
        <f>'Full Cost'!N91*'Volume (KT)'!N91</f>
        <v>0</v>
      </c>
      <c r="O91" s="67">
        <f>'Full Cost'!O91*'Volume (KT)'!O91</f>
        <v>0</v>
      </c>
      <c r="P91" s="67">
        <f>'Full Cost'!P91*'Volume (KT)'!P91</f>
        <v>0</v>
      </c>
    </row>
    <row r="92" spans="1:16">
      <c r="A92" s="66" t="s">
        <v>7</v>
      </c>
      <c r="B92" s="76" t="s">
        <v>90</v>
      </c>
      <c r="C92" s="76" t="s">
        <v>111</v>
      </c>
      <c r="D92" s="76" t="s">
        <v>101</v>
      </c>
      <c r="E92" s="67">
        <f>'Full Cost'!E92*'Volume (KT)'!E92</f>
        <v>0</v>
      </c>
      <c r="F92" s="67">
        <f>'Full Cost'!F92*'Volume (KT)'!F92</f>
        <v>0</v>
      </c>
      <c r="G92" s="67">
        <f>'Full Cost'!G92*'Volume (KT)'!G92</f>
        <v>0</v>
      </c>
      <c r="H92" s="67">
        <f>'Full Cost'!H92*'Volume (KT)'!H92</f>
        <v>0</v>
      </c>
      <c r="I92" s="67">
        <f>'Full Cost'!I92*'Volume (KT)'!I92</f>
        <v>0</v>
      </c>
      <c r="J92" s="67">
        <f>'Full Cost'!J92*'Volume (KT)'!J92</f>
        <v>0</v>
      </c>
      <c r="K92" s="67">
        <f>'Full Cost'!K92*'Volume (KT)'!K92</f>
        <v>0</v>
      </c>
      <c r="L92" s="67">
        <f>'Full Cost'!L92*'Volume (KT)'!L92</f>
        <v>0</v>
      </c>
      <c r="M92" s="67">
        <f>'Full Cost'!M92*'Volume (KT)'!M92</f>
        <v>0</v>
      </c>
      <c r="N92" s="67">
        <f>'Full Cost'!N92*'Volume (KT)'!N92</f>
        <v>0</v>
      </c>
      <c r="O92" s="67">
        <f>'Full Cost'!O92*'Volume (KT)'!O92</f>
        <v>0</v>
      </c>
      <c r="P92" s="67">
        <f>'Full Cost'!P92*'Volume (KT)'!P92</f>
        <v>0</v>
      </c>
    </row>
    <row r="93" spans="1:16">
      <c r="A93" s="66" t="s">
        <v>7</v>
      </c>
      <c r="B93" s="76" t="s">
        <v>90</v>
      </c>
      <c r="C93" s="76" t="s">
        <v>112</v>
      </c>
      <c r="D93" s="76" t="s">
        <v>101</v>
      </c>
      <c r="E93" s="67">
        <f>'Full Cost'!E93*'Volume (KT)'!E93</f>
        <v>0</v>
      </c>
      <c r="F93" s="67">
        <f>'Full Cost'!F93*'Volume (KT)'!F93</f>
        <v>0</v>
      </c>
      <c r="G93" s="67">
        <f>'Full Cost'!G93*'Volume (KT)'!G93</f>
        <v>0</v>
      </c>
      <c r="H93" s="67">
        <f>'Full Cost'!H93*'Volume (KT)'!H93</f>
        <v>0</v>
      </c>
      <c r="I93" s="67">
        <f>'Full Cost'!I93*'Volume (KT)'!I93</f>
        <v>0</v>
      </c>
      <c r="J93" s="67">
        <f>'Full Cost'!J93*'Volume (KT)'!J93</f>
        <v>0</v>
      </c>
      <c r="K93" s="67">
        <f>'Full Cost'!K93*'Volume (KT)'!K93</f>
        <v>0</v>
      </c>
      <c r="L93" s="67">
        <f>'Full Cost'!L93*'Volume (KT)'!L93</f>
        <v>0</v>
      </c>
      <c r="M93" s="67">
        <f>'Full Cost'!M93*'Volume (KT)'!M93</f>
        <v>0</v>
      </c>
      <c r="N93" s="67">
        <f>'Full Cost'!N93*'Volume (KT)'!N93</f>
        <v>0</v>
      </c>
      <c r="O93" s="67">
        <f>'Full Cost'!O93*'Volume (KT)'!O93</f>
        <v>0</v>
      </c>
      <c r="P93" s="67">
        <f>'Full Cost'!P93*'Volume (KT)'!P93</f>
        <v>0</v>
      </c>
    </row>
    <row r="94" spans="1:16">
      <c r="A94" s="66" t="s">
        <v>7</v>
      </c>
      <c r="B94" s="76" t="s">
        <v>108</v>
      </c>
      <c r="C94" s="76" t="s">
        <v>98</v>
      </c>
      <c r="D94" s="76" t="s">
        <v>108</v>
      </c>
      <c r="E94" s="67">
        <f>'Full Cost'!E94*'Volume (KT)'!E94</f>
        <v>0</v>
      </c>
      <c r="F94" s="67">
        <f>'Full Cost'!F94*'Volume (KT)'!F94</f>
        <v>0</v>
      </c>
      <c r="G94" s="67">
        <f>'Full Cost'!G94*'Volume (KT)'!G94</f>
        <v>0</v>
      </c>
      <c r="H94" s="67">
        <f>'Full Cost'!H94*'Volume (KT)'!H94</f>
        <v>0</v>
      </c>
      <c r="I94" s="67">
        <f>'Full Cost'!I94*'Volume (KT)'!I94</f>
        <v>0</v>
      </c>
      <c r="J94" s="67">
        <f>'Full Cost'!J94*'Volume (KT)'!J94</f>
        <v>0</v>
      </c>
      <c r="K94" s="67">
        <f>'Full Cost'!K94*'Volume (KT)'!K94</f>
        <v>0</v>
      </c>
      <c r="L94" s="67">
        <f>'Full Cost'!L94*'Volume (KT)'!L94</f>
        <v>0</v>
      </c>
      <c r="M94" s="67">
        <f>'Full Cost'!M94*'Volume (KT)'!M94</f>
        <v>0</v>
      </c>
      <c r="N94" s="67">
        <f>'Full Cost'!N94*'Volume (KT)'!N94</f>
        <v>0</v>
      </c>
      <c r="O94" s="67">
        <f>'Full Cost'!O94*'Volume (KT)'!O94</f>
        <v>0</v>
      </c>
      <c r="P94" s="67">
        <f>'Full Cost'!P94*'Volume (KT)'!P94</f>
        <v>0</v>
      </c>
    </row>
    <row r="95" spans="1:16">
      <c r="A95" s="66" t="s">
        <v>7</v>
      </c>
      <c r="B95" s="76" t="s">
        <v>108</v>
      </c>
      <c r="C95" s="76" t="s">
        <v>107</v>
      </c>
      <c r="D95" s="76" t="s">
        <v>108</v>
      </c>
      <c r="E95" s="67">
        <f>'Full Cost'!E95*'Volume (KT)'!E95</f>
        <v>0</v>
      </c>
      <c r="F95" s="67">
        <f>'Full Cost'!F95*'Volume (KT)'!F95</f>
        <v>1527.721465390646</v>
      </c>
      <c r="G95" s="67">
        <f>'Full Cost'!G95*'Volume (KT)'!G95</f>
        <v>0</v>
      </c>
      <c r="H95" s="67">
        <f>'Full Cost'!H95*'Volume (KT)'!H95</f>
        <v>0</v>
      </c>
      <c r="I95" s="67">
        <f>'Full Cost'!I95*'Volume (KT)'!I95</f>
        <v>0</v>
      </c>
      <c r="J95" s="67">
        <f>'Full Cost'!J95*'Volume (KT)'!J95</f>
        <v>0</v>
      </c>
      <c r="K95" s="67">
        <f>'Full Cost'!K95*'Volume (KT)'!K95</f>
        <v>0</v>
      </c>
      <c r="L95" s="67">
        <f>'Full Cost'!L95*'Volume (KT)'!L95</f>
        <v>0</v>
      </c>
      <c r="M95" s="67">
        <f>'Full Cost'!M95*'Volume (KT)'!M95</f>
        <v>0</v>
      </c>
      <c r="N95" s="67">
        <f>'Full Cost'!N95*'Volume (KT)'!N95</f>
        <v>0</v>
      </c>
      <c r="O95" s="67">
        <f>'Full Cost'!O95*'Volume (KT)'!O95</f>
        <v>0</v>
      </c>
      <c r="P95" s="67">
        <f>'Full Cost'!P95*'Volume (KT)'!P95</f>
        <v>0</v>
      </c>
    </row>
    <row r="96" spans="1:16">
      <c r="A96" s="66" t="s">
        <v>7</v>
      </c>
      <c r="B96" s="76" t="s">
        <v>108</v>
      </c>
      <c r="C96" s="76" t="s">
        <v>219</v>
      </c>
      <c r="D96" s="76" t="s">
        <v>108</v>
      </c>
      <c r="E96" s="67">
        <f>'Full Cost'!E96*'Volume (KT)'!E96</f>
        <v>0</v>
      </c>
      <c r="F96" s="67">
        <f>'Full Cost'!F96*'Volume (KT)'!F96</f>
        <v>0</v>
      </c>
      <c r="G96" s="67">
        <f>'Full Cost'!G96*'Volume (KT)'!G96</f>
        <v>716.98290665538616</v>
      </c>
      <c r="H96" s="67">
        <f>'Full Cost'!H96*'Volume (KT)'!H96</f>
        <v>647.00321535225771</v>
      </c>
      <c r="I96" s="67">
        <f>'Full Cost'!I96*'Volume (KT)'!I96</f>
        <v>543.72873260952088</v>
      </c>
      <c r="J96" s="67">
        <f>'Full Cost'!J96*'Volume (KT)'!J96</f>
        <v>523.74012304641042</v>
      </c>
      <c r="K96" s="67">
        <f>'Full Cost'!K96*'Volume (KT)'!K96</f>
        <v>477.02154056751846</v>
      </c>
      <c r="L96" s="67">
        <f>'Full Cost'!L96*'Volume (KT)'!L96</f>
        <v>497.0101501306288</v>
      </c>
      <c r="M96" s="67">
        <f>'Full Cost'!M96*'Volume (KT)'!M96</f>
        <v>503.67301998499897</v>
      </c>
      <c r="N96" s="67">
        <f>'Full Cost'!N96*'Volume (KT)'!N96</f>
        <v>510.16768570650811</v>
      </c>
      <c r="O96" s="67">
        <f>'Full Cost'!O96*'Volume (KT)'!O96</f>
        <v>516.83055556087822</v>
      </c>
      <c r="P96" s="67">
        <f>'Full Cost'!P96*'Volume (KT)'!P96</f>
        <v>516.83055556087822</v>
      </c>
    </row>
    <row r="97" spans="1:16">
      <c r="A97" s="66" t="s">
        <v>7</v>
      </c>
      <c r="B97" s="76" t="s">
        <v>2</v>
      </c>
      <c r="C97" s="76" t="s">
        <v>98</v>
      </c>
      <c r="D97" s="76" t="s">
        <v>99</v>
      </c>
      <c r="E97" s="67">
        <f>'Full Cost'!E97*'Volume (KT)'!E97</f>
        <v>0</v>
      </c>
      <c r="F97" s="67">
        <f>'Full Cost'!F97*'Volume (KT)'!F97</f>
        <v>0</v>
      </c>
      <c r="G97" s="67">
        <f>'Full Cost'!G97*'Volume (KT)'!G97</f>
        <v>0</v>
      </c>
      <c r="H97" s="67">
        <f>'Full Cost'!H97*'Volume (KT)'!H97</f>
        <v>0</v>
      </c>
      <c r="I97" s="67">
        <f>'Full Cost'!I97*'Volume (KT)'!I97</f>
        <v>0</v>
      </c>
      <c r="J97" s="67">
        <f>'Full Cost'!J97*'Volume (KT)'!J97</f>
        <v>0</v>
      </c>
      <c r="K97" s="67">
        <f>'Full Cost'!K97*'Volume (KT)'!K97</f>
        <v>0</v>
      </c>
      <c r="L97" s="67">
        <f>'Full Cost'!L97*'Volume (KT)'!L97</f>
        <v>0</v>
      </c>
      <c r="M97" s="67">
        <f>'Full Cost'!M97*'Volume (KT)'!M97</f>
        <v>0</v>
      </c>
      <c r="N97" s="67">
        <f>'Full Cost'!N97*'Volume (KT)'!N97</f>
        <v>0</v>
      </c>
      <c r="O97" s="67">
        <f>'Full Cost'!O97*'Volume (KT)'!O97</f>
        <v>0</v>
      </c>
      <c r="P97" s="67">
        <f>'Full Cost'!P97*'Volume (KT)'!P97</f>
        <v>0</v>
      </c>
    </row>
    <row r="98" spans="1:16">
      <c r="A98" s="66" t="s">
        <v>7</v>
      </c>
      <c r="B98" s="76" t="s">
        <v>2</v>
      </c>
      <c r="C98" s="76" t="s">
        <v>98</v>
      </c>
      <c r="D98" s="76" t="s">
        <v>101</v>
      </c>
      <c r="E98" s="67">
        <f>'Full Cost'!E98*'Volume (KT)'!E98</f>
        <v>6666.7692470797911</v>
      </c>
      <c r="F98" s="67">
        <f>'Full Cost'!F98*'Volume (KT)'!F98</f>
        <v>9052.4545376894912</v>
      </c>
      <c r="G98" s="67">
        <f>'Full Cost'!G98*'Volume (KT)'!G98</f>
        <v>0</v>
      </c>
      <c r="H98" s="67">
        <f>'Full Cost'!H98*'Volume (KT)'!H98</f>
        <v>0</v>
      </c>
      <c r="I98" s="67">
        <f>'Full Cost'!I98*'Volume (KT)'!I98</f>
        <v>0</v>
      </c>
      <c r="J98" s="67">
        <f>'Full Cost'!J98*'Volume (KT)'!J98</f>
        <v>0</v>
      </c>
      <c r="K98" s="67">
        <f>'Full Cost'!K98*'Volume (KT)'!K98</f>
        <v>0</v>
      </c>
      <c r="L98" s="67">
        <f>'Full Cost'!L98*'Volume (KT)'!L98</f>
        <v>0</v>
      </c>
      <c r="M98" s="67">
        <f>'Full Cost'!M98*'Volume (KT)'!M98</f>
        <v>0</v>
      </c>
      <c r="N98" s="67">
        <f>'Full Cost'!N98*'Volume (KT)'!N98</f>
        <v>0</v>
      </c>
      <c r="O98" s="67">
        <f>'Full Cost'!O98*'Volume (KT)'!O98</f>
        <v>0</v>
      </c>
      <c r="P98" s="67">
        <f>'Full Cost'!P98*'Volume (KT)'!P98</f>
        <v>0</v>
      </c>
    </row>
    <row r="99" spans="1:16">
      <c r="A99" s="66" t="s">
        <v>7</v>
      </c>
      <c r="B99" s="76" t="s">
        <v>2</v>
      </c>
      <c r="C99" s="76" t="s">
        <v>98</v>
      </c>
      <c r="D99" s="76" t="s">
        <v>113</v>
      </c>
      <c r="E99" s="67">
        <f>'Full Cost'!E99*'Volume (KT)'!E99</f>
        <v>0</v>
      </c>
      <c r="F99" s="67">
        <f>'Full Cost'!F99*'Volume (KT)'!F99</f>
        <v>0</v>
      </c>
      <c r="G99" s="67">
        <f>'Full Cost'!G99*'Volume (KT)'!G99</f>
        <v>0</v>
      </c>
      <c r="H99" s="67">
        <f>'Full Cost'!H99*'Volume (KT)'!H99</f>
        <v>0</v>
      </c>
      <c r="I99" s="67">
        <f>'Full Cost'!I99*'Volume (KT)'!I99</f>
        <v>0</v>
      </c>
      <c r="J99" s="67">
        <f>'Full Cost'!J99*'Volume (KT)'!J99</f>
        <v>0</v>
      </c>
      <c r="K99" s="67">
        <f>'Full Cost'!K99*'Volume (KT)'!K99</f>
        <v>0</v>
      </c>
      <c r="L99" s="67">
        <f>'Full Cost'!L99*'Volume (KT)'!L99</f>
        <v>0</v>
      </c>
      <c r="M99" s="67">
        <f>'Full Cost'!M99*'Volume (KT)'!M99</f>
        <v>0</v>
      </c>
      <c r="N99" s="67">
        <f>'Full Cost'!N99*'Volume (KT)'!N99</f>
        <v>0</v>
      </c>
      <c r="O99" s="67">
        <f>'Full Cost'!O99*'Volume (KT)'!O99</f>
        <v>0</v>
      </c>
      <c r="P99" s="67">
        <f>'Full Cost'!P99*'Volume (KT)'!P99</f>
        <v>0</v>
      </c>
    </row>
    <row r="100" spans="1:16">
      <c r="A100" s="66" t="s">
        <v>7</v>
      </c>
      <c r="B100" s="76" t="s">
        <v>2</v>
      </c>
      <c r="C100" s="76" t="s">
        <v>104</v>
      </c>
      <c r="D100" s="251" t="s">
        <v>99</v>
      </c>
      <c r="E100" s="67">
        <f>'Full Cost'!E100*'Volume (KT)'!E100</f>
        <v>0</v>
      </c>
      <c r="F100" s="67">
        <f>'Full Cost'!F100*'Volume (KT)'!F100</f>
        <v>0</v>
      </c>
      <c r="G100" s="67">
        <f>'Full Cost'!G100*'Volume (KT)'!G100</f>
        <v>0</v>
      </c>
      <c r="H100" s="67">
        <f>'Full Cost'!H100*'Volume (KT)'!H100</f>
        <v>0</v>
      </c>
      <c r="I100" s="67">
        <f>'Full Cost'!I100*'Volume (KT)'!I100</f>
        <v>0</v>
      </c>
      <c r="J100" s="67">
        <f>'Full Cost'!J100*'Volume (KT)'!J100</f>
        <v>0</v>
      </c>
      <c r="K100" s="67">
        <f>'Full Cost'!K100*'Volume (KT)'!K100</f>
        <v>0</v>
      </c>
      <c r="L100" s="67">
        <f>'Full Cost'!L100*'Volume (KT)'!L100</f>
        <v>0</v>
      </c>
      <c r="M100" s="67">
        <f>'Full Cost'!M100*'Volume (KT)'!M100</f>
        <v>0</v>
      </c>
      <c r="N100" s="67">
        <f>'Full Cost'!N100*'Volume (KT)'!N100</f>
        <v>0</v>
      </c>
      <c r="O100" s="67">
        <f>'Full Cost'!O100*'Volume (KT)'!O100</f>
        <v>0</v>
      </c>
      <c r="P100" s="67">
        <f>'Full Cost'!P100*'Volume (KT)'!P100</f>
        <v>0</v>
      </c>
    </row>
    <row r="101" spans="1:16">
      <c r="A101" s="66" t="s">
        <v>7</v>
      </c>
      <c r="B101" s="76" t="s">
        <v>2</v>
      </c>
      <c r="C101" s="76" t="s">
        <v>104</v>
      </c>
      <c r="D101" s="251" t="s">
        <v>101</v>
      </c>
      <c r="E101" s="67">
        <f>'Full Cost'!E101*'Volume (KT)'!E101</f>
        <v>0</v>
      </c>
      <c r="F101" s="67">
        <f>'Full Cost'!F101*'Volume (KT)'!F101</f>
        <v>0</v>
      </c>
      <c r="G101" s="67">
        <f>'Full Cost'!G101*'Volume (KT)'!G101</f>
        <v>0</v>
      </c>
      <c r="H101" s="67">
        <f>'Full Cost'!H101*'Volume (KT)'!H101</f>
        <v>0</v>
      </c>
      <c r="I101" s="67">
        <f>'Full Cost'!I101*'Volume (KT)'!I101</f>
        <v>0</v>
      </c>
      <c r="J101" s="67">
        <f>'Full Cost'!J101*'Volume (KT)'!J101</f>
        <v>0</v>
      </c>
      <c r="K101" s="67">
        <f>'Full Cost'!K101*'Volume (KT)'!K101</f>
        <v>0</v>
      </c>
      <c r="L101" s="67">
        <f>'Full Cost'!L101*'Volume (KT)'!L101</f>
        <v>0</v>
      </c>
      <c r="M101" s="67">
        <f>'Full Cost'!M101*'Volume (KT)'!M101</f>
        <v>0</v>
      </c>
      <c r="N101" s="67">
        <f>'Full Cost'!N101*'Volume (KT)'!N101</f>
        <v>0</v>
      </c>
      <c r="O101" s="67">
        <f>'Full Cost'!O101*'Volume (KT)'!O101</f>
        <v>0</v>
      </c>
      <c r="P101" s="67">
        <f>'Full Cost'!P101*'Volume (KT)'!P101</f>
        <v>0</v>
      </c>
    </row>
    <row r="102" spans="1:16">
      <c r="A102" s="66" t="s">
        <v>7</v>
      </c>
      <c r="B102" s="76" t="s">
        <v>2</v>
      </c>
      <c r="C102" s="76" t="s">
        <v>106</v>
      </c>
      <c r="D102" s="251" t="s">
        <v>99</v>
      </c>
      <c r="E102" s="67">
        <f>'Full Cost'!E102*'Volume (KT)'!E102</f>
        <v>0</v>
      </c>
      <c r="F102" s="67">
        <f>'Full Cost'!F102*'Volume (KT)'!F102</f>
        <v>0</v>
      </c>
      <c r="G102" s="67">
        <f>'Full Cost'!G102*'Volume (KT)'!G102</f>
        <v>0</v>
      </c>
      <c r="H102" s="67">
        <f>'Full Cost'!H102*'Volume (KT)'!H102</f>
        <v>0</v>
      </c>
      <c r="I102" s="67">
        <f>'Full Cost'!I102*'Volume (KT)'!I102</f>
        <v>0</v>
      </c>
      <c r="J102" s="67">
        <f>'Full Cost'!J102*'Volume (KT)'!J102</f>
        <v>0</v>
      </c>
      <c r="K102" s="67">
        <f>'Full Cost'!K102*'Volume (KT)'!K102</f>
        <v>0</v>
      </c>
      <c r="L102" s="67">
        <f>'Full Cost'!L102*'Volume (KT)'!L102</f>
        <v>0</v>
      </c>
      <c r="M102" s="67">
        <f>'Full Cost'!M102*'Volume (KT)'!M102</f>
        <v>0</v>
      </c>
      <c r="N102" s="67">
        <f>'Full Cost'!N102*'Volume (KT)'!N102</f>
        <v>0</v>
      </c>
      <c r="O102" s="67">
        <f>'Full Cost'!O102*'Volume (KT)'!O102</f>
        <v>0</v>
      </c>
      <c r="P102" s="67">
        <f>'Full Cost'!P102*'Volume (KT)'!P102</f>
        <v>0</v>
      </c>
    </row>
    <row r="103" spans="1:16">
      <c r="A103" s="66" t="s">
        <v>7</v>
      </c>
      <c r="B103" s="76" t="s">
        <v>2</v>
      </c>
      <c r="C103" s="76" t="s">
        <v>106</v>
      </c>
      <c r="D103" s="251" t="s">
        <v>101</v>
      </c>
      <c r="E103" s="67">
        <f>'Full Cost'!E103*'Volume (KT)'!E103</f>
        <v>2195.8251865953566</v>
      </c>
      <c r="F103" s="67">
        <f>'Full Cost'!F103*'Volume (KT)'!F103</f>
        <v>0</v>
      </c>
      <c r="G103" s="67">
        <f>'Full Cost'!G103*'Volume (KT)'!G103</f>
        <v>0</v>
      </c>
      <c r="H103" s="67">
        <f>'Full Cost'!H103*'Volume (KT)'!H103</f>
        <v>0</v>
      </c>
      <c r="I103" s="67">
        <f>'Full Cost'!I103*'Volume (KT)'!I103</f>
        <v>0</v>
      </c>
      <c r="J103" s="67">
        <f>'Full Cost'!J103*'Volume (KT)'!J103</f>
        <v>0</v>
      </c>
      <c r="K103" s="67">
        <f>'Full Cost'!K103*'Volume (KT)'!K103</f>
        <v>0</v>
      </c>
      <c r="L103" s="67">
        <f>'Full Cost'!L103*'Volume (KT)'!L103</f>
        <v>0</v>
      </c>
      <c r="M103" s="67">
        <f>'Full Cost'!M103*'Volume (KT)'!M103</f>
        <v>0</v>
      </c>
      <c r="N103" s="67">
        <f>'Full Cost'!N103*'Volume (KT)'!N103</f>
        <v>0</v>
      </c>
      <c r="O103" s="67">
        <f>'Full Cost'!O103*'Volume (KT)'!O103</f>
        <v>0</v>
      </c>
      <c r="P103" s="67">
        <f>'Full Cost'!P103*'Volume (KT)'!P103</f>
        <v>0</v>
      </c>
    </row>
    <row r="104" spans="1:16">
      <c r="A104" s="66" t="s">
        <v>7</v>
      </c>
      <c r="B104" s="76" t="s">
        <v>2</v>
      </c>
      <c r="C104" s="76" t="s">
        <v>106</v>
      </c>
      <c r="D104" s="76" t="s">
        <v>113</v>
      </c>
      <c r="E104" s="67">
        <f>'Full Cost'!E104*'Volume (KT)'!E104</f>
        <v>489.49075959385732</v>
      </c>
      <c r="F104" s="67">
        <f>'Full Cost'!F104*'Volume (KT)'!F104</f>
        <v>0</v>
      </c>
      <c r="G104" s="67">
        <f>'Full Cost'!G104*'Volume (KT)'!G104</f>
        <v>0</v>
      </c>
      <c r="H104" s="67">
        <f>'Full Cost'!H104*'Volume (KT)'!H104</f>
        <v>0</v>
      </c>
      <c r="I104" s="67">
        <f>'Full Cost'!I104*'Volume (KT)'!I104</f>
        <v>0</v>
      </c>
      <c r="J104" s="67">
        <f>'Full Cost'!J104*'Volume (KT)'!J104</f>
        <v>0</v>
      </c>
      <c r="K104" s="67">
        <f>'Full Cost'!K104*'Volume (KT)'!K104</f>
        <v>0</v>
      </c>
      <c r="L104" s="67">
        <f>'Full Cost'!L104*'Volume (KT)'!L104</f>
        <v>0</v>
      </c>
      <c r="M104" s="67">
        <f>'Full Cost'!M104*'Volume (KT)'!M104</f>
        <v>0</v>
      </c>
      <c r="N104" s="67">
        <f>'Full Cost'!N104*'Volume (KT)'!N104</f>
        <v>0</v>
      </c>
      <c r="O104" s="67">
        <f>'Full Cost'!O104*'Volume (KT)'!O104</f>
        <v>0</v>
      </c>
      <c r="P104" s="67">
        <f>'Full Cost'!P104*'Volume (KT)'!P104</f>
        <v>0</v>
      </c>
    </row>
    <row r="105" spans="1:16">
      <c r="A105" s="66" t="s">
        <v>7</v>
      </c>
      <c r="B105" s="76" t="s">
        <v>2</v>
      </c>
      <c r="C105" s="76" t="s">
        <v>107</v>
      </c>
      <c r="D105" s="251" t="s">
        <v>99</v>
      </c>
      <c r="E105" s="67">
        <f>'Full Cost'!E105*'Volume (KT)'!E105</f>
        <v>0</v>
      </c>
      <c r="F105" s="67">
        <f>'Full Cost'!F105*'Volume (KT)'!F105</f>
        <v>0</v>
      </c>
      <c r="G105" s="67">
        <f>'Full Cost'!G105*'Volume (KT)'!G105</f>
        <v>0</v>
      </c>
      <c r="H105" s="67">
        <f>'Full Cost'!H105*'Volume (KT)'!H105</f>
        <v>0</v>
      </c>
      <c r="I105" s="67">
        <f>'Full Cost'!I105*'Volume (KT)'!I105</f>
        <v>0</v>
      </c>
      <c r="J105" s="67">
        <f>'Full Cost'!J105*'Volume (KT)'!J105</f>
        <v>0</v>
      </c>
      <c r="K105" s="67">
        <f>'Full Cost'!K105*'Volume (KT)'!K105</f>
        <v>0</v>
      </c>
      <c r="L105" s="67">
        <f>'Full Cost'!L105*'Volume (KT)'!L105</f>
        <v>0</v>
      </c>
      <c r="M105" s="67">
        <f>'Full Cost'!M105*'Volume (KT)'!M105</f>
        <v>0</v>
      </c>
      <c r="N105" s="67">
        <f>'Full Cost'!N105*'Volume (KT)'!N105</f>
        <v>0</v>
      </c>
      <c r="O105" s="67">
        <f>'Full Cost'!O105*'Volume (KT)'!O105</f>
        <v>0</v>
      </c>
      <c r="P105" s="67">
        <f>'Full Cost'!P105*'Volume (KT)'!P105</f>
        <v>0</v>
      </c>
    </row>
    <row r="106" spans="1:16">
      <c r="A106" s="66" t="s">
        <v>7</v>
      </c>
      <c r="B106" s="76" t="s">
        <v>2</v>
      </c>
      <c r="C106" s="76" t="s">
        <v>107</v>
      </c>
      <c r="D106" s="251" t="s">
        <v>101</v>
      </c>
      <c r="E106" s="67">
        <f>'Full Cost'!E106*'Volume (KT)'!E106</f>
        <v>2238.5217874458217</v>
      </c>
      <c r="F106" s="67">
        <f>'Full Cost'!F106*'Volume (KT)'!F106</f>
        <v>0</v>
      </c>
      <c r="G106" s="67">
        <f>'Full Cost'!G106*'Volume (KT)'!G106</f>
        <v>0</v>
      </c>
      <c r="H106" s="67">
        <f>'Full Cost'!H106*'Volume (KT)'!H106</f>
        <v>0</v>
      </c>
      <c r="I106" s="67">
        <f>'Full Cost'!I106*'Volume (KT)'!I106</f>
        <v>0</v>
      </c>
      <c r="J106" s="67">
        <f>'Full Cost'!J106*'Volume (KT)'!J106</f>
        <v>0</v>
      </c>
      <c r="K106" s="67">
        <f>'Full Cost'!K106*'Volume (KT)'!K106</f>
        <v>0</v>
      </c>
      <c r="L106" s="67">
        <f>'Full Cost'!L106*'Volume (KT)'!L106</f>
        <v>0</v>
      </c>
      <c r="M106" s="67">
        <f>'Full Cost'!M106*'Volume (KT)'!M106</f>
        <v>0</v>
      </c>
      <c r="N106" s="67">
        <f>'Full Cost'!N106*'Volume (KT)'!N106</f>
        <v>0</v>
      </c>
      <c r="O106" s="67">
        <f>'Full Cost'!O106*'Volume (KT)'!O106</f>
        <v>0</v>
      </c>
      <c r="P106" s="67">
        <f>'Full Cost'!P106*'Volume (KT)'!P106</f>
        <v>0</v>
      </c>
    </row>
    <row r="107" spans="1:16">
      <c r="A107" s="66" t="s">
        <v>7</v>
      </c>
      <c r="B107" s="76" t="s">
        <v>2</v>
      </c>
      <c r="C107" s="76" t="s">
        <v>108</v>
      </c>
      <c r="D107" s="251" t="s">
        <v>99</v>
      </c>
      <c r="E107" s="67">
        <f>'Full Cost'!E107*'Volume (KT)'!E107</f>
        <v>0</v>
      </c>
      <c r="F107" s="67">
        <f>'Full Cost'!F107*'Volume (KT)'!F107</f>
        <v>0</v>
      </c>
      <c r="G107" s="67">
        <f>'Full Cost'!G107*'Volume (KT)'!G107</f>
        <v>0</v>
      </c>
      <c r="H107" s="67">
        <f>'Full Cost'!H107*'Volume (KT)'!H107</f>
        <v>0</v>
      </c>
      <c r="I107" s="67">
        <f>'Full Cost'!I107*'Volume (KT)'!I107</f>
        <v>0</v>
      </c>
      <c r="J107" s="67">
        <f>'Full Cost'!J107*'Volume (KT)'!J107</f>
        <v>0</v>
      </c>
      <c r="K107" s="67">
        <f>'Full Cost'!K107*'Volume (KT)'!K107</f>
        <v>0</v>
      </c>
      <c r="L107" s="67">
        <f>'Full Cost'!L107*'Volume (KT)'!L107</f>
        <v>0</v>
      </c>
      <c r="M107" s="67">
        <f>'Full Cost'!M107*'Volume (KT)'!M107</f>
        <v>0</v>
      </c>
      <c r="N107" s="67">
        <f>'Full Cost'!N107*'Volume (KT)'!N107</f>
        <v>0</v>
      </c>
      <c r="O107" s="67">
        <f>'Full Cost'!O107*'Volume (KT)'!O107</f>
        <v>0</v>
      </c>
      <c r="P107" s="67">
        <f>'Full Cost'!P107*'Volume (KT)'!P107</f>
        <v>0</v>
      </c>
    </row>
    <row r="108" spans="1:16">
      <c r="A108" s="66" t="s">
        <v>7</v>
      </c>
      <c r="B108" s="76" t="s">
        <v>2</v>
      </c>
      <c r="C108" s="76" t="s">
        <v>108</v>
      </c>
      <c r="D108" s="251" t="s">
        <v>101</v>
      </c>
      <c r="E108" s="67">
        <f>'Full Cost'!E108*'Volume (KT)'!E108</f>
        <v>0</v>
      </c>
      <c r="F108" s="67">
        <f>'Full Cost'!F108*'Volume (KT)'!F108</f>
        <v>0</v>
      </c>
      <c r="G108" s="67">
        <f>'Full Cost'!G108*'Volume (KT)'!G108</f>
        <v>0</v>
      </c>
      <c r="H108" s="67">
        <f>'Full Cost'!H108*'Volume (KT)'!H108</f>
        <v>0</v>
      </c>
      <c r="I108" s="67">
        <f>'Full Cost'!I108*'Volume (KT)'!I108</f>
        <v>0</v>
      </c>
      <c r="J108" s="67">
        <f>'Full Cost'!J108*'Volume (KT)'!J108</f>
        <v>0</v>
      </c>
      <c r="K108" s="67">
        <f>'Full Cost'!K108*'Volume (KT)'!K108</f>
        <v>0</v>
      </c>
      <c r="L108" s="67">
        <f>'Full Cost'!L108*'Volume (KT)'!L108</f>
        <v>0</v>
      </c>
      <c r="M108" s="67">
        <f>'Full Cost'!M108*'Volume (KT)'!M108</f>
        <v>0</v>
      </c>
      <c r="N108" s="67">
        <f>'Full Cost'!N108*'Volume (KT)'!N108</f>
        <v>0</v>
      </c>
      <c r="O108" s="67">
        <f>'Full Cost'!O108*'Volume (KT)'!O108</f>
        <v>0</v>
      </c>
      <c r="P108" s="67">
        <f>'Full Cost'!P108*'Volume (KT)'!P108</f>
        <v>0</v>
      </c>
    </row>
    <row r="109" spans="1:16">
      <c r="A109" s="66" t="s">
        <v>7</v>
      </c>
      <c r="B109" s="76" t="s">
        <v>2</v>
      </c>
      <c r="C109" s="76" t="s">
        <v>219</v>
      </c>
      <c r="D109" s="251" t="s">
        <v>99</v>
      </c>
      <c r="E109" s="67">
        <f>'Full Cost'!E109*'Volume (KT)'!E109</f>
        <v>0</v>
      </c>
      <c r="F109" s="67">
        <f>'Full Cost'!F109*'Volume (KT)'!F109</f>
        <v>0</v>
      </c>
      <c r="G109" s="67">
        <f>'Full Cost'!G109*'Volume (KT)'!G109</f>
        <v>0</v>
      </c>
      <c r="H109" s="67">
        <f>'Full Cost'!H109*'Volume (KT)'!H109</f>
        <v>0</v>
      </c>
      <c r="I109" s="67">
        <f>'Full Cost'!I109*'Volume (KT)'!I109</f>
        <v>0</v>
      </c>
      <c r="J109" s="67">
        <f>'Full Cost'!J109*'Volume (KT)'!J109</f>
        <v>0</v>
      </c>
      <c r="K109" s="67">
        <f>'Full Cost'!K109*'Volume (KT)'!K109</f>
        <v>0</v>
      </c>
      <c r="L109" s="67">
        <f>'Full Cost'!L109*'Volume (KT)'!L109</f>
        <v>0</v>
      </c>
      <c r="M109" s="67">
        <f>'Full Cost'!M109*'Volume (KT)'!M109</f>
        <v>0</v>
      </c>
      <c r="N109" s="67">
        <f>'Full Cost'!N109*'Volume (KT)'!N109</f>
        <v>0</v>
      </c>
      <c r="O109" s="67">
        <f>'Full Cost'!O109*'Volume (KT)'!O109</f>
        <v>0</v>
      </c>
      <c r="P109" s="67">
        <f>'Full Cost'!P109*'Volume (KT)'!P109</f>
        <v>0</v>
      </c>
    </row>
    <row r="110" spans="1:16">
      <c r="A110" s="66" t="s">
        <v>7</v>
      </c>
      <c r="B110" s="76" t="s">
        <v>2</v>
      </c>
      <c r="C110" s="76" t="s">
        <v>219</v>
      </c>
      <c r="D110" s="251" t="s">
        <v>101</v>
      </c>
      <c r="E110" s="67">
        <f>'Full Cost'!E110*'Volume (KT)'!E110</f>
        <v>0</v>
      </c>
      <c r="F110" s="67">
        <f>'Full Cost'!F110*'Volume (KT)'!F110</f>
        <v>0</v>
      </c>
      <c r="G110" s="67">
        <f>'Full Cost'!G110*'Volume (KT)'!G110</f>
        <v>0</v>
      </c>
      <c r="H110" s="67">
        <f>'Full Cost'!H110*'Volume (KT)'!H110</f>
        <v>0</v>
      </c>
      <c r="I110" s="67">
        <f>'Full Cost'!I110*'Volume (KT)'!I110</f>
        <v>0</v>
      </c>
      <c r="J110" s="67">
        <f>'Full Cost'!J110*'Volume (KT)'!J110</f>
        <v>0</v>
      </c>
      <c r="K110" s="67">
        <f>'Full Cost'!K110*'Volume (KT)'!K110</f>
        <v>0</v>
      </c>
      <c r="L110" s="67">
        <f>'Full Cost'!L110*'Volume (KT)'!L110</f>
        <v>0</v>
      </c>
      <c r="M110" s="67">
        <f>'Full Cost'!M110*'Volume (KT)'!M110</f>
        <v>0</v>
      </c>
      <c r="N110" s="67">
        <f>'Full Cost'!N110*'Volume (KT)'!N110</f>
        <v>0</v>
      </c>
      <c r="O110" s="67">
        <f>'Full Cost'!O110*'Volume (KT)'!O110</f>
        <v>0</v>
      </c>
      <c r="P110" s="67">
        <f>'Full Cost'!P110*'Volume (KT)'!P110</f>
        <v>0</v>
      </c>
    </row>
    <row r="111" spans="1:16">
      <c r="A111" s="66" t="s">
        <v>7</v>
      </c>
      <c r="B111" s="76" t="s">
        <v>2</v>
      </c>
      <c r="C111" s="76" t="s">
        <v>110</v>
      </c>
      <c r="D111" s="251" t="s">
        <v>99</v>
      </c>
      <c r="E111" s="67">
        <f>'Full Cost'!E111*'Volume (KT)'!E111</f>
        <v>0</v>
      </c>
      <c r="F111" s="67">
        <f>'Full Cost'!F111*'Volume (KT)'!F111</f>
        <v>0</v>
      </c>
      <c r="G111" s="67">
        <f>'Full Cost'!G111*'Volume (KT)'!G111</f>
        <v>0</v>
      </c>
      <c r="H111" s="67">
        <f>'Full Cost'!H111*'Volume (KT)'!H111</f>
        <v>0</v>
      </c>
      <c r="I111" s="67">
        <f>'Full Cost'!I111*'Volume (KT)'!I111</f>
        <v>0</v>
      </c>
      <c r="J111" s="67">
        <f>'Full Cost'!J111*'Volume (KT)'!J111</f>
        <v>0</v>
      </c>
      <c r="K111" s="67">
        <f>'Full Cost'!K111*'Volume (KT)'!K111</f>
        <v>0</v>
      </c>
      <c r="L111" s="67">
        <f>'Full Cost'!L111*'Volume (KT)'!L111</f>
        <v>0</v>
      </c>
      <c r="M111" s="67">
        <f>'Full Cost'!M111*'Volume (KT)'!M111</f>
        <v>0</v>
      </c>
      <c r="N111" s="67">
        <f>'Full Cost'!N111*'Volume (KT)'!N111</f>
        <v>0</v>
      </c>
      <c r="O111" s="67">
        <f>'Full Cost'!O111*'Volume (KT)'!O111</f>
        <v>0</v>
      </c>
      <c r="P111" s="67">
        <f>'Full Cost'!P111*'Volume (KT)'!P111</f>
        <v>0</v>
      </c>
    </row>
    <row r="112" spans="1:16">
      <c r="A112" s="66" t="s">
        <v>7</v>
      </c>
      <c r="B112" s="76" t="s">
        <v>2</v>
      </c>
      <c r="C112" s="76" t="s">
        <v>110</v>
      </c>
      <c r="D112" s="251" t="s">
        <v>101</v>
      </c>
      <c r="E112" s="67">
        <f>'Full Cost'!E112*'Volume (KT)'!E112</f>
        <v>0</v>
      </c>
      <c r="F112" s="67">
        <f>'Full Cost'!F112*'Volume (KT)'!F112</f>
        <v>0</v>
      </c>
      <c r="G112" s="67">
        <f>'Full Cost'!G112*'Volume (KT)'!G112</f>
        <v>0</v>
      </c>
      <c r="H112" s="67">
        <f>'Full Cost'!H112*'Volume (KT)'!H112</f>
        <v>0</v>
      </c>
      <c r="I112" s="67">
        <f>'Full Cost'!I112*'Volume (KT)'!I112</f>
        <v>0</v>
      </c>
      <c r="J112" s="67">
        <f>'Full Cost'!J112*'Volume (KT)'!J112</f>
        <v>0</v>
      </c>
      <c r="K112" s="67">
        <f>'Full Cost'!K112*'Volume (KT)'!K112</f>
        <v>0</v>
      </c>
      <c r="L112" s="67">
        <f>'Full Cost'!L112*'Volume (KT)'!L112</f>
        <v>0</v>
      </c>
      <c r="M112" s="67">
        <f>'Full Cost'!M112*'Volume (KT)'!M112</f>
        <v>0</v>
      </c>
      <c r="N112" s="67">
        <f>'Full Cost'!N112*'Volume (KT)'!N112</f>
        <v>0</v>
      </c>
      <c r="O112" s="67">
        <f>'Full Cost'!O112*'Volume (KT)'!O112</f>
        <v>0</v>
      </c>
      <c r="P112" s="67">
        <f>'Full Cost'!P112*'Volume (KT)'!P112</f>
        <v>0</v>
      </c>
    </row>
    <row r="113" spans="1:16">
      <c r="A113" s="66" t="s">
        <v>7</v>
      </c>
      <c r="B113" s="76" t="s">
        <v>2</v>
      </c>
      <c r="C113" s="76" t="s">
        <v>112</v>
      </c>
      <c r="D113" s="251" t="s">
        <v>101</v>
      </c>
      <c r="E113" s="67">
        <f>'Full Cost'!E113*'Volume (KT)'!E113</f>
        <v>0</v>
      </c>
      <c r="F113" s="67">
        <f>'Full Cost'!F113*'Volume (KT)'!F113</f>
        <v>0</v>
      </c>
      <c r="G113" s="67">
        <f>'Full Cost'!G113*'Volume (KT)'!G113</f>
        <v>0</v>
      </c>
      <c r="H113" s="67">
        <f>'Full Cost'!H113*'Volume (KT)'!H113</f>
        <v>0</v>
      </c>
      <c r="I113" s="67">
        <f>'Full Cost'!I113*'Volume (KT)'!I113</f>
        <v>0</v>
      </c>
      <c r="J113" s="67">
        <f>'Full Cost'!J113*'Volume (KT)'!J113</f>
        <v>0</v>
      </c>
      <c r="K113" s="67">
        <f>'Full Cost'!K113*'Volume (KT)'!K113</f>
        <v>0</v>
      </c>
      <c r="L113" s="67">
        <f>'Full Cost'!L113*'Volume (KT)'!L113</f>
        <v>0</v>
      </c>
      <c r="M113" s="67">
        <f>'Full Cost'!M113*'Volume (KT)'!M113</f>
        <v>0</v>
      </c>
      <c r="N113" s="67">
        <f>'Full Cost'!N113*'Volume (KT)'!N113</f>
        <v>0</v>
      </c>
      <c r="O113" s="67">
        <f>'Full Cost'!O113*'Volume (KT)'!O113</f>
        <v>0</v>
      </c>
      <c r="P113" s="67">
        <f>'Full Cost'!P113*'Volume (KT)'!P113</f>
        <v>0</v>
      </c>
    </row>
    <row r="114" spans="1:16">
      <c r="A114" s="66" t="s">
        <v>7</v>
      </c>
      <c r="B114" s="76" t="s">
        <v>84</v>
      </c>
      <c r="C114" s="76" t="s">
        <v>102</v>
      </c>
      <c r="D114" s="251" t="s">
        <v>99</v>
      </c>
      <c r="E114" s="67">
        <f>'Full Cost'!E114*'Volume (KT)'!E114</f>
        <v>0</v>
      </c>
      <c r="F114" s="67">
        <f>'Full Cost'!F114*'Volume (KT)'!F114</f>
        <v>347.35953541935595</v>
      </c>
      <c r="G114" s="67">
        <f>'Full Cost'!G114*'Volume (KT)'!G114</f>
        <v>0</v>
      </c>
      <c r="H114" s="67">
        <f>'Full Cost'!H114*'Volume (KT)'!H114</f>
        <v>0</v>
      </c>
      <c r="I114" s="67">
        <f>'Full Cost'!I114*'Volume (KT)'!I114</f>
        <v>0</v>
      </c>
      <c r="J114" s="67">
        <f>'Full Cost'!J114*'Volume (KT)'!J114</f>
        <v>0</v>
      </c>
      <c r="K114" s="67">
        <f>'Full Cost'!K114*'Volume (KT)'!K114</f>
        <v>0</v>
      </c>
      <c r="L114" s="67">
        <f>'Full Cost'!L114*'Volume (KT)'!L114</f>
        <v>0</v>
      </c>
      <c r="M114" s="67">
        <f>'Full Cost'!M114*'Volume (KT)'!M114</f>
        <v>0</v>
      </c>
      <c r="N114" s="67">
        <f>'Full Cost'!N114*'Volume (KT)'!N114</f>
        <v>0</v>
      </c>
      <c r="O114" s="67">
        <f>'Full Cost'!O114*'Volume (KT)'!O114</f>
        <v>0</v>
      </c>
      <c r="P114" s="67">
        <f>'Full Cost'!P114*'Volume (KT)'!P114</f>
        <v>0</v>
      </c>
    </row>
    <row r="115" spans="1:16">
      <c r="A115" s="66" t="s">
        <v>7</v>
      </c>
      <c r="B115" s="76" t="s">
        <v>84</v>
      </c>
      <c r="C115" s="76" t="s">
        <v>98</v>
      </c>
      <c r="D115" s="251" t="s">
        <v>86</v>
      </c>
      <c r="E115" s="67">
        <f>'Full Cost'!E115*'Volume (KT)'!E115</f>
        <v>1963.2404893804587</v>
      </c>
      <c r="F115" s="67">
        <f>'Full Cost'!F115*'Volume (KT)'!F115</f>
        <v>1157.8651180645197</v>
      </c>
      <c r="G115" s="67">
        <f>'Full Cost'!G115*'Volume (KT)'!G115</f>
        <v>848.32945891783538</v>
      </c>
      <c r="H115" s="67">
        <f>'Full Cost'!H115*'Volume (KT)'!H115</f>
        <v>766.41256684491952</v>
      </c>
      <c r="I115" s="67">
        <f>'Full Cost'!I115*'Volume (KT)'!I115</f>
        <v>827.58021390374358</v>
      </c>
      <c r="J115" s="67">
        <f>'Full Cost'!J115*'Volume (KT)'!J115</f>
        <v>969.05995989304824</v>
      </c>
      <c r="K115" s="67">
        <f>'Full Cost'!K115*'Volume (KT)'!K115</f>
        <v>963.92861930294896</v>
      </c>
      <c r="L115" s="67">
        <f>'Full Cost'!L115*'Volume (KT)'!L115</f>
        <v>1003.678619302949</v>
      </c>
      <c r="M115" s="67">
        <f>'Full Cost'!M115*'Volume (KT)'!M115</f>
        <v>767.49329758713122</v>
      </c>
      <c r="N115" s="67">
        <f>'Full Cost'!N115*'Volume (KT)'!N115</f>
        <v>777.3070441523422</v>
      </c>
      <c r="O115" s="67">
        <f>'Full Cost'!O115*'Volume (KT)'!O115</f>
        <v>787.3070441523422</v>
      </c>
      <c r="P115" s="67">
        <f>'Full Cost'!P115*'Volume (KT)'!P115</f>
        <v>787.3070441523422</v>
      </c>
    </row>
    <row r="116" spans="1:16">
      <c r="A116" s="66" t="s">
        <v>7</v>
      </c>
      <c r="B116" s="76" t="s">
        <v>84</v>
      </c>
      <c r="C116" s="76" t="s">
        <v>106</v>
      </c>
      <c r="D116" s="251" t="s">
        <v>86</v>
      </c>
      <c r="E116" s="67">
        <f>'Full Cost'!E116*'Volume (KT)'!E116</f>
        <v>0</v>
      </c>
      <c r="F116" s="67">
        <f>'Full Cost'!F116*'Volume (KT)'!F116</f>
        <v>0</v>
      </c>
      <c r="G116" s="67">
        <f>'Full Cost'!G116*'Volume (KT)'!G116</f>
        <v>0</v>
      </c>
      <c r="H116" s="67">
        <f>'Full Cost'!H116*'Volume (KT)'!H116</f>
        <v>0</v>
      </c>
      <c r="I116" s="67">
        <f>'Full Cost'!I116*'Volume (KT)'!I116</f>
        <v>0</v>
      </c>
      <c r="J116" s="67">
        <f>'Full Cost'!J116*'Volume (KT)'!J116</f>
        <v>0</v>
      </c>
      <c r="K116" s="67">
        <f>'Full Cost'!K116*'Volume (KT)'!K116</f>
        <v>0</v>
      </c>
      <c r="L116" s="67">
        <f>'Full Cost'!L116*'Volume (KT)'!L116</f>
        <v>0</v>
      </c>
      <c r="M116" s="67">
        <f>'Full Cost'!M116*'Volume (KT)'!M116</f>
        <v>0</v>
      </c>
      <c r="N116" s="67">
        <f>'Full Cost'!N116*'Volume (KT)'!N116</f>
        <v>0</v>
      </c>
      <c r="O116" s="67">
        <f>'Full Cost'!O116*'Volume (KT)'!O116</f>
        <v>0</v>
      </c>
      <c r="P116" s="67">
        <f>'Full Cost'!P116*'Volume (KT)'!P116</f>
        <v>0</v>
      </c>
    </row>
    <row r="117" spans="1:16">
      <c r="A117" s="66" t="s">
        <v>7</v>
      </c>
      <c r="B117" s="76" t="s">
        <v>84</v>
      </c>
      <c r="C117" s="76" t="s">
        <v>107</v>
      </c>
      <c r="D117" s="251" t="s">
        <v>86</v>
      </c>
      <c r="E117" s="67">
        <f>'Full Cost'!E117*'Volume (KT)'!E117</f>
        <v>2678.6586338157113</v>
      </c>
      <c r="F117" s="67">
        <f>'Full Cost'!F117*'Volume (KT)'!F117</f>
        <v>2593.6178644645252</v>
      </c>
      <c r="G117" s="67">
        <f>'Full Cost'!G117*'Volume (KT)'!G117</f>
        <v>2757.0707414829658</v>
      </c>
      <c r="H117" s="67">
        <f>'Full Cost'!H117*'Volume (KT)'!H117</f>
        <v>2490.8408422459893</v>
      </c>
      <c r="I117" s="67">
        <f>'Full Cost'!I117*'Volume (KT)'!I117</f>
        <v>1564.1266042780749</v>
      </c>
      <c r="J117" s="67">
        <f>'Full Cost'!J117*'Volume (KT)'!J117</f>
        <v>1383.8016711229948</v>
      </c>
      <c r="K117" s="67">
        <f>'Full Cost'!K117*'Volume (KT)'!K117</f>
        <v>1262.2008713136729</v>
      </c>
      <c r="L117" s="67">
        <f>'Full Cost'!L117*'Volume (KT)'!L117</f>
        <v>1314.2508713136729</v>
      </c>
      <c r="M117" s="67">
        <f>'Full Cost'!M117*'Volume (KT)'!M117</f>
        <v>1331.600871313673</v>
      </c>
      <c r="N117" s="67">
        <f>'Full Cost'!N117*'Volume (KT)'!N117</f>
        <v>1348.6277216043143</v>
      </c>
      <c r="O117" s="67">
        <f>'Full Cost'!O117*'Volume (KT)'!O117</f>
        <v>1365.9777216043142</v>
      </c>
      <c r="P117" s="67">
        <f>'Full Cost'!P117*'Volume (KT)'!P117</f>
        <v>1365.9777216043142</v>
      </c>
    </row>
    <row r="118" spans="1:16">
      <c r="A118" s="66" t="s">
        <v>7</v>
      </c>
      <c r="B118" s="76" t="s">
        <v>84</v>
      </c>
      <c r="C118" s="76" t="s">
        <v>219</v>
      </c>
      <c r="D118" s="251" t="s">
        <v>86</v>
      </c>
      <c r="E118" s="67">
        <f>'Full Cost'!E118*'Volume (KT)'!E118</f>
        <v>0</v>
      </c>
      <c r="F118" s="67">
        <f>'Full Cost'!F118*'Volume (KT)'!F118</f>
        <v>0</v>
      </c>
      <c r="G118" s="67">
        <f>'Full Cost'!G118*'Volume (KT)'!G118</f>
        <v>0</v>
      </c>
      <c r="H118" s="67">
        <f>'Full Cost'!H118*'Volume (KT)'!H118</f>
        <v>0</v>
      </c>
      <c r="I118" s="67">
        <f>'Full Cost'!I118*'Volume (KT)'!I118</f>
        <v>0</v>
      </c>
      <c r="J118" s="67">
        <f>'Full Cost'!J118*'Volume (KT)'!J118</f>
        <v>0</v>
      </c>
      <c r="K118" s="67">
        <f>'Full Cost'!K118*'Volume (KT)'!K118</f>
        <v>0</v>
      </c>
      <c r="L118" s="67">
        <f>'Full Cost'!L118*'Volume (KT)'!L118</f>
        <v>0</v>
      </c>
      <c r="M118" s="67">
        <f>'Full Cost'!M118*'Volume (KT)'!M118</f>
        <v>0</v>
      </c>
      <c r="N118" s="67">
        <f>'Full Cost'!N118*'Volume (KT)'!N118</f>
        <v>0</v>
      </c>
      <c r="O118" s="67">
        <f>'Full Cost'!O118*'Volume (KT)'!O118</f>
        <v>0</v>
      </c>
      <c r="P118" s="67">
        <f>'Full Cost'!P118*'Volume (KT)'!P118</f>
        <v>0</v>
      </c>
    </row>
    <row r="119" spans="1:16">
      <c r="A119" s="66" t="s">
        <v>7</v>
      </c>
      <c r="B119" s="76" t="s">
        <v>114</v>
      </c>
      <c r="C119" s="76" t="s">
        <v>98</v>
      </c>
      <c r="D119" s="251" t="s">
        <v>115</v>
      </c>
      <c r="E119" s="67">
        <f>'Full Cost'!E119*'Volume (KT)'!E119</f>
        <v>3660.7657406399999</v>
      </c>
      <c r="F119" s="67">
        <f>'Full Cost'!F119*'Volume (KT)'!F119</f>
        <v>3515.1080395038671</v>
      </c>
      <c r="G119" s="67">
        <f>'Full Cost'!G119*'Volume (KT)'!G119</f>
        <v>3569.5214766478898</v>
      </c>
      <c r="H119" s="67">
        <f>'Full Cost'!H119*'Volume (KT)'!H119</f>
        <v>3212.3361285381975</v>
      </c>
      <c r="I119" s="67">
        <f>'Full Cost'!I119*'Volume (KT)'!I119</f>
        <v>2740.8825624260585</v>
      </c>
      <c r="J119" s="67">
        <f>'Full Cost'!J119*'Volume (KT)'!J119</f>
        <v>2626.836440085423</v>
      </c>
      <c r="K119" s="67">
        <f>'Full Cost'!K119*'Volume (KT)'!K119</f>
        <v>2460.1536458952637</v>
      </c>
      <c r="L119" s="67">
        <f>'Full Cost'!L119*'Volume (KT)'!L119</f>
        <v>2557.264974022708</v>
      </c>
      <c r="M119" s="67">
        <f>'Full Cost'!M119*'Volume (KT)'!M119</f>
        <v>2589.6354167318564</v>
      </c>
      <c r="N119" s="67">
        <f>'Full Cost'!N119*'Volume (KT)'!N119</f>
        <v>2622.0058594410043</v>
      </c>
      <c r="O119" s="67">
        <f>'Full Cost'!O119*'Volume (KT)'!O119</f>
        <v>2654.3763021501527</v>
      </c>
      <c r="P119" s="67">
        <f>'Full Cost'!P119*'Volume (KT)'!P119</f>
        <v>2654.3763021501527</v>
      </c>
    </row>
    <row r="120" spans="1:16">
      <c r="A120" s="66" t="s">
        <v>7</v>
      </c>
      <c r="B120" s="76" t="s">
        <v>91</v>
      </c>
      <c r="C120" s="76" t="s">
        <v>98</v>
      </c>
      <c r="D120" s="251" t="s">
        <v>91</v>
      </c>
      <c r="E120" s="67">
        <f>'Full Cost'!E120*'Volume (KT)'!E120</f>
        <v>4347.0992491176703</v>
      </c>
      <c r="F120" s="67">
        <f>'Full Cost'!F120*'Volume (KT)'!F120</f>
        <v>2692.3203880713463</v>
      </c>
      <c r="G120" s="67">
        <f>'Full Cost'!G120*'Volume (KT)'!G120</f>
        <v>6217.749911020348</v>
      </c>
      <c r="H120" s="67">
        <f>'Full Cost'!H120*'Volume (KT)'!H120</f>
        <v>6040.3148912520046</v>
      </c>
      <c r="I120" s="67">
        <f>'Full Cost'!I120*'Volume (KT)'!I120</f>
        <v>6241.4358156047292</v>
      </c>
      <c r="J120" s="67">
        <f>'Full Cost'!J120*'Volume (KT)'!J120</f>
        <v>6056.6147024720049</v>
      </c>
      <c r="K120" s="67">
        <f>'Full Cost'!K120*'Volume (KT)'!K120</f>
        <v>3813.7178327570582</v>
      </c>
      <c r="L120" s="67">
        <f>'Full Cost'!L120*'Volume (KT)'!L120</f>
        <v>5397.4164192891822</v>
      </c>
      <c r="M120" s="67">
        <f>'Full Cost'!M120*'Volume (KT)'!M120</f>
        <v>6013.6720555894026</v>
      </c>
      <c r="N120" s="67">
        <f>'Full Cost'!N120*'Volume (KT)'!N120</f>
        <v>6049.1795619650238</v>
      </c>
      <c r="O120" s="67">
        <f>'Full Cost'!O120*'Volume (KT)'!O120</f>
        <v>5931.218146233251</v>
      </c>
      <c r="P120" s="67">
        <f>'Full Cost'!P120*'Volume (KT)'!P120</f>
        <v>5968.5454488168753</v>
      </c>
    </row>
    <row r="121" spans="1:16" s="65" customFormat="1" ht="23.4">
      <c r="A121" s="63" t="s">
        <v>6</v>
      </c>
      <c r="B121" s="64"/>
      <c r="D121" s="64"/>
      <c r="E121" s="208">
        <f>E18/'Volume (KT)'!E121</f>
        <v>429.8129343390566</v>
      </c>
      <c r="F121" s="208">
        <f>F18/'Volume (KT)'!F121</f>
        <v>458.03359896737965</v>
      </c>
      <c r="G121" s="208">
        <f>G18/'Volume (KT)'!G121</f>
        <v>420.89853543362653</v>
      </c>
      <c r="H121" s="208">
        <f>H18/'Volume (KT)'!H121</f>
        <v>444.35038459311784</v>
      </c>
      <c r="I121" s="208">
        <f>I18/'Volume (KT)'!I121</f>
        <v>418.47830377281332</v>
      </c>
      <c r="J121" s="208">
        <f>J18/'Volume (KT)'!J121</f>
        <v>414.51048517726929</v>
      </c>
      <c r="K121" s="208">
        <f>K18/'Volume (KT)'!K121</f>
        <v>405.88723804876622</v>
      </c>
      <c r="L121" s="208">
        <f>L18/'Volume (KT)'!L121</f>
        <v>408.73175522203223</v>
      </c>
      <c r="M121" s="208">
        <f>M18/'Volume (KT)'!M121</f>
        <v>406.1673972353185</v>
      </c>
      <c r="N121" s="208">
        <f>N18/'Volume (KT)'!N121</f>
        <v>398.998284864352</v>
      </c>
      <c r="O121" s="208">
        <f>O18/'Volume (KT)'!O121</f>
        <v>396.63191257660543</v>
      </c>
      <c r="P121" s="208">
        <f>P18/'Volume (KT)'!P121</f>
        <v>402.88562801161532</v>
      </c>
    </row>
    <row r="122" spans="1:16">
      <c r="A122" s="360" t="s">
        <v>1</v>
      </c>
      <c r="B122" s="362" t="s">
        <v>93</v>
      </c>
      <c r="C122" s="362" t="s">
        <v>94</v>
      </c>
      <c r="D122" s="362" t="s">
        <v>95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61"/>
      <c r="B123" s="363"/>
      <c r="C123" s="363"/>
      <c r="D123" s="363"/>
      <c r="E123" s="271">
        <v>23377</v>
      </c>
      <c r="F123" s="263">
        <v>23408</v>
      </c>
      <c r="G123" s="263">
        <v>23437</v>
      </c>
      <c r="H123" s="263">
        <v>23468</v>
      </c>
      <c r="I123" s="263">
        <v>23498</v>
      </c>
      <c r="J123" s="263">
        <v>23529</v>
      </c>
      <c r="K123" s="263">
        <v>23559</v>
      </c>
      <c r="L123" s="263">
        <v>23590</v>
      </c>
      <c r="M123" s="263">
        <v>23621</v>
      </c>
      <c r="N123" s="263">
        <v>23651</v>
      </c>
      <c r="O123" s="263">
        <v>23682</v>
      </c>
      <c r="P123" s="263">
        <v>23712</v>
      </c>
    </row>
    <row r="124" spans="1:16">
      <c r="A124" s="66" t="s">
        <v>7</v>
      </c>
      <c r="B124" s="75" t="s">
        <v>90</v>
      </c>
      <c r="C124" s="75" t="s">
        <v>2</v>
      </c>
      <c r="D124" s="75" t="s">
        <v>90</v>
      </c>
      <c r="E124" s="67">
        <f>'Full Cost'!E124*'Volume (KT)'!E124</f>
        <v>8923.0070863180808</v>
      </c>
      <c r="F124" s="67">
        <f>'Full Cost'!F124*'Volume (KT)'!F124</f>
        <v>9051.5915294095066</v>
      </c>
      <c r="G124" s="67">
        <f>'Full Cost'!G124*'Volume (KT)'!G124</f>
        <v>9580.4991289190457</v>
      </c>
      <c r="H124" s="67">
        <f>'Full Cost'!H124*'Volume (KT)'!H124</f>
        <v>7613.8177757797257</v>
      </c>
      <c r="I124" s="67">
        <f>'Full Cost'!I124*'Volume (KT)'!I124</f>
        <v>9099.1034150955329</v>
      </c>
      <c r="J124" s="67">
        <f>'Full Cost'!J124*'Volume (KT)'!J124</f>
        <v>8007.5924108054569</v>
      </c>
      <c r="K124" s="67">
        <f>'Full Cost'!K124*'Volume (KT)'!K124</f>
        <v>6729.4460775709404</v>
      </c>
      <c r="L124" s="67">
        <f>'Full Cost'!L124*'Volume (KT)'!L124</f>
        <v>8307.4840722820209</v>
      </c>
      <c r="M124" s="67">
        <f>'Full Cost'!M124*'Volume (KT)'!M124</f>
        <v>7393.4423932119944</v>
      </c>
      <c r="N124" s="67">
        <f>'Full Cost'!N124*'Volume (KT)'!N124</f>
        <v>6110.5686837678095</v>
      </c>
      <c r="O124" s="67">
        <f>'Full Cost'!O124*'Volume (KT)'!O124</f>
        <v>7287.4235791820265</v>
      </c>
      <c r="P124" s="67">
        <f>'Full Cost'!P124*'Volume (KT)'!P124</f>
        <v>8024.1195430397274</v>
      </c>
    </row>
    <row r="125" spans="1:16">
      <c r="A125" s="66" t="s">
        <v>7</v>
      </c>
      <c r="B125" s="75" t="s">
        <v>90</v>
      </c>
      <c r="C125" s="75" t="s">
        <v>3</v>
      </c>
      <c r="D125" s="75" t="s">
        <v>90</v>
      </c>
      <c r="E125" s="67">
        <f>'Full Cost'!E125*'Volume (KT)'!E125</f>
        <v>10620.199454572867</v>
      </c>
      <c r="F125" s="67">
        <f>'Full Cost'!F125*'Volume (KT)'!F125</f>
        <v>9336.8090257647782</v>
      </c>
      <c r="G125" s="67">
        <f>'Full Cost'!G125*'Volume (KT)'!G125</f>
        <v>10417.687360492278</v>
      </c>
      <c r="H125" s="67">
        <f>'Full Cost'!H125*'Volume (KT)'!H125</f>
        <v>10161.661187577234</v>
      </c>
      <c r="I125" s="67">
        <f>'Full Cost'!I125*'Volume (KT)'!I125</f>
        <v>10499.993949044117</v>
      </c>
      <c r="J125" s="67">
        <f>'Full Cost'!J125*'Volume (KT)'!J125</f>
        <v>10136.494653603782</v>
      </c>
      <c r="K125" s="67">
        <f>'Full Cost'!K125*'Volume (KT)'!K125</f>
        <v>7994.5819401542776</v>
      </c>
      <c r="L125" s="67">
        <f>'Full Cost'!L125*'Volume (KT)'!L125</f>
        <v>10521.806190457555</v>
      </c>
      <c r="M125" s="67">
        <f>'Full Cost'!M125*'Volume (KT)'!M125</f>
        <v>10060.996408682882</v>
      </c>
      <c r="N125" s="67">
        <f>'Full Cost'!N125*'Volume (KT)'!N125</f>
        <v>9092.5262014465025</v>
      </c>
      <c r="O125" s="67">
        <f>'Full Cost'!O125*'Volume (KT)'!O125</f>
        <v>9916.7260065509017</v>
      </c>
      <c r="P125" s="67">
        <f>'Full Cost'!P125*'Volume (KT)'!P125</f>
        <v>10162.912133966318</v>
      </c>
    </row>
    <row r="126" spans="1:16">
      <c r="A126" s="66" t="s">
        <v>7</v>
      </c>
      <c r="B126" s="75" t="s">
        <v>90</v>
      </c>
      <c r="C126" s="75" t="s">
        <v>42</v>
      </c>
      <c r="D126" s="75" t="s">
        <v>118</v>
      </c>
      <c r="E126" s="67">
        <f>'Full Cost'!E126*'Volume (KT)'!E126</f>
        <v>0</v>
      </c>
      <c r="F126" s="67">
        <f>'Full Cost'!F126*'Volume (KT)'!F126</f>
        <v>443.34325858332278</v>
      </c>
      <c r="G126" s="67">
        <f>'Full Cost'!G126*'Volume (KT)'!G126</f>
        <v>0</v>
      </c>
      <c r="H126" s="67">
        <f>'Full Cost'!H126*'Volume (KT)'!H126</f>
        <v>0</v>
      </c>
      <c r="I126" s="67">
        <f>'Full Cost'!I126*'Volume (KT)'!I126</f>
        <v>0</v>
      </c>
      <c r="J126" s="67">
        <f>'Full Cost'!J126*'Volume (KT)'!J126</f>
        <v>0</v>
      </c>
      <c r="K126" s="67">
        <f>'Full Cost'!K126*'Volume (KT)'!K126</f>
        <v>436.06810582659699</v>
      </c>
      <c r="L126" s="67">
        <f>'Full Cost'!L126*'Volume (KT)'!L126</f>
        <v>0</v>
      </c>
      <c r="M126" s="67">
        <f>'Full Cost'!M126*'Volume (KT)'!M126</f>
        <v>0</v>
      </c>
      <c r="N126" s="67">
        <f>'Full Cost'!N126*'Volume (KT)'!N126</f>
        <v>0</v>
      </c>
      <c r="O126" s="67">
        <f>'Full Cost'!O126*'Volume (KT)'!O126</f>
        <v>0</v>
      </c>
      <c r="P126" s="67">
        <f>'Full Cost'!P126*'Volume (KT)'!P126</f>
        <v>0</v>
      </c>
    </row>
    <row r="127" spans="1:16">
      <c r="A127" s="66" t="s">
        <v>7</v>
      </c>
      <c r="B127" s="75" t="s">
        <v>91</v>
      </c>
      <c r="C127" s="75" t="s">
        <v>42</v>
      </c>
      <c r="D127" s="75" t="s">
        <v>91</v>
      </c>
      <c r="E127" s="67">
        <f>'Full Cost'!E127*'Volume (KT)'!E127</f>
        <v>448.40842141529885</v>
      </c>
      <c r="F127" s="67">
        <f>'Full Cost'!F127*'Volume (KT)'!F127</f>
        <v>0</v>
      </c>
      <c r="G127" s="67">
        <f>'Full Cost'!G127*'Volume (KT)'!G127</f>
        <v>453.67348182788959</v>
      </c>
      <c r="H127" s="67">
        <f>'Full Cost'!H127*'Volume (KT)'!H127</f>
        <v>457.27475344097553</v>
      </c>
      <c r="I127" s="67">
        <f>'Full Cost'!I127*'Volume (KT)'!I127</f>
        <v>457.25780100676002</v>
      </c>
      <c r="J127" s="67">
        <f>'Full Cost'!J127*'Volume (KT)'!J127</f>
        <v>458.55571052017109</v>
      </c>
      <c r="K127" s="67">
        <f>'Full Cost'!K127*'Volume (KT)'!K127</f>
        <v>0</v>
      </c>
      <c r="L127" s="67">
        <f>'Full Cost'!L127*'Volume (KT)'!L127</f>
        <v>464.91701771789201</v>
      </c>
      <c r="M127" s="67">
        <f>'Full Cost'!M127*'Volume (KT)'!M127</f>
        <v>455.14031372613039</v>
      </c>
      <c r="N127" s="67">
        <f>'Full Cost'!N127*'Volume (KT)'!N127</f>
        <v>442.54895079146632</v>
      </c>
      <c r="O127" s="67">
        <f>'Full Cost'!O127*'Volume (KT)'!O127</f>
        <v>448.61379553444556</v>
      </c>
      <c r="P127" s="67">
        <f>'Full Cost'!P127*'Volume (KT)'!P127</f>
        <v>449.05890824502336</v>
      </c>
    </row>
    <row r="128" spans="1:16">
      <c r="A128" s="66" t="s">
        <v>7</v>
      </c>
      <c r="B128" s="75" t="s">
        <v>91</v>
      </c>
      <c r="C128" s="75" t="s">
        <v>108</v>
      </c>
      <c r="D128" s="75" t="s">
        <v>91</v>
      </c>
      <c r="E128" s="67">
        <f>'Full Cost'!E128*'Volume (KT)'!E128</f>
        <v>448.40842141529885</v>
      </c>
      <c r="F128" s="67">
        <f>'Full Cost'!F128*'Volume (KT)'!F128</f>
        <v>454.8701833064892</v>
      </c>
      <c r="G128" s="67">
        <f>'Full Cost'!G128*'Volume (KT)'!G128</f>
        <v>907.34696365577918</v>
      </c>
      <c r="H128" s="67">
        <f>'Full Cost'!H128*'Volume (KT)'!H128</f>
        <v>914.54950688195106</v>
      </c>
      <c r="I128" s="67">
        <f>'Full Cost'!I128*'Volume (KT)'!I128</f>
        <v>914.51560201352004</v>
      </c>
      <c r="J128" s="67">
        <f>'Full Cost'!J128*'Volume (KT)'!J128</f>
        <v>917.11142104034218</v>
      </c>
      <c r="K128" s="67">
        <f>'Full Cost'!K128*'Volume (KT)'!K128</f>
        <v>460.29411170585234</v>
      </c>
      <c r="L128" s="67">
        <f>'Full Cost'!L128*'Volume (KT)'!L128</f>
        <v>464.91701771789201</v>
      </c>
      <c r="M128" s="67">
        <f>'Full Cost'!M128*'Volume (KT)'!M128</f>
        <v>910.28062745226077</v>
      </c>
      <c r="N128" s="67">
        <f>'Full Cost'!N128*'Volume (KT)'!N128</f>
        <v>885.09790158293265</v>
      </c>
      <c r="O128" s="67">
        <f>'Full Cost'!O128*'Volume (KT)'!O128</f>
        <v>897.22759106889112</v>
      </c>
      <c r="P128" s="67">
        <f>'Full Cost'!P128*'Volume (KT)'!P128</f>
        <v>898.11781649004672</v>
      </c>
    </row>
    <row r="129" spans="1:16" s="65" customFormat="1" ht="23.4">
      <c r="A129" s="63" t="s">
        <v>89</v>
      </c>
      <c r="B129" s="64"/>
      <c r="D129" s="64"/>
      <c r="E129" s="208">
        <f>E19/'Volume (KT)'!E129</f>
        <v>364.20437087012567</v>
      </c>
      <c r="F129" s="208">
        <f>F19/'Volume (KT)'!F129</f>
        <v>369.45271548610219</v>
      </c>
      <c r="G129" s="208">
        <f>G19/'Volume (KT)'!G129</f>
        <v>368.48073572765554</v>
      </c>
      <c r="H129" s="208">
        <f>H19/'Volume (KT)'!H129</f>
        <v>371.40574515998662</v>
      </c>
      <c r="I129" s="208">
        <f>I19/'Volume (KT)'!I129</f>
        <v>371.39197612634814</v>
      </c>
      <c r="J129" s="208">
        <f>J19/'Volume (KT)'!J129</f>
        <v>372.44615864211426</v>
      </c>
      <c r="K129" s="208">
        <f>K19/'Volume (KT)'!K129</f>
        <v>373.85811542060776</v>
      </c>
      <c r="L129" s="208">
        <f>L19/'Volume (KT)'!L129</f>
        <v>377.61291237645543</v>
      </c>
      <c r="M129" s="208">
        <f>M19/'Volume (KT)'!M129</f>
        <v>369.67211966059966</v>
      </c>
      <c r="N129" s="208">
        <f>N19/'Volume (KT)'!N129</f>
        <v>359.44521669222411</v>
      </c>
      <c r="O129" s="208">
        <f>O19/'Volume (KT)'!O129</f>
        <v>364.37117895910131</v>
      </c>
      <c r="P129" s="208">
        <f>P19/'Volume (KT)'!P129</f>
        <v>364.73270650180581</v>
      </c>
    </row>
    <row r="130" spans="1:16">
      <c r="A130" s="360" t="s">
        <v>1</v>
      </c>
      <c r="B130" s="362" t="s">
        <v>89</v>
      </c>
      <c r="C130" s="362" t="s">
        <v>94</v>
      </c>
      <c r="D130" s="362" t="s">
        <v>95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61"/>
      <c r="B131" s="363"/>
      <c r="C131" s="363"/>
      <c r="D131" s="363"/>
      <c r="E131" s="271">
        <v>23377</v>
      </c>
      <c r="F131" s="263">
        <v>23408</v>
      </c>
      <c r="G131" s="263">
        <v>23437</v>
      </c>
      <c r="H131" s="263">
        <v>23468</v>
      </c>
      <c r="I131" s="263">
        <v>23498</v>
      </c>
      <c r="J131" s="263">
        <v>23529</v>
      </c>
      <c r="K131" s="263">
        <v>23559</v>
      </c>
      <c r="L131" s="263">
        <v>23590</v>
      </c>
      <c r="M131" s="263">
        <v>23621</v>
      </c>
      <c r="N131" s="263">
        <v>23651</v>
      </c>
      <c r="O131" s="263">
        <v>23682</v>
      </c>
      <c r="P131" s="263">
        <v>23712</v>
      </c>
    </row>
    <row r="132" spans="1:16">
      <c r="A132" s="66" t="s">
        <v>7</v>
      </c>
      <c r="B132" s="75" t="s">
        <v>90</v>
      </c>
      <c r="C132" s="75" t="s">
        <v>3</v>
      </c>
      <c r="D132" s="75" t="s">
        <v>90</v>
      </c>
      <c r="E132" s="67">
        <f>'Full Cost'!E132*'Volume (KT)'!E132</f>
        <v>812.90415578212071</v>
      </c>
      <c r="F132" s="67">
        <f>'Full Cost'!F132*'Volume (KT)'!F132</f>
        <v>744.81667441998229</v>
      </c>
      <c r="G132" s="67">
        <f>'Full Cost'!G132*'Volume (KT)'!G132</f>
        <v>1644.8980042882547</v>
      </c>
      <c r="H132" s="67">
        <f>'Full Cost'!H132*'Volume (KT)'!H132</f>
        <v>1604.4728190911424</v>
      </c>
      <c r="I132" s="67">
        <f>'Full Cost'!I132*'Volume (KT)'!I132</f>
        <v>1657.8937814280187</v>
      </c>
      <c r="J132" s="67">
        <f>'Full Cost'!J132*'Volume (KT)'!J132</f>
        <v>1608.9674053339336</v>
      </c>
      <c r="K132" s="67">
        <f>'Full Cost'!K132*'Volume (KT)'!K132</f>
        <v>1668.9026272375934</v>
      </c>
      <c r="L132" s="67">
        <f>'Full Cost'!L132*'Volume (KT)'!L132</f>
        <v>1685.6640408484975</v>
      </c>
      <c r="M132" s="67">
        <f>'Full Cost'!M132*'Volume (KT)'!M132</f>
        <v>1596.9835569337909</v>
      </c>
      <c r="N132" s="67">
        <f>'Full Cost'!N132*'Volume (KT)'!N132</f>
        <v>1604.5634473140885</v>
      </c>
      <c r="O132" s="67">
        <f>'Full Cost'!O132*'Volume (KT)'!O132</f>
        <v>1574.0834931033178</v>
      </c>
      <c r="P132" s="67">
        <f>'Full Cost'!P132*'Volume (KT)'!P132</f>
        <v>1628.1668018240612</v>
      </c>
    </row>
    <row r="133" spans="1:16" s="65" customFormat="1" ht="23.4">
      <c r="A133" s="63" t="s">
        <v>141</v>
      </c>
      <c r="B133" s="64"/>
      <c r="D133" s="64"/>
      <c r="E133" s="208">
        <f>E20/'Volume (KT)'!E133</f>
        <v>364.20437087012573</v>
      </c>
      <c r="F133" s="208">
        <f>F20/'Volume (KT)'!F133</f>
        <v>369.45271548610231</v>
      </c>
      <c r="G133" s="208">
        <f>G20/'Volume (KT)'!G133</f>
        <v>368.4807357276556</v>
      </c>
      <c r="H133" s="208">
        <f>H20/'Volume (KT)'!H133</f>
        <v>371.40574515998662</v>
      </c>
      <c r="I133" s="208">
        <f>I20/'Volume (KT)'!I133</f>
        <v>371.39197612634825</v>
      </c>
      <c r="J133" s="208">
        <f>J20/'Volume (KT)'!J133</f>
        <v>372.44615864211426</v>
      </c>
      <c r="K133" s="208">
        <f>K20/'Volume (KT)'!K133</f>
        <v>373.85811542060782</v>
      </c>
      <c r="L133" s="208">
        <f>L20/'Volume (KT)'!L133</f>
        <v>377.61291237645548</v>
      </c>
      <c r="M133" s="208">
        <f>M20/'Volume (KT)'!M133</f>
        <v>369.67211966059972</v>
      </c>
      <c r="N133" s="208">
        <f>N20/'Volume (KT)'!N133</f>
        <v>359.44521669222411</v>
      </c>
      <c r="O133" s="208">
        <f>O20/'Volume (KT)'!O133</f>
        <v>364.37117895910131</v>
      </c>
      <c r="P133" s="208">
        <f>P20/'Volume (KT)'!P133</f>
        <v>364.73270650180581</v>
      </c>
    </row>
    <row r="134" spans="1:16">
      <c r="A134" s="360" t="s">
        <v>1</v>
      </c>
      <c r="B134" s="362" t="s">
        <v>141</v>
      </c>
      <c r="C134" s="362" t="s">
        <v>94</v>
      </c>
      <c r="D134" s="362" t="s">
        <v>95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61"/>
      <c r="B135" s="363"/>
      <c r="C135" s="363"/>
      <c r="D135" s="363"/>
      <c r="E135" s="271">
        <v>23377</v>
      </c>
      <c r="F135" s="263">
        <v>23408</v>
      </c>
      <c r="G135" s="263">
        <v>23437</v>
      </c>
      <c r="H135" s="263">
        <v>23468</v>
      </c>
      <c r="I135" s="263">
        <v>23498</v>
      </c>
      <c r="J135" s="263">
        <v>23529</v>
      </c>
      <c r="K135" s="263">
        <v>23559</v>
      </c>
      <c r="L135" s="263">
        <v>23590</v>
      </c>
      <c r="M135" s="263">
        <v>23621</v>
      </c>
      <c r="N135" s="263">
        <v>23651</v>
      </c>
      <c r="O135" s="263">
        <v>23682</v>
      </c>
      <c r="P135" s="263">
        <v>23712</v>
      </c>
    </row>
    <row r="136" spans="1:16">
      <c r="A136" s="66" t="s">
        <v>144</v>
      </c>
      <c r="B136" s="75" t="s">
        <v>90</v>
      </c>
      <c r="C136" s="75" t="s">
        <v>142</v>
      </c>
      <c r="D136" s="75" t="s">
        <v>90</v>
      </c>
      <c r="E136" s="67">
        <f>'Full Cost'!E136*'Volume (KT)'!E136</f>
        <v>0</v>
      </c>
      <c r="F136" s="67">
        <f>'Full Cost'!F136*'Volume (KT)'!F136</f>
        <v>0</v>
      </c>
      <c r="G136" s="67">
        <f>'Full Cost'!G136*'Volume (KT)'!G136</f>
        <v>0</v>
      </c>
      <c r="H136" s="67">
        <f>'Full Cost'!H136*'Volume (KT)'!H136</f>
        <v>0</v>
      </c>
      <c r="I136" s="67">
        <f>'Full Cost'!I136*'Volume (KT)'!I136</f>
        <v>0</v>
      </c>
      <c r="J136" s="67">
        <f>'Full Cost'!J136*'Volume (KT)'!J136</f>
        <v>0</v>
      </c>
      <c r="K136" s="67">
        <f>'Full Cost'!K136*'Volume (KT)'!K136</f>
        <v>0</v>
      </c>
      <c r="L136" s="67">
        <f>'Full Cost'!L136*'Volume (KT)'!L136</f>
        <v>0</v>
      </c>
      <c r="M136" s="67">
        <f>'Full Cost'!M136*'Volume (KT)'!M136</f>
        <v>0</v>
      </c>
      <c r="N136" s="67">
        <f>'Full Cost'!N136*'Volume (KT)'!N136</f>
        <v>0</v>
      </c>
      <c r="O136" s="67">
        <f>'Full Cost'!O136*'Volume (KT)'!O136</f>
        <v>0</v>
      </c>
      <c r="P136" s="67">
        <f>'Full Cost'!P136*'Volume (KT)'!P136</f>
        <v>0</v>
      </c>
    </row>
    <row r="137" spans="1:16">
      <c r="A137" s="66" t="s">
        <v>144</v>
      </c>
      <c r="B137" s="75" t="s">
        <v>90</v>
      </c>
      <c r="C137" s="75" t="s">
        <v>143</v>
      </c>
      <c r="D137" s="75" t="s">
        <v>90</v>
      </c>
      <c r="E137" s="67">
        <f>'Full Cost'!E137*'Volume (KT)'!E137</f>
        <v>0</v>
      </c>
      <c r="F137" s="67">
        <f>'Full Cost'!F137*'Volume (KT)'!F137</f>
        <v>0</v>
      </c>
      <c r="G137" s="67">
        <f>'Full Cost'!G137*'Volume (KT)'!G137</f>
        <v>0</v>
      </c>
      <c r="H137" s="67">
        <f>'Full Cost'!H137*'Volume (KT)'!H137</f>
        <v>0</v>
      </c>
      <c r="I137" s="67">
        <f>'Full Cost'!I137*'Volume (KT)'!I137</f>
        <v>0</v>
      </c>
      <c r="J137" s="67">
        <f>'Full Cost'!J137*'Volume (KT)'!J137</f>
        <v>0</v>
      </c>
      <c r="K137" s="67">
        <f>'Full Cost'!K137*'Volume (KT)'!K137</f>
        <v>0</v>
      </c>
      <c r="L137" s="67">
        <f>'Full Cost'!L137*'Volume (KT)'!L137</f>
        <v>0</v>
      </c>
      <c r="M137" s="67">
        <f>'Full Cost'!M137*'Volume (KT)'!M137</f>
        <v>0</v>
      </c>
      <c r="N137" s="67">
        <f>'Full Cost'!N137*'Volume (KT)'!N137</f>
        <v>0</v>
      </c>
      <c r="O137" s="67">
        <f>'Full Cost'!O137*'Volume (KT)'!O137</f>
        <v>0</v>
      </c>
      <c r="P137" s="67">
        <f>'Full Cost'!P137*'Volume (KT)'!P137</f>
        <v>0</v>
      </c>
    </row>
  </sheetData>
  <mergeCells count="24"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  <mergeCell ref="A134:A135"/>
    <mergeCell ref="B134:B135"/>
    <mergeCell ref="C134:C135"/>
    <mergeCell ref="D134:D135"/>
    <mergeCell ref="A122:A123"/>
    <mergeCell ref="B122:B123"/>
    <mergeCell ref="C122:C123"/>
    <mergeCell ref="D122:D123"/>
    <mergeCell ref="A130:A131"/>
    <mergeCell ref="B130:B131"/>
    <mergeCell ref="C130:C131"/>
    <mergeCell ref="D130:D131"/>
  </mergeCells>
  <conditionalFormatting sqref="E56:P120 E25:P31">
    <cfRule type="cellIs" dxfId="9" priority="6" operator="greaterThan">
      <formula>0</formula>
    </cfRule>
  </conditionalFormatting>
  <conditionalFormatting sqref="E35:P52">
    <cfRule type="cellIs" dxfId="8" priority="5" operator="greaterThan">
      <formula>0</formula>
    </cfRule>
  </conditionalFormatting>
  <conditionalFormatting sqref="E124:P128">
    <cfRule type="cellIs" dxfId="7" priority="3" operator="greaterThan">
      <formula>0</formula>
    </cfRule>
  </conditionalFormatting>
  <conditionalFormatting sqref="E132:P132">
    <cfRule type="cellIs" dxfId="6" priority="2" operator="greaterThan">
      <formula>0</formula>
    </cfRule>
  </conditionalFormatting>
  <conditionalFormatting sqref="E136:P137">
    <cfRule type="cellIs" dxfId="5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8:AC141"/>
  <sheetViews>
    <sheetView zoomScale="70" zoomScaleNormal="70" workbookViewId="0">
      <selection activeCell="P46" sqref="P46"/>
    </sheetView>
  </sheetViews>
  <sheetFormatPr defaultColWidth="8.6640625" defaultRowHeight="14.4"/>
  <cols>
    <col min="1" max="1" width="8.6640625" style="60"/>
    <col min="2" max="2" width="37.6640625" style="60" bestFit="1" customWidth="1"/>
    <col min="3" max="3" width="38.21875" style="61" bestFit="1" customWidth="1"/>
    <col min="4" max="4" width="16.77734375" style="60" bestFit="1" customWidth="1"/>
    <col min="5" max="16" width="12.6640625" style="61" bestFit="1" customWidth="1"/>
    <col min="17" max="16384" width="8.6640625" style="61"/>
  </cols>
  <sheetData>
    <row r="8" spans="3:16">
      <c r="D8" s="229" t="s">
        <v>170</v>
      </c>
      <c r="E8" s="230">
        <f>SUM(E56:E63)</f>
        <v>21477.804675555555</v>
      </c>
      <c r="F8" s="230">
        <f t="shared" ref="F8:P8" si="0">SUM(F56:F63)</f>
        <v>20952.892400000001</v>
      </c>
      <c r="G8" s="230">
        <f t="shared" si="0"/>
        <v>19931.139707588685</v>
      </c>
      <c r="H8" s="230">
        <f t="shared" si="0"/>
        <v>34632.215187690199</v>
      </c>
      <c r="I8" s="230">
        <f t="shared" si="0"/>
        <v>31200.340568708787</v>
      </c>
      <c r="J8" s="230">
        <f t="shared" si="0"/>
        <v>26557.118881719085</v>
      </c>
      <c r="K8" s="230">
        <f t="shared" si="0"/>
        <v>32274.482575805156</v>
      </c>
      <c r="L8" s="230">
        <f t="shared" si="0"/>
        <v>15139.777928821353</v>
      </c>
      <c r="M8" s="230">
        <f t="shared" si="0"/>
        <v>14871.084758619101</v>
      </c>
      <c r="N8" s="230">
        <f t="shared" si="0"/>
        <v>15556.124135601425</v>
      </c>
      <c r="O8" s="230">
        <f t="shared" si="0"/>
        <v>15237.542600609459</v>
      </c>
      <c r="P8" s="230">
        <f t="shared" si="0"/>
        <v>15764.297238991459</v>
      </c>
    </row>
    <row r="9" spans="3:16">
      <c r="D9" s="229" t="s">
        <v>169</v>
      </c>
      <c r="E9" s="230">
        <f>SUM(E64:E93)+E120</f>
        <v>57441.068040567538</v>
      </c>
      <c r="F9" s="230">
        <f t="shared" ref="F9:P9" si="1">SUM(F64:F93)+F120</f>
        <v>80644.071356388711</v>
      </c>
      <c r="G9" s="230">
        <f t="shared" si="1"/>
        <v>87717.608492314976</v>
      </c>
      <c r="H9" s="230">
        <f t="shared" si="1"/>
        <v>92932.78906720817</v>
      </c>
      <c r="I9" s="230">
        <f t="shared" si="1"/>
        <v>90883.05978169007</v>
      </c>
      <c r="J9" s="230">
        <f t="shared" si="1"/>
        <v>88276.71930845872</v>
      </c>
      <c r="K9" s="230">
        <f t="shared" si="1"/>
        <v>88633.015928455716</v>
      </c>
      <c r="L9" s="230">
        <f t="shared" si="1"/>
        <v>89608.071692880956</v>
      </c>
      <c r="M9" s="230">
        <f t="shared" si="1"/>
        <v>88874.027046967924</v>
      </c>
      <c r="N9" s="230">
        <f t="shared" si="1"/>
        <v>91067.186754712078</v>
      </c>
      <c r="O9" s="230">
        <f t="shared" si="1"/>
        <v>89411.165700282363</v>
      </c>
      <c r="P9" s="230">
        <f t="shared" si="1"/>
        <v>90821.757173414197</v>
      </c>
    </row>
    <row r="10" spans="3:16">
      <c r="C10" s="232" t="s">
        <v>169</v>
      </c>
      <c r="D10" s="343" t="s">
        <v>248</v>
      </c>
      <c r="E10" s="230">
        <f>SUM(E64,E69:E93)+E120</f>
        <v>53547.333536540791</v>
      </c>
      <c r="F10" s="230">
        <f t="shared" ref="F10:P10" si="2">SUM(F64,F69:F93)+F120</f>
        <v>55586.033759061778</v>
      </c>
      <c r="G10" s="230">
        <f t="shared" si="2"/>
        <v>78061.644018806954</v>
      </c>
      <c r="H10" s="230">
        <f t="shared" si="2"/>
        <v>56192.030622529281</v>
      </c>
      <c r="I10" s="230">
        <f t="shared" si="2"/>
        <v>60444.354246522053</v>
      </c>
      <c r="J10" s="230">
        <f t="shared" si="2"/>
        <v>57994.765231216523</v>
      </c>
      <c r="K10" s="230">
        <f t="shared" si="2"/>
        <v>43921.212981229182</v>
      </c>
      <c r="L10" s="230">
        <f t="shared" si="2"/>
        <v>80363.511165687174</v>
      </c>
      <c r="M10" s="230">
        <f t="shared" si="2"/>
        <v>68863.321699878958</v>
      </c>
      <c r="N10" s="230">
        <f t="shared" si="2"/>
        <v>70800.482563023834</v>
      </c>
      <c r="O10" s="230">
        <f t="shared" si="2"/>
        <v>85043.577063193472</v>
      </c>
      <c r="P10" s="230">
        <f t="shared" si="2"/>
        <v>73788.161488767568</v>
      </c>
    </row>
    <row r="11" spans="3:16">
      <c r="C11" s="231"/>
      <c r="D11" s="232" t="s">
        <v>171</v>
      </c>
      <c r="E11" s="253">
        <f>E8/'Volume (KT)'!E8</f>
        <v>629.84764444444443</v>
      </c>
      <c r="F11" s="253">
        <f>F8/'Volume (KT)'!F8</f>
        <v>558.7437973333333</v>
      </c>
      <c r="G11" s="253">
        <f>G8/'Volume (KT)'!G8</f>
        <v>632.73459389170432</v>
      </c>
      <c r="H11" s="253">
        <f>H8/'Volume (KT)'!H8</f>
        <v>576.36785307454522</v>
      </c>
      <c r="I11" s="253">
        <f>I8/'Volume (KT)'!I8</f>
        <v>493.06774184880663</v>
      </c>
      <c r="J11" s="253">
        <f>J8/'Volume (KT)'!J8</f>
        <v>469.50567289652577</v>
      </c>
      <c r="K11" s="253">
        <f>K8/'Volume (KT)'!K8</f>
        <v>432.84849826060048</v>
      </c>
      <c r="L11" s="253">
        <f>L8/'Volume (KT)'!L8</f>
        <v>443.98175744344144</v>
      </c>
      <c r="M11" s="253">
        <f>M8/'Volume (KT)'!M8</f>
        <v>450.63893207936673</v>
      </c>
      <c r="N11" s="253">
        <f>N8/'Volume (KT)'!N8</f>
        <v>456.19132362467519</v>
      </c>
      <c r="O11" s="253">
        <f>O8/'Volume (KT)'!O8</f>
        <v>461.7437151699836</v>
      </c>
      <c r="P11" s="253">
        <f>P8/'Volume (KT)'!P8</f>
        <v>462.29610671529207</v>
      </c>
    </row>
    <row r="12" spans="3:16">
      <c r="C12" s="231"/>
      <c r="D12" s="232" t="s">
        <v>172</v>
      </c>
      <c r="E12" s="253">
        <f>E9/'Volume (KT)'!E9</f>
        <v>423.98190168709425</v>
      </c>
      <c r="F12" s="253">
        <f>F9/'Volume (KT)'!F9</f>
        <v>467.05361087242011</v>
      </c>
      <c r="G12" s="253">
        <f>G9/'Volume (KT)'!G9</f>
        <v>433.3993248518434</v>
      </c>
      <c r="H12" s="253">
        <f>H9/'Volume (KT)'!H9</f>
        <v>462.13558751095337</v>
      </c>
      <c r="I12" s="253">
        <f>I9/'Volume (KT)'!I9</f>
        <v>433.88866030094533</v>
      </c>
      <c r="J12" s="253">
        <f>J9/'Volume (KT)'!J9</f>
        <v>429.22921157357598</v>
      </c>
      <c r="K12" s="253">
        <f>K9/'Volume (KT)'!K9</f>
        <v>416.03424388354449</v>
      </c>
      <c r="L12" s="253">
        <f>L9/'Volume (KT)'!L9</f>
        <v>418.47774115481775</v>
      </c>
      <c r="M12" s="253">
        <f>M9/'Volume (KT)'!M9</f>
        <v>420.00272273517072</v>
      </c>
      <c r="N12" s="253">
        <f>N9/'Volume (KT)'!N9</f>
        <v>423.07995474611357</v>
      </c>
      <c r="O12" s="253">
        <f>O9/'Volume (KT)'!O9</f>
        <v>415.75608063405161</v>
      </c>
      <c r="P12" s="253">
        <f>P9/'Volume (KT)'!P9</f>
        <v>418.74225990679906</v>
      </c>
    </row>
    <row r="13" spans="3:16">
      <c r="C13" s="232" t="s">
        <v>172</v>
      </c>
      <c r="D13" s="343" t="s">
        <v>248</v>
      </c>
      <c r="E13" s="344">
        <f>E10/'Volume (KT)'!E10</f>
        <v>413.55679283704654</v>
      </c>
      <c r="F13" s="344">
        <f>F10/'Volume (KT)'!F10</f>
        <v>415.85906993607</v>
      </c>
      <c r="G13" s="344">
        <f>G10/'Volume (KT)'!G10</f>
        <v>418.7981626624973</v>
      </c>
      <c r="H13" s="344">
        <f>H10/'Volume (KT)'!H10</f>
        <v>419.04890799827598</v>
      </c>
      <c r="I13" s="344">
        <f>I10/'Volume (KT)'!I10</f>
        <v>421.32744112308728</v>
      </c>
      <c r="J13" s="344">
        <f>J10/'Volume (KT)'!J10</f>
        <v>421.27961817748923</v>
      </c>
      <c r="K13" s="344">
        <f>K10/'Volume (KT)'!K10</f>
        <v>422.14644842197794</v>
      </c>
      <c r="L13" s="344">
        <f>L10/'Volume (KT)'!L10</f>
        <v>418.27969561205197</v>
      </c>
      <c r="M13" s="344">
        <f>M10/'Volume (KT)'!M10</f>
        <v>418.35890924843625</v>
      </c>
      <c r="N13" s="344">
        <f>N10/'Volume (KT)'!N10</f>
        <v>420.80981822876794</v>
      </c>
      <c r="O13" s="344">
        <f>O10/'Volume (KT)'!O10</f>
        <v>414.73183834136915</v>
      </c>
      <c r="P13" s="344">
        <f>P10/'Volume (KT)'!P10</f>
        <v>414.79240050684257</v>
      </c>
    </row>
    <row r="15" spans="3:16">
      <c r="D15" s="64" t="s">
        <v>221</v>
      </c>
      <c r="E15" s="203">
        <f>SUM(E25:E30)</f>
        <v>74890.285406952637</v>
      </c>
      <c r="F15" s="203">
        <f t="shared" ref="F15:P15" si="3">SUM(F25:F30)</f>
        <v>72768.728739297308</v>
      </c>
      <c r="G15" s="203">
        <f t="shared" si="3"/>
        <v>76707.609584482998</v>
      </c>
      <c r="H15" s="203">
        <f t="shared" si="3"/>
        <v>71394.669669777155</v>
      </c>
      <c r="I15" s="203">
        <f t="shared" si="3"/>
        <v>78141.141091967991</v>
      </c>
      <c r="J15" s="203">
        <f t="shared" si="3"/>
        <v>74189.827259712009</v>
      </c>
      <c r="K15" s="203">
        <f t="shared" si="3"/>
        <v>57217.920542496002</v>
      </c>
      <c r="L15" s="203">
        <f t="shared" si="3"/>
        <v>73497.373612800031</v>
      </c>
      <c r="M15" s="203">
        <f t="shared" si="3"/>
        <v>65868.785068800004</v>
      </c>
      <c r="N15" s="203">
        <f t="shared" si="3"/>
        <v>57286.203843126612</v>
      </c>
      <c r="O15" s="203">
        <f t="shared" si="3"/>
        <v>73745.473458402441</v>
      </c>
      <c r="P15" s="203">
        <f t="shared" si="3"/>
        <v>73634.981765898585</v>
      </c>
    </row>
    <row r="16" spans="3:16">
      <c r="D16" s="64" t="s">
        <v>222</v>
      </c>
      <c r="E16" s="203">
        <f t="shared" ref="E16:P16" si="4">SUM(E25:E31)</f>
        <v>74890.285406952637</v>
      </c>
      <c r="F16" s="203">
        <f t="shared" si="4"/>
        <v>74957.167299297304</v>
      </c>
      <c r="G16" s="203">
        <f t="shared" si="4"/>
        <v>81326.067584482997</v>
      </c>
      <c r="H16" s="203">
        <f t="shared" si="4"/>
        <v>76041.827589777153</v>
      </c>
      <c r="I16" s="203">
        <f t="shared" si="4"/>
        <v>81144.880291967987</v>
      </c>
      <c r="J16" s="203">
        <f t="shared" si="4"/>
        <v>78379.458299712016</v>
      </c>
      <c r="K16" s="203">
        <f t="shared" si="4"/>
        <v>61852.121702495999</v>
      </c>
      <c r="L16" s="203">
        <f t="shared" si="4"/>
        <v>77994.623212800027</v>
      </c>
      <c r="M16" s="203">
        <f t="shared" si="4"/>
        <v>70481.391628800004</v>
      </c>
      <c r="N16" s="203">
        <f t="shared" si="4"/>
        <v>61750.016643126612</v>
      </c>
      <c r="O16" s="203">
        <f t="shared" si="4"/>
        <v>78409.907058402445</v>
      </c>
      <c r="P16" s="203">
        <f t="shared" si="4"/>
        <v>78325.328885898591</v>
      </c>
    </row>
    <row r="17" spans="1:17">
      <c r="D17" s="64" t="s">
        <v>4</v>
      </c>
      <c r="E17" s="203">
        <f>SUM(E35:E52)</f>
        <v>47546.804623249394</v>
      </c>
      <c r="F17" s="203">
        <f t="shared" ref="F17:P17" si="5">SUM(F35:F52)</f>
        <v>52679.165315665785</v>
      </c>
      <c r="G17" s="203">
        <f t="shared" si="5"/>
        <v>55051.612793361026</v>
      </c>
      <c r="H17" s="203">
        <f t="shared" si="5"/>
        <v>48022.985360038278</v>
      </c>
      <c r="I17" s="203">
        <f t="shared" si="5"/>
        <v>43044.185228251503</v>
      </c>
      <c r="J17" s="203">
        <f t="shared" si="5"/>
        <v>43306.113601258672</v>
      </c>
      <c r="K17" s="203">
        <f t="shared" si="5"/>
        <v>22040.044178440443</v>
      </c>
      <c r="L17" s="203">
        <f t="shared" si="5"/>
        <v>36081.930223766023</v>
      </c>
      <c r="M17" s="203">
        <f t="shared" si="5"/>
        <v>39475.661486657882</v>
      </c>
      <c r="N17" s="203">
        <f t="shared" si="5"/>
        <v>31261.267156536553</v>
      </c>
      <c r="O17" s="203">
        <f t="shared" si="5"/>
        <v>25183.904941281799</v>
      </c>
      <c r="P17" s="203">
        <f t="shared" si="5"/>
        <v>41999.323556376767</v>
      </c>
    </row>
    <row r="18" spans="1:17">
      <c r="D18" s="64" t="s">
        <v>5</v>
      </c>
      <c r="E18" s="203">
        <f t="shared" ref="E18:P18" si="6">SUM(E56:E120)</f>
        <v>100279.03695426985</v>
      </c>
      <c r="F18" s="203">
        <f t="shared" si="6"/>
        <v>120748.85709902189</v>
      </c>
      <c r="G18" s="203">
        <f t="shared" si="6"/>
        <v>115937.34800553738</v>
      </c>
      <c r="H18" s="203">
        <f t="shared" si="6"/>
        <v>135039.69478606994</v>
      </c>
      <c r="I18" s="203">
        <f t="shared" si="6"/>
        <v>128021.25646686192</v>
      </c>
      <c r="J18" s="203">
        <f t="shared" si="6"/>
        <v>120590.7571229937</v>
      </c>
      <c r="K18" s="203">
        <f t="shared" si="6"/>
        <v>126308.40512938742</v>
      </c>
      <c r="L18" s="203">
        <f t="shared" si="6"/>
        <v>110367.79809329131</v>
      </c>
      <c r="M18" s="203">
        <f t="shared" si="6"/>
        <v>109167.86528119039</v>
      </c>
      <c r="N18" s="203">
        <f t="shared" si="6"/>
        <v>112114.72647385471</v>
      </c>
      <c r="O18" s="203">
        <f t="shared" si="6"/>
        <v>110209.52877874937</v>
      </c>
      <c r="P18" s="203">
        <f t="shared" si="6"/>
        <v>112146.87489026319</v>
      </c>
    </row>
    <row r="19" spans="1:17">
      <c r="D19" s="64" t="s">
        <v>6</v>
      </c>
      <c r="E19" s="203">
        <f>SUM(E124:E128)</f>
        <v>28044.027113992961</v>
      </c>
      <c r="F19" s="203">
        <f t="shared" ref="F19:P19" si="7">SUM(F124:F128)</f>
        <v>25596.039083298987</v>
      </c>
      <c r="G19" s="203">
        <f t="shared" si="7"/>
        <v>27964.36645978476</v>
      </c>
      <c r="H19" s="203">
        <f t="shared" si="7"/>
        <v>24182.918979784761</v>
      </c>
      <c r="I19" s="203">
        <f t="shared" si="7"/>
        <v>26551.184419784764</v>
      </c>
      <c r="J19" s="203">
        <f t="shared" si="7"/>
        <v>24539.453539784765</v>
      </c>
      <c r="K19" s="203">
        <f t="shared" si="7"/>
        <v>19543.926164006618</v>
      </c>
      <c r="L19" s="203">
        <f t="shared" si="7"/>
        <v>24572.324739784763</v>
      </c>
      <c r="M19" s="203">
        <f t="shared" si="7"/>
        <v>23695.797619784764</v>
      </c>
      <c r="N19" s="203">
        <f t="shared" si="7"/>
        <v>21391.785619784765</v>
      </c>
      <c r="O19" s="203">
        <f t="shared" si="7"/>
        <v>23970.709459784761</v>
      </c>
      <c r="P19" s="203">
        <f t="shared" si="7"/>
        <v>25369.466979784764</v>
      </c>
    </row>
    <row r="20" spans="1:17">
      <c r="D20" s="64" t="s">
        <v>162</v>
      </c>
      <c r="E20" s="203">
        <f>SUM(E132)</f>
        <v>922.44375000000014</v>
      </c>
      <c r="F20" s="203">
        <f t="shared" ref="F20:P20" si="8">SUM(F132)</f>
        <v>816.27839999999992</v>
      </c>
      <c r="G20" s="203">
        <f t="shared" si="8"/>
        <v>1773.3240000000001</v>
      </c>
      <c r="H20" s="203">
        <f t="shared" si="8"/>
        <v>1659.7440000000001</v>
      </c>
      <c r="I20" s="203">
        <f t="shared" si="8"/>
        <v>1719.0864000000004</v>
      </c>
      <c r="J20" s="203">
        <f t="shared" si="8"/>
        <v>1655.8560000000002</v>
      </c>
      <c r="K20" s="203">
        <f t="shared" si="8"/>
        <v>1709.0424000000003</v>
      </c>
      <c r="L20" s="203">
        <f t="shared" si="8"/>
        <v>1715.0688</v>
      </c>
      <c r="M20" s="203">
        <f t="shared" si="8"/>
        <v>1644.1920000000002</v>
      </c>
      <c r="N20" s="203">
        <f t="shared" si="8"/>
        <v>1698.9984000000002</v>
      </c>
      <c r="O20" s="203">
        <f t="shared" si="8"/>
        <v>1667.5200000000002</v>
      </c>
      <c r="P20" s="203">
        <f t="shared" si="8"/>
        <v>1735.1568000000002</v>
      </c>
    </row>
    <row r="21" spans="1:17" ht="23.4">
      <c r="A21" s="62" t="s">
        <v>161</v>
      </c>
    </row>
    <row r="22" spans="1:17" s="65" customFormat="1" ht="23.4">
      <c r="A22" s="63" t="s">
        <v>0</v>
      </c>
      <c r="B22" s="64"/>
      <c r="D22" s="64" t="s">
        <v>221</v>
      </c>
      <c r="E22" s="208">
        <f>E15/'Volume (KT)'!E22</f>
        <v>423.90033117981017</v>
      </c>
      <c r="F22" s="208">
        <f>F15/'Volume (KT)'!F22</f>
        <v>402.62192863623233</v>
      </c>
      <c r="G22" s="208">
        <f>G15/'Volume (KT)'!G22</f>
        <v>378.84803524870847</v>
      </c>
      <c r="H22" s="208">
        <f>H15/'Volume (KT)'!H22</f>
        <v>372.10919943952479</v>
      </c>
      <c r="I22" s="208">
        <f>I15/'Volume (KT)'!I22</f>
        <v>384.7194704988774</v>
      </c>
      <c r="J22" s="208">
        <f>J15/'Volume (KT)'!J22</f>
        <v>377.26838169189932</v>
      </c>
      <c r="K22" s="208">
        <f>K15/'Volume (KT)'!K22</f>
        <v>359.0481961753012</v>
      </c>
      <c r="L22" s="208">
        <f>L15/'Volume (KT)'!L22</f>
        <v>359.22469996480947</v>
      </c>
      <c r="M22" s="208">
        <f>M15/'Volume (KT)'!M22</f>
        <v>356.5717436923477</v>
      </c>
      <c r="N22" s="208">
        <f>N15/'Volume (KT)'!N22</f>
        <v>359.12155360221135</v>
      </c>
      <c r="O22" s="208">
        <f>O15/'Volume (KT)'!O22</f>
        <v>371.43115836453518</v>
      </c>
      <c r="P22" s="208">
        <f>P15/'Volume (KT)'!P22</f>
        <v>365.52526007811883</v>
      </c>
    </row>
    <row r="23" spans="1:17">
      <c r="A23" s="362" t="s">
        <v>1</v>
      </c>
      <c r="B23" s="362" t="s">
        <v>93</v>
      </c>
      <c r="C23" s="362" t="s">
        <v>94</v>
      </c>
      <c r="D23" s="362" t="s">
        <v>95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7">
      <c r="A24" s="362"/>
      <c r="B24" s="367"/>
      <c r="C24" s="367"/>
      <c r="D24" s="367"/>
      <c r="E24" s="263">
        <v>23377</v>
      </c>
      <c r="F24" s="263">
        <v>23408</v>
      </c>
      <c r="G24" s="263">
        <v>23437</v>
      </c>
      <c r="H24" s="263">
        <v>23468</v>
      </c>
      <c r="I24" s="263">
        <v>23498</v>
      </c>
      <c r="J24" s="263">
        <v>23529</v>
      </c>
      <c r="K24" s="263">
        <v>23559</v>
      </c>
      <c r="L24" s="263">
        <v>23590</v>
      </c>
      <c r="M24" s="263">
        <v>23621</v>
      </c>
      <c r="N24" s="263">
        <v>23651</v>
      </c>
      <c r="O24" s="263">
        <v>23682</v>
      </c>
      <c r="P24" s="263">
        <v>23712</v>
      </c>
    </row>
    <row r="25" spans="1:17">
      <c r="A25" s="66" t="s">
        <v>7</v>
      </c>
      <c r="B25" s="276" t="s">
        <v>90</v>
      </c>
      <c r="C25" s="276" t="s">
        <v>228</v>
      </c>
      <c r="D25" s="276" t="s">
        <v>90</v>
      </c>
      <c r="E25" s="67">
        <f>'Selling Price'!E25*'Volume (KT)'!E25</f>
        <v>12469.161766029267</v>
      </c>
      <c r="F25" s="67">
        <f>'Selling Price'!F25*'Volume (KT)'!F25</f>
        <v>15005.143928804879</v>
      </c>
      <c r="G25" s="67">
        <f>'Selling Price'!G25*'Volume (KT)'!G25</f>
        <v>16434.008124585365</v>
      </c>
      <c r="H25" s="67">
        <f>'Selling Price'!H25*'Volume (KT)'!H25</f>
        <v>14963.505190712196</v>
      </c>
      <c r="I25" s="67">
        <f>'Selling Price'!I25*'Volume (KT)'!I25</f>
        <v>16508.077343999998</v>
      </c>
      <c r="J25" s="67">
        <f>'Selling Price'!J25*'Volume (KT)'!J25</f>
        <v>16231.807079999999</v>
      </c>
      <c r="K25" s="67">
        <f>'Selling Price'!K25*'Volume (KT)'!K25</f>
        <v>16507.266383999999</v>
      </c>
      <c r="L25" s="67">
        <f>'Selling Price'!L25*'Volume (KT)'!L25</f>
        <v>15966.24</v>
      </c>
      <c r="M25" s="67">
        <f>'Selling Price'!M25*'Volume (KT)'!M25</f>
        <v>14643.119999999997</v>
      </c>
      <c r="N25" s="67">
        <f>'Selling Price'!N25*'Volume (KT)'!N25</f>
        <v>13324.978679999993</v>
      </c>
      <c r="O25" s="67">
        <f>'Selling Price'!O25*'Volume (KT)'!O25</f>
        <v>15367.392888000002</v>
      </c>
      <c r="P25" s="67">
        <f>'Selling Price'!P25*'Volume (KT)'!P25</f>
        <v>15608.391789333338</v>
      </c>
    </row>
    <row r="26" spans="1:17">
      <c r="A26" s="66" t="s">
        <v>7</v>
      </c>
      <c r="B26" s="276" t="s">
        <v>90</v>
      </c>
      <c r="C26" s="276" t="s">
        <v>229</v>
      </c>
      <c r="D26" s="276" t="s">
        <v>90</v>
      </c>
      <c r="E26" s="67">
        <f>'Selling Price'!E26*'Volume (KT)'!E26</f>
        <v>19973.869030038255</v>
      </c>
      <c r="F26" s="67">
        <f>'Selling Price'!F26*'Volume (KT)'!F26</f>
        <v>18489.884918148888</v>
      </c>
      <c r="G26" s="67">
        <f>'Selling Price'!G26*'Volume (KT)'!G26</f>
        <v>17742.94301551157</v>
      </c>
      <c r="H26" s="67">
        <f>'Selling Price'!H26*'Volume (KT)'!H26</f>
        <v>14561.602928640001</v>
      </c>
      <c r="I26" s="67">
        <f>'Selling Price'!I26*'Volume (KT)'!I26</f>
        <v>15199.015772160001</v>
      </c>
      <c r="J26" s="67">
        <f>'Selling Price'!J26*'Volume (KT)'!J26</f>
        <v>16120.942092288002</v>
      </c>
      <c r="K26" s="67">
        <f>'Selling Price'!K26*'Volume (KT)'!K26</f>
        <v>15109.356337152005</v>
      </c>
      <c r="L26" s="67">
        <f>'Selling Price'!L26*'Volume (KT)'!L26</f>
        <v>14446.694400000002</v>
      </c>
      <c r="M26" s="67">
        <f>'Selling Price'!M26*'Volume (KT)'!M26</f>
        <v>13980.672</v>
      </c>
      <c r="N26" s="67">
        <f>'Selling Price'!N26*'Volume (KT)'!N26</f>
        <v>13985.53569207261</v>
      </c>
      <c r="O26" s="67">
        <f>'Selling Price'!O26*'Volume (KT)'!O26</f>
        <v>13862.441847843314</v>
      </c>
      <c r="P26" s="67">
        <f>'Selling Price'!P26*'Volume (KT)'!P26</f>
        <v>14410.232720560556</v>
      </c>
    </row>
    <row r="27" spans="1:17">
      <c r="A27" s="66" t="s">
        <v>7</v>
      </c>
      <c r="B27" s="276" t="s">
        <v>90</v>
      </c>
      <c r="C27" s="276" t="s">
        <v>230</v>
      </c>
      <c r="D27" s="276" t="s">
        <v>90</v>
      </c>
      <c r="E27" s="67">
        <f>'Selling Price'!E27*'Volume (KT)'!E27</f>
        <v>40904.927357099521</v>
      </c>
      <c r="F27" s="67">
        <f>'Selling Price'!F27*'Volume (KT)'!F27</f>
        <v>37856.216937546749</v>
      </c>
      <c r="G27" s="67">
        <f>'Selling Price'!G27*'Volume (KT)'!G27</f>
        <v>41055.714420654862</v>
      </c>
      <c r="H27" s="67">
        <f>'Selling Price'!H27*'Volume (KT)'!H27</f>
        <v>40456.144982616956</v>
      </c>
      <c r="I27" s="67">
        <f>'Selling Price'!I27*'Volume (KT)'!I27</f>
        <v>44961.767945855994</v>
      </c>
      <c r="J27" s="67">
        <f>'Selling Price'!J27*'Volume (KT)'!J27</f>
        <v>40416.412117248015</v>
      </c>
      <c r="K27" s="67">
        <f>'Selling Price'!K27*'Volume (KT)'!K27</f>
        <v>24168.893203487998</v>
      </c>
      <c r="L27" s="67">
        <f>'Selling Price'!L27*'Volume (KT)'!L27</f>
        <v>41670.303532800019</v>
      </c>
      <c r="M27" s="67">
        <f>'Selling Price'!M27*'Volume (KT)'!M27</f>
        <v>35876.474668800009</v>
      </c>
      <c r="N27" s="67">
        <f>'Selling Price'!N27*'Volume (KT)'!N27</f>
        <v>28546.467281652414</v>
      </c>
      <c r="O27" s="67">
        <f>'Selling Price'!O27*'Volume (KT)'!O27</f>
        <v>43105.976518143121</v>
      </c>
      <c r="P27" s="67">
        <f>'Selling Price'!P27*'Volume (KT)'!P27</f>
        <v>42179.504601412686</v>
      </c>
    </row>
    <row r="28" spans="1:17">
      <c r="A28" s="66" t="s">
        <v>7</v>
      </c>
      <c r="B28" s="276" t="s">
        <v>90</v>
      </c>
      <c r="C28" s="276" t="s">
        <v>231</v>
      </c>
      <c r="D28" s="276" t="s">
        <v>90</v>
      </c>
      <c r="E28" s="67">
        <f>'Selling Price'!E28*'Volume (KT)'!E28</f>
        <v>0</v>
      </c>
      <c r="F28" s="67">
        <f>'Selling Price'!F28*'Volume (KT)'!F28</f>
        <v>0</v>
      </c>
      <c r="G28" s="67">
        <f>'Selling Price'!G28*'Volume (KT)'!G28</f>
        <v>0</v>
      </c>
      <c r="H28" s="67">
        <f>'Selling Price'!H28*'Volume (KT)'!H28</f>
        <v>0</v>
      </c>
      <c r="I28" s="67">
        <f>'Selling Price'!I28*'Volume (KT)'!I28</f>
        <v>0</v>
      </c>
      <c r="J28" s="67">
        <f>'Selling Price'!J28*'Volume (KT)'!J28</f>
        <v>0</v>
      </c>
      <c r="K28" s="67">
        <f>'Selling Price'!K28*'Volume (KT)'!K28</f>
        <v>0</v>
      </c>
      <c r="L28" s="67">
        <f>'Selling Price'!L28*'Volume (KT)'!L28</f>
        <v>0</v>
      </c>
      <c r="M28" s="67">
        <f>'Selling Price'!M28*'Volume (KT)'!M28</f>
        <v>0</v>
      </c>
      <c r="N28" s="67">
        <f>'Selling Price'!N28*'Volume (KT)'!N28</f>
        <v>0</v>
      </c>
      <c r="O28" s="67">
        <f>'Selling Price'!O28*'Volume (KT)'!O28</f>
        <v>0</v>
      </c>
      <c r="P28" s="67">
        <f>'Selling Price'!P28*'Volume (KT)'!P28</f>
        <v>0</v>
      </c>
    </row>
    <row r="29" spans="1:17">
      <c r="A29" s="81" t="s">
        <v>7</v>
      </c>
      <c r="B29" s="276" t="s">
        <v>90</v>
      </c>
      <c r="C29" s="276" t="s">
        <v>232</v>
      </c>
      <c r="D29" s="276" t="s">
        <v>90</v>
      </c>
      <c r="E29" s="67">
        <f>'Selling Price'!E29*'Volume (KT)'!E29</f>
        <v>0</v>
      </c>
      <c r="F29" s="67">
        <f>'Selling Price'!F29*'Volume (KT)'!F29</f>
        <v>0</v>
      </c>
      <c r="G29" s="67">
        <f>'Selling Price'!G29*'Volume (KT)'!G29</f>
        <v>0</v>
      </c>
      <c r="H29" s="67">
        <f>'Selling Price'!H29*'Volume (KT)'!H29</f>
        <v>0</v>
      </c>
      <c r="I29" s="67">
        <f>'Selling Price'!I29*'Volume (KT)'!I29</f>
        <v>0</v>
      </c>
      <c r="J29" s="67">
        <f>'Selling Price'!J29*'Volume (KT)'!J29</f>
        <v>0</v>
      </c>
      <c r="K29" s="67">
        <f>'Selling Price'!K29*'Volume (KT)'!K29</f>
        <v>0</v>
      </c>
      <c r="L29" s="67">
        <f>'Selling Price'!L29*'Volume (KT)'!L29</f>
        <v>0</v>
      </c>
      <c r="M29" s="67">
        <f>'Selling Price'!M29*'Volume (KT)'!M29</f>
        <v>0</v>
      </c>
      <c r="N29" s="67">
        <f>'Selling Price'!N29*'Volume (KT)'!N29</f>
        <v>0</v>
      </c>
      <c r="O29" s="67">
        <f>'Selling Price'!O29*'Volume (KT)'!O29</f>
        <v>0</v>
      </c>
      <c r="P29" s="67">
        <f>'Selling Price'!P29*'Volume (KT)'!P29</f>
        <v>0</v>
      </c>
    </row>
    <row r="30" spans="1:17">
      <c r="A30" s="81" t="s">
        <v>7</v>
      </c>
      <c r="B30" s="276" t="s">
        <v>90</v>
      </c>
      <c r="C30" s="276" t="s">
        <v>233</v>
      </c>
      <c r="D30" s="276" t="s">
        <v>90</v>
      </c>
      <c r="E30" s="67">
        <f>'Selling Price'!E30*'Volume (KT)'!E30</f>
        <v>1542.3272537855999</v>
      </c>
      <c r="F30" s="67">
        <f>'Selling Price'!F30*'Volume (KT)'!F30</f>
        <v>1417.4829547968</v>
      </c>
      <c r="G30" s="67">
        <f>'Selling Price'!G30*'Volume (KT)'!G30</f>
        <v>1474.9440237311999</v>
      </c>
      <c r="H30" s="67">
        <f>'Selling Price'!H30*'Volume (KT)'!H30</f>
        <v>1413.4165678079999</v>
      </c>
      <c r="I30" s="67">
        <f>'Selling Price'!I30*'Volume (KT)'!I30</f>
        <v>1472.2800299519999</v>
      </c>
      <c r="J30" s="67">
        <f>'Selling Price'!J30*'Volume (KT)'!J30</f>
        <v>1420.665970176</v>
      </c>
      <c r="K30" s="67">
        <f>'Selling Price'!K30*'Volume (KT)'!K30</f>
        <v>1432.4046178559997</v>
      </c>
      <c r="L30" s="67">
        <f>'Selling Price'!L30*'Volume (KT)'!L30</f>
        <v>1414.1356800000001</v>
      </c>
      <c r="M30" s="67">
        <f>'Selling Price'!M30*'Volume (KT)'!M30</f>
        <v>1368.5183999999999</v>
      </c>
      <c r="N30" s="67">
        <f>'Selling Price'!N30*'Volume (KT)'!N30</f>
        <v>1429.2221894016</v>
      </c>
      <c r="O30" s="67">
        <f>'Selling Price'!O30*'Volume (KT)'!O30</f>
        <v>1409.6622044159999</v>
      </c>
      <c r="P30" s="67">
        <f>'Selling Price'!P30*'Volume (KT)'!P30</f>
        <v>1436.8526545920001</v>
      </c>
    </row>
    <row r="31" spans="1:17">
      <c r="A31" s="81" t="s">
        <v>7</v>
      </c>
      <c r="B31" s="276" t="s">
        <v>90</v>
      </c>
      <c r="C31" s="276" t="s">
        <v>168</v>
      </c>
      <c r="D31" s="276" t="s">
        <v>90</v>
      </c>
      <c r="E31" s="67">
        <f>'Selling Price'!E31*'Volume (KT)'!E31</f>
        <v>0</v>
      </c>
      <c r="F31" s="67">
        <f>'Selling Price'!F31*'Volume (KT)'!F31</f>
        <v>2188.4385600000001</v>
      </c>
      <c r="G31" s="67">
        <f>'Selling Price'!G31*'Volume (KT)'!G31</f>
        <v>4618.4580000000005</v>
      </c>
      <c r="H31" s="67">
        <f>'Selling Price'!H31*'Volume (KT)'!H31</f>
        <v>4647.1579199999996</v>
      </c>
      <c r="I31" s="67">
        <f>'Selling Price'!I31*'Volume (KT)'!I31</f>
        <v>3003.7392</v>
      </c>
      <c r="J31" s="67">
        <f>'Selling Price'!J31*'Volume (KT)'!J31</f>
        <v>4189.6310400000002</v>
      </c>
      <c r="K31" s="67">
        <f>'Selling Price'!K31*'Volume (KT)'!K31</f>
        <v>4634.2011599999996</v>
      </c>
      <c r="L31" s="67">
        <f>'Selling Price'!L31*'Volume (KT)'!L31</f>
        <v>4497.2496000000001</v>
      </c>
      <c r="M31" s="67">
        <f>'Selling Price'!M31*'Volume (KT)'!M31</f>
        <v>4612.6065600000002</v>
      </c>
      <c r="N31" s="67">
        <f>'Selling Price'!N31*'Volume (KT)'!N31</f>
        <v>4463.8127999999997</v>
      </c>
      <c r="O31" s="67">
        <f>'Selling Price'!O31*'Volume (KT)'!O31</f>
        <v>4664.4335999999994</v>
      </c>
      <c r="P31" s="67">
        <f>'Selling Price'!P31*'Volume (KT)'!P31</f>
        <v>4690.3471199999994</v>
      </c>
    </row>
    <row r="32" spans="1:17" s="65" customFormat="1" ht="23.4">
      <c r="A32" s="63" t="s">
        <v>4</v>
      </c>
      <c r="B32" s="64"/>
      <c r="D32" s="64" t="s">
        <v>222</v>
      </c>
      <c r="E32" s="208">
        <f>E16/'Volume (KT)'!E32</f>
        <v>423.90033117981022</v>
      </c>
      <c r="F32" s="208">
        <f>F16/'Volume (KT)'!F32</f>
        <v>414.73033521408797</v>
      </c>
      <c r="G32" s="208">
        <f>G16/'Volume (KT)'!G32</f>
        <v>401.6579461383397</v>
      </c>
      <c r="H32" s="208">
        <f>H16/'Volume (KT)'!H32</f>
        <v>396.33019830790772</v>
      </c>
      <c r="I32" s="208">
        <f>I16/'Volume (KT)'!I32</f>
        <v>399.50805610681789</v>
      </c>
      <c r="J32" s="208">
        <f>J16/'Volume (KT)'!J32</f>
        <v>398.57339587954243</v>
      </c>
      <c r="K32" s="208">
        <f>K16/'Volume (KT)'!K32</f>
        <v>388.12827373554211</v>
      </c>
      <c r="L32" s="208">
        <f>L16/'Volume (KT)'!L32</f>
        <v>381.20539204692085</v>
      </c>
      <c r="M32" s="208">
        <f>M16/'Volume (KT)'!M32</f>
        <v>381.54146436273874</v>
      </c>
      <c r="N32" s="208">
        <f>N16/'Volume (KT)'!N32</f>
        <v>387.1047551443358</v>
      </c>
      <c r="O32" s="208">
        <f>O16/'Volume (KT)'!O32</f>
        <v>394.92434233791784</v>
      </c>
      <c r="P32" s="208">
        <f>P16/'Volume (KT)'!P32</f>
        <v>388.80822029321376</v>
      </c>
      <c r="Q32" s="312">
        <f>AVERAGE(E32:P32)</f>
        <v>396.36772589559791</v>
      </c>
    </row>
    <row r="33" spans="1:29">
      <c r="A33" s="362" t="s">
        <v>1</v>
      </c>
      <c r="B33" s="362" t="s">
        <v>93</v>
      </c>
      <c r="C33" s="362" t="s">
        <v>94</v>
      </c>
      <c r="D33" s="362" t="s">
        <v>95</v>
      </c>
      <c r="E33" s="301">
        <f>E32-'Full cost W.avg.'!E32</f>
        <v>32.267498154457599</v>
      </c>
      <c r="F33" s="301">
        <f>F32-'Full cost W.avg.'!F32</f>
        <v>28.453405795090703</v>
      </c>
      <c r="G33" s="301">
        <f>G32-'Full cost W.avg.'!G32</f>
        <v>26.487924344401165</v>
      </c>
      <c r="H33" s="301">
        <f>H32-'Full cost W.avg.'!H32</f>
        <v>20.083924838085068</v>
      </c>
      <c r="I33" s="301">
        <f>I32-'Full cost W.avg.'!I32</f>
        <v>14.200988869112962</v>
      </c>
      <c r="J33" s="301">
        <f>J32-'Full cost W.avg.'!J32</f>
        <v>18.49292565449332</v>
      </c>
      <c r="K33" s="301">
        <f>K32-'Full cost W.avg.'!K32</f>
        <v>14.148893483028928</v>
      </c>
      <c r="L33" s="301">
        <f>L32-'Full cost W.avg.'!L32</f>
        <v>-3.5813318956776357</v>
      </c>
      <c r="M33" s="301">
        <f>M32-'Full cost W.avg.'!M32</f>
        <v>7.9774174704473353</v>
      </c>
      <c r="N33" s="301">
        <f>N32-'Full cost W.avg.'!N32</f>
        <v>26.833832443946676</v>
      </c>
      <c r="O33" s="301">
        <f>O32-'Full cost W.avg.'!O32</f>
        <v>25.149043680722684</v>
      </c>
      <c r="P33" s="301">
        <f>P32-'Full cost W.avg.'!P32</f>
        <v>18.343418500149369</v>
      </c>
      <c r="Q33" s="188"/>
      <c r="R33" s="313"/>
      <c r="S33" s="313"/>
      <c r="T33" s="313"/>
      <c r="U33" s="313"/>
      <c r="V33" s="313"/>
      <c r="W33" s="313"/>
      <c r="X33" s="313"/>
      <c r="Y33" s="313"/>
      <c r="Z33" s="313"/>
      <c r="AA33" s="313"/>
      <c r="AB33" s="313"/>
      <c r="AC33" s="313"/>
    </row>
    <row r="34" spans="1:29">
      <c r="A34" s="362"/>
      <c r="B34" s="367"/>
      <c r="C34" s="363"/>
      <c r="D34" s="363"/>
      <c r="E34" s="263">
        <v>23377</v>
      </c>
      <c r="F34" s="263">
        <v>23408</v>
      </c>
      <c r="G34" s="263">
        <v>23437</v>
      </c>
      <c r="H34" s="263">
        <v>23468</v>
      </c>
      <c r="I34" s="263">
        <v>23498</v>
      </c>
      <c r="J34" s="263">
        <v>23529</v>
      </c>
      <c r="K34" s="263">
        <v>23559</v>
      </c>
      <c r="L34" s="263">
        <v>23590</v>
      </c>
      <c r="M34" s="263">
        <v>23621</v>
      </c>
      <c r="N34" s="263">
        <v>23651</v>
      </c>
      <c r="O34" s="263">
        <v>23682</v>
      </c>
      <c r="P34" s="263">
        <v>23712</v>
      </c>
    </row>
    <row r="35" spans="1:29">
      <c r="A35" s="66"/>
      <c r="B35" s="68"/>
      <c r="C35" s="269" t="s">
        <v>63</v>
      </c>
      <c r="D35" s="68"/>
      <c r="E35" s="67">
        <f>'Selling Price'!E35*'Volume (KT)'!E35</f>
        <v>0</v>
      </c>
      <c r="F35" s="67">
        <f>'Selling Price'!F35*'Volume (KT)'!F35</f>
        <v>0</v>
      </c>
      <c r="G35" s="67">
        <f>'Selling Price'!G35*'Volume (KT)'!G35</f>
        <v>0</v>
      </c>
      <c r="H35" s="67">
        <f>'Selling Price'!H35*'Volume (KT)'!H35</f>
        <v>0</v>
      </c>
      <c r="I35" s="67">
        <f>'Selling Price'!I35*'Volume (KT)'!I35</f>
        <v>0</v>
      </c>
      <c r="J35" s="67">
        <f>'Selling Price'!J35*'Volume (KT)'!J35</f>
        <v>0</v>
      </c>
      <c r="K35" s="67">
        <f>'Selling Price'!K35*'Volume (KT)'!K35</f>
        <v>0</v>
      </c>
      <c r="L35" s="67">
        <f>'Selling Price'!L35*'Volume (KT)'!L35</f>
        <v>0</v>
      </c>
      <c r="M35" s="67">
        <f>'Selling Price'!M35*'Volume (KT)'!M35</f>
        <v>0</v>
      </c>
      <c r="N35" s="67">
        <f>'Selling Price'!N35*'Volume (KT)'!N35</f>
        <v>0</v>
      </c>
      <c r="O35" s="67">
        <f>'Selling Price'!O35*'Volume (KT)'!O35</f>
        <v>0</v>
      </c>
      <c r="P35" s="67">
        <f>'Selling Price'!P35*'Volume (KT)'!P35</f>
        <v>0</v>
      </c>
    </row>
    <row r="36" spans="1:29">
      <c r="A36" s="66" t="s">
        <v>7</v>
      </c>
      <c r="B36" s="68" t="s">
        <v>90</v>
      </c>
      <c r="C36" s="69" t="s">
        <v>2</v>
      </c>
      <c r="D36" s="68" t="s">
        <v>90</v>
      </c>
      <c r="E36" s="67">
        <f>'Selling Price'!E36*'Volume (KT)'!E36</f>
        <v>14392.999424</v>
      </c>
      <c r="F36" s="67">
        <f>'Selling Price'!F36*'Volume (KT)'!F36</f>
        <v>13927.6795392</v>
      </c>
      <c r="G36" s="67">
        <f>'Selling Price'!G36*'Volume (KT)'!G36</f>
        <v>14457.436135662841</v>
      </c>
      <c r="H36" s="67">
        <f>'Selling Price'!H36*'Volume (KT)'!H36</f>
        <v>12611.545626410178</v>
      </c>
      <c r="I36" s="67">
        <f>'Selling Price'!I36*'Volume (KT)'!I36</f>
        <v>11116.871998065366</v>
      </c>
      <c r="J36" s="67">
        <f>'Selling Price'!J36*'Volume (KT)'!J36</f>
        <v>10249.322534564959</v>
      </c>
      <c r="K36" s="67">
        <f>'Selling Price'!K36*'Volume (KT)'!K36</f>
        <v>9772.7784811766032</v>
      </c>
      <c r="L36" s="67">
        <f>'Selling Price'!L36*'Volume (KT)'!L36</f>
        <v>10021.272826137612</v>
      </c>
      <c r="M36" s="67">
        <f>'Selling Price'!M36*'Volume (KT)'!M36</f>
        <v>9841.8009329143224</v>
      </c>
      <c r="N36" s="67">
        <f>'Selling Price'!N36*'Volume (KT)'!N36</f>
        <v>10293.79034330275</v>
      </c>
      <c r="O36" s="67">
        <f>'Selling Price'!O36*'Volume (KT)'!O36</f>
        <v>10081.664247671646</v>
      </c>
      <c r="P36" s="67">
        <f>'Selling Price'!P36*'Volume (KT)'!P36</f>
        <v>10430.049101885319</v>
      </c>
    </row>
    <row r="37" spans="1:29">
      <c r="A37" s="66" t="s">
        <v>7</v>
      </c>
      <c r="B37" s="95" t="s">
        <v>116</v>
      </c>
      <c r="C37" s="69" t="s">
        <v>2</v>
      </c>
      <c r="D37" s="68" t="s">
        <v>90</v>
      </c>
      <c r="E37" s="67">
        <f>'Selling Price'!E37*'Volume (KT)'!E37</f>
        <v>0</v>
      </c>
      <c r="F37" s="67">
        <f>'Selling Price'!F37*'Volume (KT)'!F37</f>
        <v>0</v>
      </c>
      <c r="G37" s="67">
        <f>'Selling Price'!G37*'Volume (KT)'!G37</f>
        <v>0</v>
      </c>
      <c r="H37" s="67">
        <f>'Selling Price'!H37*'Volume (KT)'!H37</f>
        <v>0</v>
      </c>
      <c r="I37" s="67">
        <f>'Selling Price'!I37*'Volume (KT)'!I37</f>
        <v>0</v>
      </c>
      <c r="J37" s="67">
        <f>'Selling Price'!J37*'Volume (KT)'!J37</f>
        <v>0</v>
      </c>
      <c r="K37" s="67">
        <f>'Selling Price'!K37*'Volume (KT)'!K37</f>
        <v>0</v>
      </c>
      <c r="L37" s="67">
        <f>'Selling Price'!L37*'Volume (KT)'!L37</f>
        <v>0</v>
      </c>
      <c r="M37" s="67">
        <f>'Selling Price'!M37*'Volume (KT)'!M37</f>
        <v>0</v>
      </c>
      <c r="N37" s="67">
        <f>'Selling Price'!N37*'Volume (KT)'!N37</f>
        <v>0</v>
      </c>
      <c r="O37" s="67">
        <f>'Selling Price'!O37*'Volume (KT)'!O37</f>
        <v>0</v>
      </c>
      <c r="P37" s="67">
        <f>'Selling Price'!P37*'Volume (KT)'!P37</f>
        <v>0</v>
      </c>
    </row>
    <row r="38" spans="1:29">
      <c r="A38" s="66"/>
      <c r="B38" s="70"/>
      <c r="C38" s="71" t="s">
        <v>64</v>
      </c>
      <c r="D38" s="70"/>
      <c r="E38" s="67">
        <f>'Selling Price'!E38*'Volume (KT)'!E38</f>
        <v>0</v>
      </c>
      <c r="F38" s="67">
        <f>'Selling Price'!F38*'Volume (KT)'!F38</f>
        <v>0</v>
      </c>
      <c r="G38" s="67">
        <f>'Selling Price'!G38*'Volume (KT)'!G38</f>
        <v>0</v>
      </c>
      <c r="H38" s="67">
        <f>'Selling Price'!H38*'Volume (KT)'!H38</f>
        <v>0</v>
      </c>
      <c r="I38" s="67">
        <f>'Selling Price'!I38*'Volume (KT)'!I38</f>
        <v>0</v>
      </c>
      <c r="J38" s="67">
        <f>'Selling Price'!J38*'Volume (KT)'!J38</f>
        <v>0</v>
      </c>
      <c r="K38" s="67">
        <f>'Selling Price'!K38*'Volume (KT)'!K38</f>
        <v>0</v>
      </c>
      <c r="L38" s="67">
        <f>'Selling Price'!L38*'Volume (KT)'!L38</f>
        <v>0</v>
      </c>
      <c r="M38" s="67">
        <f>'Selling Price'!M38*'Volume (KT)'!M38</f>
        <v>0</v>
      </c>
      <c r="N38" s="67">
        <f>'Selling Price'!N38*'Volume (KT)'!N38</f>
        <v>0</v>
      </c>
      <c r="O38" s="67">
        <f>'Selling Price'!O38*'Volume (KT)'!O38</f>
        <v>0</v>
      </c>
      <c r="P38" s="67">
        <f>'Selling Price'!P38*'Volume (KT)'!P38</f>
        <v>0</v>
      </c>
    </row>
    <row r="39" spans="1:29">
      <c r="A39" s="66" t="s">
        <v>7</v>
      </c>
      <c r="B39" s="70" t="s">
        <v>90</v>
      </c>
      <c r="C39" s="72" t="s">
        <v>198</v>
      </c>
      <c r="D39" s="70" t="s">
        <v>90</v>
      </c>
      <c r="E39" s="67">
        <f>'Selling Price'!E39*'Volume (KT)'!E39</f>
        <v>21203.258232000004</v>
      </c>
      <c r="F39" s="67">
        <f>'Selling Price'!F39*'Volume (KT)'!F39</f>
        <v>19871.889311999999</v>
      </c>
      <c r="G39" s="67">
        <f>'Selling Price'!G39*'Volume (KT)'!G39</f>
        <v>21296.335112000001</v>
      </c>
      <c r="H39" s="67">
        <f>'Selling Price'!H39*'Volume (KT)'!H39</f>
        <v>18616.715520000002</v>
      </c>
      <c r="I39" s="67">
        <f>'Selling Price'!I39*'Volume (KT)'!I39</f>
        <v>16787.825683999999</v>
      </c>
      <c r="J39" s="67">
        <f>'Selling Price'!J39*'Volume (KT)'!J39</f>
        <v>15497.011320000001</v>
      </c>
      <c r="K39" s="67">
        <f>'Selling Price'!K39*'Volume (KT)'!K39</f>
        <v>8811.4590706575782</v>
      </c>
      <c r="L39" s="67">
        <f>'Selling Price'!L39*'Volume (KT)'!L39</f>
        <v>15174.863009999999</v>
      </c>
      <c r="M39" s="67">
        <f>'Selling Price'!M39*'Volume (KT)'!M39</f>
        <v>15393.615315999999</v>
      </c>
      <c r="N39" s="67">
        <f>'Selling Price'!N39*'Volume (KT)'!N39</f>
        <v>10286.0821</v>
      </c>
      <c r="O39" s="67">
        <f>'Selling Price'!O39*'Volume (KT)'!O39</f>
        <v>0</v>
      </c>
      <c r="P39" s="67">
        <f>'Selling Price'!P39*'Volume (KT)'!P39</f>
        <v>15776.670908</v>
      </c>
    </row>
    <row r="40" spans="1:29">
      <c r="A40" s="66" t="s">
        <v>7</v>
      </c>
      <c r="B40" s="94" t="s">
        <v>116</v>
      </c>
      <c r="C40" s="72" t="s">
        <v>198</v>
      </c>
      <c r="D40" s="70" t="s">
        <v>90</v>
      </c>
      <c r="E40" s="67">
        <f>'Selling Price'!E40*'Volume (KT)'!E40</f>
        <v>0</v>
      </c>
      <c r="F40" s="67">
        <f>'Selling Price'!F40*'Volume (KT)'!F40</f>
        <v>0</v>
      </c>
      <c r="G40" s="67">
        <f>'Selling Price'!G40*'Volume (KT)'!G40</f>
        <v>0</v>
      </c>
      <c r="H40" s="67">
        <f>'Selling Price'!H40*'Volume (KT)'!H40</f>
        <v>0</v>
      </c>
      <c r="I40" s="67">
        <f>'Selling Price'!I40*'Volume (KT)'!I40</f>
        <v>0</v>
      </c>
      <c r="J40" s="67">
        <f>'Selling Price'!J40*'Volume (KT)'!J40</f>
        <v>0</v>
      </c>
      <c r="K40" s="67">
        <f>'Selling Price'!K40*'Volume (KT)'!K40</f>
        <v>0</v>
      </c>
      <c r="L40" s="67">
        <f>'Selling Price'!L40*'Volume (KT)'!L40</f>
        <v>0</v>
      </c>
      <c r="M40" s="67">
        <f>'Selling Price'!M40*'Volume (KT)'!M40</f>
        <v>0</v>
      </c>
      <c r="N40" s="67">
        <f>'Selling Price'!N40*'Volume (KT)'!N40</f>
        <v>0</v>
      </c>
      <c r="O40" s="67">
        <f>'Selling Price'!O40*'Volume (KT)'!O40</f>
        <v>0</v>
      </c>
      <c r="P40" s="67">
        <f>'Selling Price'!P40*'Volume (KT)'!P40</f>
        <v>0</v>
      </c>
    </row>
    <row r="41" spans="1:29">
      <c r="A41" s="66"/>
      <c r="B41" s="59"/>
      <c r="C41" s="73" t="s">
        <v>65</v>
      </c>
      <c r="D41" s="59"/>
      <c r="E41" s="67">
        <f>'Selling Price'!E41*'Volume (KT)'!E41</f>
        <v>0</v>
      </c>
      <c r="F41" s="67">
        <f>'Selling Price'!F41*'Volume (KT)'!F41</f>
        <v>0</v>
      </c>
      <c r="G41" s="67">
        <f>'Selling Price'!G41*'Volume (KT)'!G41</f>
        <v>0</v>
      </c>
      <c r="H41" s="67">
        <f>'Selling Price'!H41*'Volume (KT)'!H41</f>
        <v>0</v>
      </c>
      <c r="I41" s="67">
        <f>'Selling Price'!I41*'Volume (KT)'!I41</f>
        <v>0</v>
      </c>
      <c r="J41" s="67">
        <f>'Selling Price'!J41*'Volume (KT)'!J41</f>
        <v>0</v>
      </c>
      <c r="K41" s="67">
        <f>'Selling Price'!K41*'Volume (KT)'!K41</f>
        <v>0</v>
      </c>
      <c r="L41" s="67">
        <f>'Selling Price'!L41*'Volume (KT)'!L41</f>
        <v>0</v>
      </c>
      <c r="M41" s="67">
        <f>'Selling Price'!M41*'Volume (KT)'!M41</f>
        <v>0</v>
      </c>
      <c r="N41" s="67">
        <f>'Selling Price'!N41*'Volume (KT)'!N41</f>
        <v>0</v>
      </c>
      <c r="O41" s="67">
        <f>'Selling Price'!O41*'Volume (KT)'!O41</f>
        <v>0</v>
      </c>
      <c r="P41" s="67">
        <f>'Selling Price'!P41*'Volume (KT)'!P41</f>
        <v>0</v>
      </c>
    </row>
    <row r="42" spans="1:29">
      <c r="A42" s="66" t="s">
        <v>7</v>
      </c>
      <c r="B42" s="59" t="s">
        <v>90</v>
      </c>
      <c r="C42" s="74" t="s">
        <v>197</v>
      </c>
      <c r="D42" s="59" t="s">
        <v>90</v>
      </c>
      <c r="E42" s="67">
        <f>'Selling Price'!E42*'Volume (KT)'!E42</f>
        <v>11681.196971875001</v>
      </c>
      <c r="F42" s="67">
        <f>'Selling Price'!F42*'Volume (KT)'!F42</f>
        <v>9283.2507000000005</v>
      </c>
      <c r="G42" s="67">
        <f>'Selling Price'!G42*'Volume (KT)'!G42</f>
        <v>10250.27562</v>
      </c>
      <c r="H42" s="67">
        <f>'Selling Price'!H42*'Volume (KT)'!H42</f>
        <v>10060.786639999998</v>
      </c>
      <c r="I42" s="67">
        <f>'Selling Price'!I42*'Volume (KT)'!I42</f>
        <v>10125.19326</v>
      </c>
      <c r="J42" s="67">
        <f>'Selling Price'!J42*'Volume (KT)'!J42</f>
        <v>9244.3223600000001</v>
      </c>
      <c r="K42" s="67">
        <f>'Selling Price'!K42*'Volume (KT)'!K42</f>
        <v>3299.0131499999998</v>
      </c>
      <c r="L42" s="67">
        <f>'Selling Price'!L42*'Volume (KT)'!L42</f>
        <v>5195.2915199999998</v>
      </c>
      <c r="M42" s="67">
        <f>'Selling Price'!M42*'Volume (KT)'!M42</f>
        <v>8541.43462</v>
      </c>
      <c r="N42" s="67">
        <f>'Selling Price'!N42*'Volume (KT)'!N42</f>
        <v>7996.4403399999992</v>
      </c>
      <c r="O42" s="67">
        <f>'Selling Price'!O42*'Volume (KT)'!O42</f>
        <v>9151.403624999999</v>
      </c>
      <c r="P42" s="67">
        <f>'Selling Price'!P42*'Volume (KT)'!P42</f>
        <v>9478.9344000000001</v>
      </c>
    </row>
    <row r="43" spans="1:29">
      <c r="A43" s="66" t="s">
        <v>7</v>
      </c>
      <c r="B43" s="270" t="s">
        <v>116</v>
      </c>
      <c r="C43" s="74" t="s">
        <v>197</v>
      </c>
      <c r="D43" s="59" t="s">
        <v>90</v>
      </c>
      <c r="E43" s="67">
        <f>'Selling Price'!E43*'Volume (KT)'!E43</f>
        <v>0</v>
      </c>
      <c r="F43" s="67">
        <f>'Selling Price'!F43*'Volume (KT)'!F43</f>
        <v>0</v>
      </c>
      <c r="G43" s="67">
        <f>'Selling Price'!G43*'Volume (KT)'!G43</f>
        <v>0</v>
      </c>
      <c r="H43" s="67">
        <f>'Selling Price'!H43*'Volume (KT)'!H43</f>
        <v>0</v>
      </c>
      <c r="I43" s="67">
        <f>'Selling Price'!I43*'Volume (KT)'!I43</f>
        <v>0</v>
      </c>
      <c r="J43" s="67">
        <f>'Selling Price'!J43*'Volume (KT)'!J43</f>
        <v>0</v>
      </c>
      <c r="K43" s="67">
        <f>'Selling Price'!K43*'Volume (KT)'!K43</f>
        <v>0</v>
      </c>
      <c r="L43" s="67">
        <f>'Selling Price'!L43*'Volume (KT)'!L43</f>
        <v>0</v>
      </c>
      <c r="M43" s="67">
        <f>'Selling Price'!M43*'Volume (KT)'!M43</f>
        <v>0</v>
      </c>
      <c r="N43" s="67">
        <f>'Selling Price'!N43*'Volume (KT)'!N43</f>
        <v>0</v>
      </c>
      <c r="O43" s="67">
        <f>'Selling Price'!O43*'Volume (KT)'!O43</f>
        <v>0</v>
      </c>
      <c r="P43" s="67">
        <f>'Selling Price'!P43*'Volume (KT)'!P43</f>
        <v>0</v>
      </c>
    </row>
    <row r="44" spans="1:29">
      <c r="A44" s="66" t="s">
        <v>7</v>
      </c>
      <c r="B44" s="59" t="s">
        <v>90</v>
      </c>
      <c r="C44" s="74" t="s">
        <v>256</v>
      </c>
      <c r="D44" s="59" t="s">
        <v>90</v>
      </c>
      <c r="E44" s="67">
        <f>'Selling Price'!E44*'Volume (KT)'!E44</f>
        <v>0</v>
      </c>
      <c r="F44" s="67">
        <f>'Selling Price'!F44*'Volume (KT)'!F44</f>
        <v>3227.9463000000001</v>
      </c>
      <c r="G44" s="67">
        <f>'Selling Price'!G44*'Volume (KT)'!G44</f>
        <v>2016.5047270938912</v>
      </c>
      <c r="H44" s="67">
        <f>'Selling Price'!H44*'Volume (KT)'!H44</f>
        <v>1518.3370408579538</v>
      </c>
      <c r="I44" s="67">
        <f>'Selling Price'!I44*'Volume (KT)'!I44</f>
        <v>0</v>
      </c>
      <c r="J44" s="67">
        <f>'Selling Price'!J44*'Volume (KT)'!J44</f>
        <v>0</v>
      </c>
      <c r="K44" s="67">
        <f>'Selling Price'!K44*'Volume (KT)'!K44</f>
        <v>0</v>
      </c>
      <c r="L44" s="67">
        <f>'Selling Price'!L44*'Volume (KT)'!L44</f>
        <v>0</v>
      </c>
      <c r="M44" s="67">
        <f>'Selling Price'!M44*'Volume (KT)'!M44</f>
        <v>0</v>
      </c>
      <c r="N44" s="67">
        <f>'Selling Price'!N44*'Volume (KT)'!N44</f>
        <v>0</v>
      </c>
      <c r="O44" s="67">
        <f>'Selling Price'!O44*'Volume (KT)'!O44</f>
        <v>0</v>
      </c>
      <c r="P44" s="67">
        <f>'Selling Price'!P44*'Volume (KT)'!P44</f>
        <v>0</v>
      </c>
    </row>
    <row r="45" spans="1:29">
      <c r="A45" s="66"/>
      <c r="B45" s="70"/>
      <c r="C45" s="71" t="s">
        <v>150</v>
      </c>
      <c r="D45" s="70"/>
      <c r="E45" s="67">
        <f>'Selling Price'!E45*'Volume (KT)'!E45</f>
        <v>0</v>
      </c>
      <c r="F45" s="67">
        <f>'Selling Price'!F45*'Volume (KT)'!F45</f>
        <v>0</v>
      </c>
      <c r="G45" s="67">
        <f>'Selling Price'!G45*'Volume (KT)'!G45</f>
        <v>0</v>
      </c>
      <c r="H45" s="67">
        <f>'Selling Price'!H45*'Volume (KT)'!H45</f>
        <v>0</v>
      </c>
      <c r="I45" s="67">
        <f>'Selling Price'!I45*'Volume (KT)'!I45</f>
        <v>0</v>
      </c>
      <c r="J45" s="67">
        <f>'Selling Price'!J45*'Volume (KT)'!J45</f>
        <v>0</v>
      </c>
      <c r="K45" s="67">
        <f>'Selling Price'!K45*'Volume (KT)'!K45</f>
        <v>0</v>
      </c>
      <c r="L45" s="67">
        <f>'Selling Price'!L45*'Volume (KT)'!L45</f>
        <v>0</v>
      </c>
      <c r="M45" s="67">
        <f>'Selling Price'!M45*'Volume (KT)'!M45</f>
        <v>0</v>
      </c>
      <c r="N45" s="67">
        <f>'Selling Price'!N45*'Volume (KT)'!N45</f>
        <v>0</v>
      </c>
      <c r="O45" s="67">
        <f>'Selling Price'!O45*'Volume (KT)'!O45</f>
        <v>0</v>
      </c>
      <c r="P45" s="67">
        <f>'Selling Price'!P45*'Volume (KT)'!P45</f>
        <v>0</v>
      </c>
    </row>
    <row r="46" spans="1:29">
      <c r="A46" s="66" t="s">
        <v>7</v>
      </c>
      <c r="B46" s="70" t="s">
        <v>90</v>
      </c>
      <c r="C46" s="72" t="s">
        <v>195</v>
      </c>
      <c r="D46" s="70" t="s">
        <v>90</v>
      </c>
      <c r="E46" s="67">
        <f>'Selling Price'!E46*'Volume (KT)'!E46</f>
        <v>0</v>
      </c>
      <c r="F46" s="67">
        <f>'Selling Price'!F46*'Volume (KT)'!F46</f>
        <v>6097.9337459999997</v>
      </c>
      <c r="G46" s="67">
        <f>'Selling Price'!G46*'Volume (KT)'!G46</f>
        <v>6861.6660824519859</v>
      </c>
      <c r="H46" s="67">
        <f>'Selling Price'!H46*'Volume (KT)'!H46</f>
        <v>5030.5003016337841</v>
      </c>
      <c r="I46" s="67">
        <f>'Selling Price'!I46*'Volume (KT)'!I46</f>
        <v>2158.7811361507684</v>
      </c>
      <c r="J46" s="67">
        <f>'Selling Price'!J46*'Volume (KT)'!J46</f>
        <v>5554.1539326683469</v>
      </c>
      <c r="K46" s="67">
        <f>'Selling Price'!K46*'Volume (KT)'!K46</f>
        <v>0</v>
      </c>
      <c r="L46" s="67">
        <f>'Selling Price'!L46*'Volume (KT)'!L46</f>
        <v>3059.8768685865243</v>
      </c>
      <c r="M46" s="67">
        <f>'Selling Price'!M46*'Volume (KT)'!M46</f>
        <v>3042.5499234567096</v>
      </c>
      <c r="N46" s="67">
        <f>'Selling Price'!N46*'Volume (KT)'!N46</f>
        <v>0</v>
      </c>
      <c r="O46" s="67">
        <f>'Selling Price'!O46*'Volume (KT)'!O46</f>
        <v>3245.3815954981392</v>
      </c>
      <c r="P46" s="67">
        <f>'Selling Price'!P46*'Volume (KT)'!P46</f>
        <v>3605.4815240816542</v>
      </c>
    </row>
    <row r="47" spans="1:29">
      <c r="A47" s="66" t="s">
        <v>7</v>
      </c>
      <c r="B47" s="94" t="s">
        <v>116</v>
      </c>
      <c r="C47" s="72" t="s">
        <v>195</v>
      </c>
      <c r="D47" s="70" t="s">
        <v>90</v>
      </c>
      <c r="E47" s="67">
        <f>'Selling Price'!E47*'Volume (KT)'!E47</f>
        <v>0</v>
      </c>
      <c r="F47" s="67">
        <f>'Selling Price'!F47*'Volume (KT)'!F47</f>
        <v>0</v>
      </c>
      <c r="G47" s="67">
        <f>'Selling Price'!G47*'Volume (KT)'!G47</f>
        <v>0</v>
      </c>
      <c r="H47" s="67">
        <f>'Selling Price'!H47*'Volume (KT)'!H47</f>
        <v>0</v>
      </c>
      <c r="I47" s="67">
        <f>'Selling Price'!I47*'Volume (KT)'!I47</f>
        <v>0</v>
      </c>
      <c r="J47" s="67">
        <f>'Selling Price'!J47*'Volume (KT)'!J47</f>
        <v>0</v>
      </c>
      <c r="K47" s="67">
        <f>'Selling Price'!K47*'Volume (KT)'!K47</f>
        <v>0</v>
      </c>
      <c r="L47" s="67">
        <f>'Selling Price'!L47*'Volume (KT)'!L47</f>
        <v>0</v>
      </c>
      <c r="M47" s="67">
        <f>'Selling Price'!M47*'Volume (KT)'!M47</f>
        <v>0</v>
      </c>
      <c r="N47" s="67">
        <f>'Selling Price'!N47*'Volume (KT)'!N47</f>
        <v>0</v>
      </c>
      <c r="O47" s="67">
        <f>'Selling Price'!O47*'Volume (KT)'!O47</f>
        <v>0</v>
      </c>
      <c r="P47" s="67">
        <f>'Selling Price'!P47*'Volume (KT)'!P47</f>
        <v>0</v>
      </c>
    </row>
    <row r="48" spans="1:29">
      <c r="A48" s="66" t="s">
        <v>7</v>
      </c>
      <c r="B48" s="70" t="s">
        <v>90</v>
      </c>
      <c r="C48" s="72" t="s">
        <v>196</v>
      </c>
      <c r="D48" s="70" t="s">
        <v>90</v>
      </c>
      <c r="E48" s="67">
        <f>'Selling Price'!E48*'Volume (KT)'!E48</f>
        <v>0</v>
      </c>
      <c r="F48" s="67">
        <f>'Selling Price'!F48*'Volume (KT)'!F48</f>
        <v>0</v>
      </c>
      <c r="G48" s="67">
        <f>'Selling Price'!G48*'Volume (KT)'!G48</f>
        <v>0</v>
      </c>
      <c r="H48" s="67">
        <f>'Selling Price'!H48*'Volume (KT)'!H48</f>
        <v>0</v>
      </c>
      <c r="I48" s="67">
        <f>'Selling Price'!I48*'Volume (KT)'!I48</f>
        <v>0</v>
      </c>
      <c r="J48" s="67">
        <f>'Selling Price'!J48*'Volume (KT)'!J48</f>
        <v>0</v>
      </c>
      <c r="K48" s="67">
        <f>'Selling Price'!K48*'Volume (KT)'!K48</f>
        <v>0</v>
      </c>
      <c r="L48" s="67">
        <f>'Selling Price'!L48*'Volume (KT)'!L48</f>
        <v>0</v>
      </c>
      <c r="M48" s="67">
        <f>'Selling Price'!M48*'Volume (KT)'!M48</f>
        <v>0</v>
      </c>
      <c r="N48" s="67">
        <f>'Selling Price'!N48*'Volume (KT)'!N48</f>
        <v>0</v>
      </c>
      <c r="O48" s="67">
        <f>'Selling Price'!O48*'Volume (KT)'!O48</f>
        <v>0</v>
      </c>
      <c r="P48" s="67">
        <f>'Selling Price'!P48*'Volume (KT)'!P48</f>
        <v>0</v>
      </c>
    </row>
    <row r="49" spans="1:17">
      <c r="A49" s="66" t="s">
        <v>7</v>
      </c>
      <c r="B49" s="94" t="s">
        <v>116</v>
      </c>
      <c r="C49" s="72" t="s">
        <v>196</v>
      </c>
      <c r="D49" s="70" t="s">
        <v>90</v>
      </c>
      <c r="E49" s="67">
        <f>'Selling Price'!E49*'Volume (KT)'!E49</f>
        <v>0</v>
      </c>
      <c r="F49" s="67">
        <f>'Selling Price'!F49*'Volume (KT)'!F49</f>
        <v>0</v>
      </c>
      <c r="G49" s="67">
        <f>'Selling Price'!G49*'Volume (KT)'!G49</f>
        <v>0</v>
      </c>
      <c r="H49" s="67">
        <f>'Selling Price'!H49*'Volume (KT)'!H49</f>
        <v>0</v>
      </c>
      <c r="I49" s="67">
        <f>'Selling Price'!I49*'Volume (KT)'!I49</f>
        <v>0</v>
      </c>
      <c r="J49" s="67">
        <f>'Selling Price'!J49*'Volume (KT)'!J49</f>
        <v>0</v>
      </c>
      <c r="K49" s="67">
        <f>'Selling Price'!K49*'Volume (KT)'!K49</f>
        <v>0</v>
      </c>
      <c r="L49" s="67">
        <f>'Selling Price'!L49*'Volume (KT)'!L49</f>
        <v>0</v>
      </c>
      <c r="M49" s="67">
        <f>'Selling Price'!M49*'Volume (KT)'!M49</f>
        <v>0</v>
      </c>
      <c r="N49" s="67">
        <f>'Selling Price'!N49*'Volume (KT)'!N49</f>
        <v>0</v>
      </c>
      <c r="O49" s="67">
        <f>'Selling Price'!O49*'Volume (KT)'!O49</f>
        <v>0</v>
      </c>
      <c r="P49" s="67">
        <f>'Selling Price'!P49*'Volume (KT)'!P49</f>
        <v>0</v>
      </c>
    </row>
    <row r="50" spans="1:17">
      <c r="A50" s="66" t="s">
        <v>7</v>
      </c>
      <c r="B50" s="70" t="s">
        <v>90</v>
      </c>
      <c r="C50" s="72" t="s">
        <v>227</v>
      </c>
      <c r="D50" s="70" t="s">
        <v>90</v>
      </c>
      <c r="E50" s="67">
        <f>'Selling Price'!E50*'Volume (KT)'!E50</f>
        <v>0</v>
      </c>
      <c r="F50" s="67">
        <f>'Selling Price'!F50*'Volume (KT)'!F50</f>
        <v>0</v>
      </c>
      <c r="G50" s="67">
        <f>'Selling Price'!G50*'Volume (KT)'!G50</f>
        <v>0</v>
      </c>
      <c r="H50" s="67">
        <f>'Selling Price'!H50*'Volume (KT)'!H50</f>
        <v>0</v>
      </c>
      <c r="I50" s="67">
        <f>'Selling Price'!I50*'Volume (KT)'!I50</f>
        <v>2712.714153724517</v>
      </c>
      <c r="J50" s="67">
        <f>'Selling Price'!J50*'Volume (KT)'!J50</f>
        <v>2586.7708396089506</v>
      </c>
      <c r="K50" s="67">
        <f>'Selling Price'!K50*'Volume (KT)'!K50</f>
        <v>0</v>
      </c>
      <c r="L50" s="67">
        <f>'Selling Price'!L50*'Volume (KT)'!L50</f>
        <v>2447.9893466311655</v>
      </c>
      <c r="M50" s="67">
        <f>'Selling Price'!M50*'Volume (KT)'!M50</f>
        <v>2484.0507945245013</v>
      </c>
      <c r="N50" s="67">
        <f>'Selling Price'!N50*'Volume (KT)'!N50</f>
        <v>2514.6479438222796</v>
      </c>
      <c r="O50" s="67">
        <f>'Selling Price'!O50*'Volume (KT)'!O50</f>
        <v>2545.2450931200578</v>
      </c>
      <c r="P50" s="67">
        <f>'Selling Price'!P50*'Volume (KT)'!P50</f>
        <v>2547.9772424178368</v>
      </c>
    </row>
    <row r="51" spans="1:17">
      <c r="A51" s="66" t="s">
        <v>7</v>
      </c>
      <c r="B51" s="94" t="s">
        <v>116</v>
      </c>
      <c r="C51" s="72" t="s">
        <v>227</v>
      </c>
      <c r="D51" s="70" t="s">
        <v>90</v>
      </c>
      <c r="E51" s="67">
        <f>'Selling Price'!E51*'Volume (KT)'!E51</f>
        <v>0</v>
      </c>
      <c r="F51" s="67">
        <f>'Selling Price'!F51*'Volume (KT)'!F51</f>
        <v>0</v>
      </c>
      <c r="G51" s="67">
        <f>'Selling Price'!G51*'Volume (KT)'!G51</f>
        <v>0</v>
      </c>
      <c r="H51" s="67">
        <f>'Selling Price'!H51*'Volume (KT)'!H51</f>
        <v>0</v>
      </c>
      <c r="I51" s="67">
        <f>'Selling Price'!I51*'Volume (KT)'!I51</f>
        <v>0</v>
      </c>
      <c r="J51" s="67">
        <f>'Selling Price'!J51*'Volume (KT)'!J51</f>
        <v>0</v>
      </c>
      <c r="K51" s="67">
        <f>'Selling Price'!K51*'Volume (KT)'!K51</f>
        <v>0</v>
      </c>
      <c r="L51" s="67">
        <f>'Selling Price'!L51*'Volume (KT)'!L51</f>
        <v>0</v>
      </c>
      <c r="M51" s="67">
        <f>'Selling Price'!M51*'Volume (KT)'!M51</f>
        <v>0</v>
      </c>
      <c r="N51" s="67">
        <f>'Selling Price'!N51*'Volume (KT)'!N51</f>
        <v>0</v>
      </c>
      <c r="O51" s="67">
        <f>'Selling Price'!O51*'Volume (KT)'!O51</f>
        <v>0</v>
      </c>
      <c r="P51" s="67">
        <f>'Selling Price'!P51*'Volume (KT)'!P51</f>
        <v>0</v>
      </c>
    </row>
    <row r="52" spans="1:17">
      <c r="A52" s="66" t="s">
        <v>7</v>
      </c>
      <c r="B52" s="59" t="s">
        <v>90</v>
      </c>
      <c r="C52" s="59" t="s">
        <v>96</v>
      </c>
      <c r="D52" s="59" t="s">
        <v>90</v>
      </c>
      <c r="E52" s="67">
        <f>'Selling Price'!E52*'Volume (KT)'!E52</f>
        <v>269.34999537438966</v>
      </c>
      <c r="F52" s="67">
        <f>'Selling Price'!F52*'Volume (KT)'!F52</f>
        <v>270.46571846578746</v>
      </c>
      <c r="G52" s="67">
        <f>'Selling Price'!G52*'Volume (KT)'!G52</f>
        <v>169.39511615230461</v>
      </c>
      <c r="H52" s="67">
        <f>'Selling Price'!H52*'Volume (KT)'!H52</f>
        <v>185.10023113636365</v>
      </c>
      <c r="I52" s="67">
        <f>'Selling Price'!I52*'Volume (KT)'!I52</f>
        <v>142.79899631084714</v>
      </c>
      <c r="J52" s="67">
        <f>'Selling Price'!J52*'Volume (KT)'!J52</f>
        <v>174.53261441641146</v>
      </c>
      <c r="K52" s="67">
        <f>'Selling Price'!K52*'Volume (KT)'!K52</f>
        <v>156.7934766062649</v>
      </c>
      <c r="L52" s="67">
        <f>'Selling Price'!L52*'Volume (KT)'!L52</f>
        <v>182.63665241072607</v>
      </c>
      <c r="M52" s="67">
        <f>'Selling Price'!M52*'Volume (KT)'!M52</f>
        <v>172.20989976234947</v>
      </c>
      <c r="N52" s="67">
        <f>'Selling Price'!N52*'Volume (KT)'!N52</f>
        <v>170.30642941152465</v>
      </c>
      <c r="O52" s="67">
        <f>'Selling Price'!O52*'Volume (KT)'!O52</f>
        <v>160.21037999195659</v>
      </c>
      <c r="P52" s="67">
        <f>'Selling Price'!P52*'Volume (KT)'!P52</f>
        <v>160.21037999195659</v>
      </c>
    </row>
    <row r="53" spans="1:17" s="65" customFormat="1" ht="23.4">
      <c r="A53" s="63" t="s">
        <v>5</v>
      </c>
      <c r="B53" s="64"/>
      <c r="D53" s="64"/>
      <c r="E53" s="208">
        <f>E17/'Volume (KT)'!E53</f>
        <v>584.34997754924473</v>
      </c>
      <c r="F53" s="208">
        <f>F17/'Volume (KT)'!F53</f>
        <v>628.80974641503281</v>
      </c>
      <c r="G53" s="208">
        <f>G17/'Volume (KT)'!G53</f>
        <v>596.51499809707025</v>
      </c>
      <c r="H53" s="208">
        <f>H17/'Volume (KT)'!H53</f>
        <v>550.0976644449305</v>
      </c>
      <c r="I53" s="208">
        <f>I17/'Volume (KT)'!I53</f>
        <v>483.33597616931121</v>
      </c>
      <c r="J53" s="208">
        <f>J17/'Volume (KT)'!J53</f>
        <v>463.87703480991013</v>
      </c>
      <c r="K53" s="208">
        <f>K17/'Volume (KT)'!K53</f>
        <v>438.52884929316264</v>
      </c>
      <c r="L53" s="208">
        <f>L17/'Volume (KT)'!L53</f>
        <v>444.43991161595301</v>
      </c>
      <c r="M53" s="208">
        <f>M17/'Volume (KT)'!M53</f>
        <v>442.93853399415644</v>
      </c>
      <c r="N53" s="208">
        <f>N17/'Volume (KT)'!N53</f>
        <v>445.16574448804766</v>
      </c>
      <c r="O53" s="208">
        <f>O17/'Volume (KT)'!O53</f>
        <v>439.55999259534451</v>
      </c>
      <c r="P53" s="208">
        <f>P17/'Volume (KT)'!P53</f>
        <v>453.79927581952307</v>
      </c>
      <c r="Q53" s="312">
        <f>AVERAGE(E53:P53)</f>
        <v>497.61814210764061</v>
      </c>
    </row>
    <row r="54" spans="1:17">
      <c r="A54" s="360" t="s">
        <v>1</v>
      </c>
      <c r="B54" s="362" t="s">
        <v>93</v>
      </c>
      <c r="C54" s="362" t="s">
        <v>94</v>
      </c>
      <c r="D54" s="362" t="s">
        <v>95</v>
      </c>
      <c r="E54" s="301">
        <f>E53-'Full cost W.avg.'!E53</f>
        <v>199.57426006269884</v>
      </c>
      <c r="F54" s="301">
        <f>F53-'Full cost W.avg.'!F53</f>
        <v>238.42839405001206</v>
      </c>
      <c r="G54" s="301">
        <f>G53-'Full cost W.avg.'!G53</f>
        <v>207.1630529943879</v>
      </c>
      <c r="H54" s="301">
        <f>H53-'Full cost W.avg.'!H53</f>
        <v>157.63431181304719</v>
      </c>
      <c r="I54" s="301">
        <f>I53-'Full cost W.avg.'!I53</f>
        <v>90.887310506642109</v>
      </c>
      <c r="J54" s="301">
        <f>J53-'Full cost W.avg.'!J53</f>
        <v>70.303907797090517</v>
      </c>
      <c r="K54" s="301">
        <f>K53-'Full cost W.avg.'!K53</f>
        <v>43.458277740437325</v>
      </c>
      <c r="L54" s="301">
        <f>L53-'Full cost W.avg.'!L53</f>
        <v>45.364223310323268</v>
      </c>
      <c r="M54" s="301">
        <f>M53-'Full cost W.avg.'!M53</f>
        <v>52.333024585439659</v>
      </c>
      <c r="N54" s="301">
        <f>N53-'Full cost W.avg.'!N53</f>
        <v>65.478858474897436</v>
      </c>
      <c r="O54" s="301">
        <f>O53-'Full cost W.avg.'!O53</f>
        <v>54.618746830858697</v>
      </c>
      <c r="P54" s="301">
        <f>P53-'Full cost W.avg.'!P53</f>
        <v>68.472400676152404</v>
      </c>
      <c r="Q54" s="188">
        <f>Q53-'Full cost W.avg.'!Q53</f>
        <v>107.80973073683231</v>
      </c>
    </row>
    <row r="55" spans="1:17">
      <c r="A55" s="360"/>
      <c r="B55" s="367"/>
      <c r="C55" s="363"/>
      <c r="D55" s="363"/>
      <c r="E55" s="263">
        <v>23377</v>
      </c>
      <c r="F55" s="263">
        <v>23408</v>
      </c>
      <c r="G55" s="263">
        <v>23437</v>
      </c>
      <c r="H55" s="263">
        <v>23468</v>
      </c>
      <c r="I55" s="263">
        <v>23498</v>
      </c>
      <c r="J55" s="263">
        <v>23529</v>
      </c>
      <c r="K55" s="263">
        <v>23559</v>
      </c>
      <c r="L55" s="263">
        <v>23590</v>
      </c>
      <c r="M55" s="263">
        <v>23621</v>
      </c>
      <c r="N55" s="263">
        <v>23651</v>
      </c>
      <c r="O55" s="263">
        <v>23682</v>
      </c>
      <c r="P55" s="263">
        <v>23712</v>
      </c>
    </row>
    <row r="56" spans="1:17">
      <c r="A56" s="66"/>
      <c r="B56" s="68"/>
      <c r="C56" s="269" t="s">
        <v>66</v>
      </c>
      <c r="D56" s="269"/>
      <c r="E56" s="67">
        <f>'Selling Price'!E56*'Volume (KT)'!E56</f>
        <v>0</v>
      </c>
      <c r="F56" s="67">
        <f>'Selling Price'!F56*'Volume (KT)'!F56</f>
        <v>0</v>
      </c>
      <c r="G56" s="67">
        <f>'Selling Price'!G56*'Volume (KT)'!G56</f>
        <v>0</v>
      </c>
      <c r="H56" s="67">
        <f>'Selling Price'!H56*'Volume (KT)'!H56</f>
        <v>0</v>
      </c>
      <c r="I56" s="67">
        <f>'Selling Price'!I56*'Volume (KT)'!I56</f>
        <v>0</v>
      </c>
      <c r="J56" s="67">
        <f>'Selling Price'!J56*'Volume (KT)'!J56</f>
        <v>0</v>
      </c>
      <c r="K56" s="67">
        <f>'Selling Price'!K56*'Volume (KT)'!K56</f>
        <v>0</v>
      </c>
      <c r="L56" s="67">
        <f>'Selling Price'!L56*'Volume (KT)'!L56</f>
        <v>0</v>
      </c>
      <c r="M56" s="67">
        <f>'Selling Price'!M56*'Volume (KT)'!M56</f>
        <v>0</v>
      </c>
      <c r="N56" s="67">
        <f>'Selling Price'!N56*'Volume (KT)'!N56</f>
        <v>0</v>
      </c>
      <c r="O56" s="67">
        <f>'Selling Price'!O56*'Volume (KT)'!O56</f>
        <v>0</v>
      </c>
      <c r="P56" s="67">
        <f>'Selling Price'!P56*'Volume (KT)'!P56</f>
        <v>0</v>
      </c>
    </row>
    <row r="57" spans="1:17">
      <c r="A57" s="66" t="s">
        <v>7</v>
      </c>
      <c r="B57" s="68" t="s">
        <v>90</v>
      </c>
      <c r="C57" s="69" t="s">
        <v>82</v>
      </c>
      <c r="D57" s="68" t="s">
        <v>90</v>
      </c>
      <c r="E57" s="67">
        <f>'Selling Price'!E57*'Volume (KT)'!E57</f>
        <v>21477.804675555555</v>
      </c>
      <c r="F57" s="67">
        <f>'Selling Price'!F57*'Volume (KT)'!F57</f>
        <v>13517.142400000001</v>
      </c>
      <c r="G57" s="67">
        <f>'Selling Price'!G57*'Volume (KT)'!G57</f>
        <v>19931.139707588685</v>
      </c>
      <c r="H57" s="67">
        <f>'Selling Price'!H57*'Volume (KT)'!H57</f>
        <v>34632.215187690199</v>
      </c>
      <c r="I57" s="67">
        <f>'Selling Price'!I57*'Volume (KT)'!I57</f>
        <v>31200.340568708787</v>
      </c>
      <c r="J57" s="67">
        <f>'Selling Price'!J57*'Volume (KT)'!J57</f>
        <v>26557.118881719085</v>
      </c>
      <c r="K57" s="67">
        <f>'Selling Price'!K57*'Volume (KT)'!K57</f>
        <v>32274.482575805156</v>
      </c>
      <c r="L57" s="67">
        <f>'Selling Price'!L57*'Volume (KT)'!L57</f>
        <v>15139.777928821353</v>
      </c>
      <c r="M57" s="67">
        <f>'Selling Price'!M57*'Volume (KT)'!M57</f>
        <v>14871.084758619101</v>
      </c>
      <c r="N57" s="67">
        <f>'Selling Price'!N57*'Volume (KT)'!N57</f>
        <v>15556.124135601425</v>
      </c>
      <c r="O57" s="67">
        <f>'Selling Price'!O57*'Volume (KT)'!O57</f>
        <v>15237.542600609459</v>
      </c>
      <c r="P57" s="67">
        <f>'Selling Price'!P57*'Volume (KT)'!P57</f>
        <v>15764.297238991459</v>
      </c>
    </row>
    <row r="58" spans="1:17">
      <c r="A58" s="66" t="s">
        <v>7</v>
      </c>
      <c r="B58" s="95" t="s">
        <v>116</v>
      </c>
      <c r="C58" s="69" t="s">
        <v>83</v>
      </c>
      <c r="D58" s="68" t="s">
        <v>90</v>
      </c>
      <c r="E58" s="67">
        <f>'Selling Price'!E58*'Volume (KT)'!E58</f>
        <v>0</v>
      </c>
      <c r="F58" s="67">
        <f>'Selling Price'!F58*'Volume (KT)'!F58</f>
        <v>0</v>
      </c>
      <c r="G58" s="67">
        <f>'Selling Price'!G58*'Volume (KT)'!G58</f>
        <v>0</v>
      </c>
      <c r="H58" s="67">
        <f>'Selling Price'!H58*'Volume (KT)'!H58</f>
        <v>0</v>
      </c>
      <c r="I58" s="67">
        <f>'Selling Price'!I58*'Volume (KT)'!I58</f>
        <v>0</v>
      </c>
      <c r="J58" s="67">
        <f>'Selling Price'!J58*'Volume (KT)'!J58</f>
        <v>0</v>
      </c>
      <c r="K58" s="67">
        <f>'Selling Price'!K58*'Volume (KT)'!K58</f>
        <v>0</v>
      </c>
      <c r="L58" s="67">
        <f>'Selling Price'!L58*'Volume (KT)'!L58</f>
        <v>0</v>
      </c>
      <c r="M58" s="67">
        <f>'Selling Price'!M58*'Volume (KT)'!M58</f>
        <v>0</v>
      </c>
      <c r="N58" s="67">
        <f>'Selling Price'!N58*'Volume (KT)'!N58</f>
        <v>0</v>
      </c>
      <c r="O58" s="67">
        <f>'Selling Price'!O58*'Volume (KT)'!O58</f>
        <v>0</v>
      </c>
      <c r="P58" s="67">
        <f>'Selling Price'!P58*'Volume (KT)'!P58</f>
        <v>0</v>
      </c>
    </row>
    <row r="59" spans="1:17">
      <c r="A59" s="66"/>
      <c r="B59" s="272"/>
      <c r="C59" s="273" t="s">
        <v>199</v>
      </c>
      <c r="D59" s="274"/>
      <c r="E59" s="67">
        <f>'Selling Price'!E59*'Volume (KT)'!E59</f>
        <v>0</v>
      </c>
      <c r="F59" s="67">
        <f>'Selling Price'!F59*'Volume (KT)'!F59</f>
        <v>0</v>
      </c>
      <c r="G59" s="67">
        <f>'Selling Price'!G59*'Volume (KT)'!G59</f>
        <v>0</v>
      </c>
      <c r="H59" s="67">
        <f>'Selling Price'!H59*'Volume (KT)'!H59</f>
        <v>0</v>
      </c>
      <c r="I59" s="67">
        <f>'Selling Price'!I59*'Volume (KT)'!I59</f>
        <v>0</v>
      </c>
      <c r="J59" s="67">
        <f>'Selling Price'!J59*'Volume (KT)'!J59</f>
        <v>0</v>
      </c>
      <c r="K59" s="67">
        <f>'Selling Price'!K59*'Volume (KT)'!K59</f>
        <v>0</v>
      </c>
      <c r="L59" s="67">
        <f>'Selling Price'!L59*'Volume (KT)'!L59</f>
        <v>0</v>
      </c>
      <c r="M59" s="67">
        <f>'Selling Price'!M59*'Volume (KT)'!M59</f>
        <v>0</v>
      </c>
      <c r="N59" s="67">
        <f>'Selling Price'!N59*'Volume (KT)'!N59</f>
        <v>0</v>
      </c>
      <c r="O59" s="67">
        <f>'Selling Price'!O59*'Volume (KT)'!O59</f>
        <v>0</v>
      </c>
      <c r="P59" s="67">
        <f>'Selling Price'!P59*'Volume (KT)'!P59</f>
        <v>0</v>
      </c>
    </row>
    <row r="60" spans="1:17">
      <c r="A60" s="66" t="s">
        <v>7</v>
      </c>
      <c r="B60" s="274" t="s">
        <v>90</v>
      </c>
      <c r="C60" s="275" t="s">
        <v>204</v>
      </c>
      <c r="D60" s="274" t="s">
        <v>90</v>
      </c>
      <c r="E60" s="67">
        <f>'Selling Price'!E60*'Volume (KT)'!E60</f>
        <v>0</v>
      </c>
      <c r="F60" s="67">
        <f>'Selling Price'!F60*'Volume (KT)'!F60</f>
        <v>7435.75</v>
      </c>
      <c r="G60" s="67">
        <f>'Selling Price'!G60*'Volume (KT)'!G60</f>
        <v>0</v>
      </c>
      <c r="H60" s="67">
        <f>'Selling Price'!H60*'Volume (KT)'!H60</f>
        <v>0</v>
      </c>
      <c r="I60" s="67">
        <f>'Selling Price'!I60*'Volume (KT)'!I60</f>
        <v>0</v>
      </c>
      <c r="J60" s="67">
        <f>'Selling Price'!J60*'Volume (KT)'!J60</f>
        <v>0</v>
      </c>
      <c r="K60" s="67">
        <f>'Selling Price'!K60*'Volume (KT)'!K60</f>
        <v>0</v>
      </c>
      <c r="L60" s="67">
        <f>'Selling Price'!L60*'Volume (KT)'!L60</f>
        <v>0</v>
      </c>
      <c r="M60" s="67">
        <f>'Selling Price'!M60*'Volume (KT)'!M60</f>
        <v>0</v>
      </c>
      <c r="N60" s="67">
        <f>'Selling Price'!N60*'Volume (KT)'!N60</f>
        <v>0</v>
      </c>
      <c r="O60" s="67">
        <f>'Selling Price'!O60*'Volume (KT)'!O60</f>
        <v>0</v>
      </c>
      <c r="P60" s="67">
        <f>'Selling Price'!P60*'Volume (KT)'!P60</f>
        <v>0</v>
      </c>
    </row>
    <row r="61" spans="1:17">
      <c r="A61" s="66" t="s">
        <v>7</v>
      </c>
      <c r="B61" s="274" t="s">
        <v>90</v>
      </c>
      <c r="C61" s="275" t="s">
        <v>205</v>
      </c>
      <c r="D61" s="274" t="s">
        <v>90</v>
      </c>
      <c r="E61" s="67">
        <f>'Selling Price'!E61*'Volume (KT)'!E61</f>
        <v>0</v>
      </c>
      <c r="F61" s="67">
        <f>'Selling Price'!F61*'Volume (KT)'!F61</f>
        <v>0</v>
      </c>
      <c r="G61" s="67">
        <f>'Selling Price'!G61*'Volume (KT)'!G61</f>
        <v>0</v>
      </c>
      <c r="H61" s="67">
        <f>'Selling Price'!H61*'Volume (KT)'!H61</f>
        <v>0</v>
      </c>
      <c r="I61" s="67">
        <f>'Selling Price'!I61*'Volume (KT)'!I61</f>
        <v>0</v>
      </c>
      <c r="J61" s="67">
        <f>'Selling Price'!J61*'Volume (KT)'!J61</f>
        <v>0</v>
      </c>
      <c r="K61" s="67">
        <f>'Selling Price'!K61*'Volume (KT)'!K61</f>
        <v>0</v>
      </c>
      <c r="L61" s="67">
        <f>'Selling Price'!L61*'Volume (KT)'!L61</f>
        <v>0</v>
      </c>
      <c r="M61" s="67">
        <f>'Selling Price'!M61*'Volume (KT)'!M61</f>
        <v>0</v>
      </c>
      <c r="N61" s="67">
        <f>'Selling Price'!N61*'Volume (KT)'!N61</f>
        <v>0</v>
      </c>
      <c r="O61" s="67">
        <f>'Selling Price'!O61*'Volume (KT)'!O61</f>
        <v>0</v>
      </c>
      <c r="P61" s="67">
        <f>'Selling Price'!P61*'Volume (KT)'!P61</f>
        <v>0</v>
      </c>
    </row>
    <row r="62" spans="1:17">
      <c r="A62" s="66" t="s">
        <v>7</v>
      </c>
      <c r="B62" s="274" t="s">
        <v>90</v>
      </c>
      <c r="C62" s="275" t="s">
        <v>200</v>
      </c>
      <c r="D62" s="274" t="s">
        <v>90</v>
      </c>
      <c r="E62" s="67">
        <f>'Selling Price'!E62*'Volume (KT)'!E62</f>
        <v>0</v>
      </c>
      <c r="F62" s="67">
        <f>'Selling Price'!F62*'Volume (KT)'!F62</f>
        <v>0</v>
      </c>
      <c r="G62" s="67">
        <f>'Selling Price'!G62*'Volume (KT)'!G62</f>
        <v>0</v>
      </c>
      <c r="H62" s="67">
        <f>'Selling Price'!H62*'Volume (KT)'!H62</f>
        <v>0</v>
      </c>
      <c r="I62" s="67">
        <f>'Selling Price'!I62*'Volume (KT)'!I62</f>
        <v>0</v>
      </c>
      <c r="J62" s="67">
        <f>'Selling Price'!J62*'Volume (KT)'!J62</f>
        <v>0</v>
      </c>
      <c r="K62" s="67">
        <f>'Selling Price'!K62*'Volume (KT)'!K62</f>
        <v>0</v>
      </c>
      <c r="L62" s="67">
        <f>'Selling Price'!L62*'Volume (KT)'!L62</f>
        <v>0</v>
      </c>
      <c r="M62" s="67">
        <f>'Selling Price'!M62*'Volume (KT)'!M62</f>
        <v>0</v>
      </c>
      <c r="N62" s="67">
        <f>'Selling Price'!N62*'Volume (KT)'!N62</f>
        <v>0</v>
      </c>
      <c r="O62" s="67">
        <f>'Selling Price'!O62*'Volume (KT)'!O62</f>
        <v>0</v>
      </c>
      <c r="P62" s="67">
        <f>'Selling Price'!P62*'Volume (KT)'!P62</f>
        <v>0</v>
      </c>
    </row>
    <row r="63" spans="1:17">
      <c r="A63" s="66" t="s">
        <v>7</v>
      </c>
      <c r="B63" s="272" t="s">
        <v>116</v>
      </c>
      <c r="C63" s="275" t="s">
        <v>201</v>
      </c>
      <c r="D63" s="274" t="s">
        <v>90</v>
      </c>
      <c r="E63" s="67">
        <f>'Selling Price'!E63*'Volume (KT)'!E63</f>
        <v>0</v>
      </c>
      <c r="F63" s="67">
        <f>'Selling Price'!F63*'Volume (KT)'!F63</f>
        <v>0</v>
      </c>
      <c r="G63" s="67">
        <f>'Selling Price'!G63*'Volume (KT)'!G63</f>
        <v>0</v>
      </c>
      <c r="H63" s="67">
        <f>'Selling Price'!H63*'Volume (KT)'!H63</f>
        <v>0</v>
      </c>
      <c r="I63" s="67">
        <f>'Selling Price'!I63*'Volume (KT)'!I63</f>
        <v>0</v>
      </c>
      <c r="J63" s="67">
        <f>'Selling Price'!J63*'Volume (KT)'!J63</f>
        <v>0</v>
      </c>
      <c r="K63" s="67">
        <f>'Selling Price'!K63*'Volume (KT)'!K63</f>
        <v>0</v>
      </c>
      <c r="L63" s="67">
        <f>'Selling Price'!L63*'Volume (KT)'!L63</f>
        <v>0</v>
      </c>
      <c r="M63" s="67">
        <f>'Selling Price'!M63*'Volume (KT)'!M63</f>
        <v>0</v>
      </c>
      <c r="N63" s="67">
        <f>'Selling Price'!N63*'Volume (KT)'!N63</f>
        <v>0</v>
      </c>
      <c r="O63" s="67">
        <f>'Selling Price'!O63*'Volume (KT)'!O63</f>
        <v>0</v>
      </c>
      <c r="P63" s="67">
        <f>'Selling Price'!P63*'Volume (KT)'!P63</f>
        <v>0</v>
      </c>
    </row>
    <row r="64" spans="1:17">
      <c r="A64" s="66" t="s">
        <v>7</v>
      </c>
      <c r="B64" s="76" t="s">
        <v>90</v>
      </c>
      <c r="C64" s="79" t="s">
        <v>97</v>
      </c>
      <c r="D64" s="79" t="s">
        <v>90</v>
      </c>
      <c r="E64" s="67">
        <f>'Selling Price'!E64*'Volume (KT)'!E64</f>
        <v>411.32749382459616</v>
      </c>
      <c r="F64" s="67">
        <f>'Selling Price'!F64*'Volume (KT)'!F64</f>
        <v>361.2278765492884</v>
      </c>
      <c r="G64" s="67">
        <f>'Selling Price'!G64*'Volume (KT)'!G64</f>
        <v>364.18704074816299</v>
      </c>
      <c r="H64" s="67">
        <f>'Selling Price'!H64*'Volume (KT)'!H64</f>
        <v>364.43048128342247</v>
      </c>
      <c r="I64" s="67">
        <f>'Selling Price'!I64*'Volume (KT)'!I64</f>
        <v>366.01255911383464</v>
      </c>
      <c r="J64" s="67">
        <f>'Selling Price'!J64*'Volume (KT)'!J64</f>
        <v>366.01255911383464</v>
      </c>
      <c r="K64" s="67">
        <f>'Selling Price'!K64*'Volume (KT)'!K64</f>
        <v>366.99382602834896</v>
      </c>
      <c r="L64" s="67">
        <f>'Selling Price'!L64*'Volume (KT)'!L64</f>
        <v>364.10193698460705</v>
      </c>
      <c r="M64" s="67">
        <f>'Selling Price'!M64*'Volume (KT)'!M64</f>
        <v>364.10193698460705</v>
      </c>
      <c r="N64" s="67">
        <f>'Selling Price'!N64*'Volume (KT)'!N64</f>
        <v>366.18812941087538</v>
      </c>
      <c r="O64" s="67">
        <f>'Selling Price'!O64*'Volume (KT)'!O64</f>
        <v>361.9928770261252</v>
      </c>
      <c r="P64" s="67">
        <f>'Selling Price'!P64*'Volume (KT)'!P64</f>
        <v>361.9928770261252</v>
      </c>
    </row>
    <row r="65" spans="1:16">
      <c r="A65" s="66" t="s">
        <v>7</v>
      </c>
      <c r="B65" s="205" t="s">
        <v>42</v>
      </c>
      <c r="C65" s="205" t="s">
        <v>152</v>
      </c>
      <c r="D65" s="205" t="s">
        <v>99</v>
      </c>
      <c r="E65" s="67">
        <f>'Selling Price'!E65*'Volume (KT)'!E65</f>
        <v>0</v>
      </c>
      <c r="F65" s="67">
        <f>'Selling Price'!F65*'Volume (KT)'!F65</f>
        <v>0</v>
      </c>
      <c r="G65" s="67">
        <f>'Selling Price'!G65*'Volume (KT)'!G65</f>
        <v>0</v>
      </c>
      <c r="H65" s="67">
        <f>'Selling Price'!H65*'Volume (KT)'!H65</f>
        <v>0</v>
      </c>
      <c r="I65" s="67">
        <f>'Selling Price'!I65*'Volume (KT)'!I65</f>
        <v>0</v>
      </c>
      <c r="J65" s="67">
        <f>'Selling Price'!J65*'Volume (KT)'!J65</f>
        <v>0</v>
      </c>
      <c r="K65" s="67">
        <f>'Selling Price'!K65*'Volume (KT)'!K65</f>
        <v>0</v>
      </c>
      <c r="L65" s="67">
        <f>'Selling Price'!L65*'Volume (KT)'!L65</f>
        <v>0</v>
      </c>
      <c r="M65" s="67">
        <f>'Selling Price'!M65*'Volume (KT)'!M65</f>
        <v>0</v>
      </c>
      <c r="N65" s="67">
        <f>'Selling Price'!N65*'Volume (KT)'!N65</f>
        <v>0</v>
      </c>
      <c r="O65" s="67">
        <f>'Selling Price'!O65*'Volume (KT)'!O65</f>
        <v>0</v>
      </c>
      <c r="P65" s="67">
        <f>'Selling Price'!P65*'Volume (KT)'!P65</f>
        <v>0</v>
      </c>
    </row>
    <row r="66" spans="1:16">
      <c r="A66" s="66" t="s">
        <v>7</v>
      </c>
      <c r="B66" s="77" t="s">
        <v>116</v>
      </c>
      <c r="C66" s="77" t="s">
        <v>98</v>
      </c>
      <c r="D66" s="77" t="s">
        <v>99</v>
      </c>
      <c r="E66" s="67">
        <f>'Selling Price'!E66*'Volume (KT)'!E66</f>
        <v>3893.7345040267428</v>
      </c>
      <c r="F66" s="67">
        <f>'Selling Price'!F66*'Volume (KT)'!F66</f>
        <v>25058.037597326933</v>
      </c>
      <c r="G66" s="67">
        <f>'Selling Price'!G66*'Volume (KT)'!G66</f>
        <v>9655.9644735080201</v>
      </c>
      <c r="H66" s="67">
        <f>'Selling Price'!H66*'Volume (KT)'!H66</f>
        <v>29567.524798705257</v>
      </c>
      <c r="I66" s="67">
        <f>'Selling Price'!I66*'Volume (KT)'!I66</f>
        <v>26550.121612656345</v>
      </c>
      <c r="J66" s="67">
        <f>'Selling Price'!J66*'Volume (KT)'!J66</f>
        <v>24944.342765920763</v>
      </c>
      <c r="K66" s="67">
        <f>'Selling Price'!K66*'Volume (KT)'!K66</f>
        <v>26530.018633887215</v>
      </c>
      <c r="L66" s="67">
        <f>'Selling Price'!L66*'Volume (KT)'!L66</f>
        <v>9244.5605271937893</v>
      </c>
      <c r="M66" s="67">
        <f>'Selling Price'!M66*'Volume (KT)'!M66</f>
        <v>20010.705347088955</v>
      </c>
      <c r="N66" s="67">
        <f>'Selling Price'!N66*'Volume (KT)'!N66</f>
        <v>20266.704191688252</v>
      </c>
      <c r="O66" s="67">
        <f>'Selling Price'!O66*'Volume (KT)'!O66</f>
        <v>4367.5886370888829</v>
      </c>
      <c r="P66" s="67">
        <f>'Selling Price'!P66*'Volume (KT)'!P66</f>
        <v>17033.595684646643</v>
      </c>
    </row>
    <row r="67" spans="1:16">
      <c r="A67" s="66" t="s">
        <v>7</v>
      </c>
      <c r="B67" s="77" t="s">
        <v>116</v>
      </c>
      <c r="C67" s="77" t="s">
        <v>102</v>
      </c>
      <c r="D67" s="77" t="s">
        <v>99</v>
      </c>
      <c r="E67" s="67">
        <f>'Selling Price'!E67*'Volume (KT)'!E67</f>
        <v>0</v>
      </c>
      <c r="F67" s="67">
        <f>'Selling Price'!F67*'Volume (KT)'!F67</f>
        <v>0</v>
      </c>
      <c r="G67" s="67">
        <f>'Selling Price'!G67*'Volume (KT)'!G67</f>
        <v>0</v>
      </c>
      <c r="H67" s="67">
        <f>'Selling Price'!H67*'Volume (KT)'!H67</f>
        <v>7173.2336459736089</v>
      </c>
      <c r="I67" s="67">
        <f>'Selling Price'!I67*'Volume (KT)'!I67</f>
        <v>3888.583922511687</v>
      </c>
      <c r="J67" s="67">
        <f>'Selling Price'!J67*'Volume (KT)'!J67</f>
        <v>5337.6113113214615</v>
      </c>
      <c r="K67" s="67">
        <f>'Selling Price'!K67*'Volume (KT)'!K67</f>
        <v>11348.266164109647</v>
      </c>
      <c r="L67" s="67">
        <f>'Selling Price'!L67*'Volume (KT)'!L67</f>
        <v>0</v>
      </c>
      <c r="M67" s="67">
        <f>'Selling Price'!M67*'Volume (KT)'!M67</f>
        <v>0</v>
      </c>
      <c r="N67" s="67">
        <f>'Selling Price'!N67*'Volume (KT)'!N67</f>
        <v>0</v>
      </c>
      <c r="O67" s="67">
        <f>'Selling Price'!O67*'Volume (KT)'!O67</f>
        <v>0</v>
      </c>
      <c r="P67" s="67">
        <f>'Selling Price'!P67*'Volume (KT)'!P67</f>
        <v>0</v>
      </c>
    </row>
    <row r="68" spans="1:16">
      <c r="A68" s="66" t="s">
        <v>7</v>
      </c>
      <c r="B68" s="77" t="s">
        <v>116</v>
      </c>
      <c r="C68" s="77" t="s">
        <v>103</v>
      </c>
      <c r="D68" s="77" t="s">
        <v>99</v>
      </c>
      <c r="E68" s="67">
        <f>'Selling Price'!E68*'Volume (KT)'!E68</f>
        <v>0</v>
      </c>
      <c r="F68" s="67">
        <f>'Selling Price'!F68*'Volume (KT)'!F68</f>
        <v>0</v>
      </c>
      <c r="G68" s="67">
        <f>'Selling Price'!G68*'Volume (KT)'!G68</f>
        <v>0</v>
      </c>
      <c r="H68" s="67">
        <f>'Selling Price'!H68*'Volume (KT)'!H68</f>
        <v>0</v>
      </c>
      <c r="I68" s="67">
        <f>'Selling Price'!I68*'Volume (KT)'!I68</f>
        <v>0</v>
      </c>
      <c r="J68" s="67">
        <f>'Selling Price'!J68*'Volume (KT)'!J68</f>
        <v>0</v>
      </c>
      <c r="K68" s="67">
        <f>'Selling Price'!K68*'Volume (KT)'!K68</f>
        <v>6833.5181492296724</v>
      </c>
      <c r="L68" s="67">
        <f>'Selling Price'!L68*'Volume (KT)'!L68</f>
        <v>0</v>
      </c>
      <c r="M68" s="67">
        <f>'Selling Price'!M68*'Volume (KT)'!M68</f>
        <v>0</v>
      </c>
      <c r="N68" s="67">
        <f>'Selling Price'!N68*'Volume (KT)'!N68</f>
        <v>0</v>
      </c>
      <c r="O68" s="67">
        <f>'Selling Price'!O68*'Volume (KT)'!O68</f>
        <v>0</v>
      </c>
      <c r="P68" s="67">
        <f>'Selling Price'!P68*'Volume (KT)'!P68</f>
        <v>0</v>
      </c>
    </row>
    <row r="69" spans="1:16">
      <c r="A69" s="66" t="s">
        <v>7</v>
      </c>
      <c r="B69" s="76" t="s">
        <v>90</v>
      </c>
      <c r="C69" s="76" t="s">
        <v>98</v>
      </c>
      <c r="D69" s="76" t="s">
        <v>99</v>
      </c>
      <c r="E69" s="67">
        <f>'Selling Price'!E69*'Volume (KT)'!E69</f>
        <v>19917.9172827818</v>
      </c>
      <c r="F69" s="67">
        <f>'Selling Price'!F69*'Volume (KT)'!F69</f>
        <v>5788.4286253687178</v>
      </c>
      <c r="G69" s="67">
        <f>'Selling Price'!G69*'Volume (KT)'!G69</f>
        <v>16161.618010528258</v>
      </c>
      <c r="H69" s="67">
        <f>'Selling Price'!H69*'Volume (KT)'!H69</f>
        <v>0</v>
      </c>
      <c r="I69" s="67">
        <f>'Selling Price'!I69*'Volume (KT)'!I69</f>
        <v>0</v>
      </c>
      <c r="J69" s="67">
        <f>'Selling Price'!J69*'Volume (KT)'!J69</f>
        <v>0</v>
      </c>
      <c r="K69" s="67">
        <f>'Selling Price'!K69*'Volume (KT)'!K69</f>
        <v>0</v>
      </c>
      <c r="L69" s="67">
        <f>'Selling Price'!L69*'Volume (KT)'!L69</f>
        <v>16772.03555348541</v>
      </c>
      <c r="M69" s="67">
        <f>'Selling Price'!M69*'Volume (KT)'!M69</f>
        <v>4974.0201288850212</v>
      </c>
      <c r="N69" s="67">
        <f>'Selling Price'!N69*'Volume (KT)'!N69</f>
        <v>5001.8559139182444</v>
      </c>
      <c r="O69" s="67">
        <f>'Selling Price'!O69*'Volume (KT)'!O69</f>
        <v>20633.947944513518</v>
      </c>
      <c r="P69" s="67">
        <f>'Selling Price'!P69*'Volume (KT)'!P69</f>
        <v>8724.2047904036626</v>
      </c>
    </row>
    <row r="70" spans="1:16">
      <c r="A70" s="66" t="s">
        <v>7</v>
      </c>
      <c r="B70" s="76" t="s">
        <v>90</v>
      </c>
      <c r="C70" s="76" t="s">
        <v>98</v>
      </c>
      <c r="D70" s="76" t="s">
        <v>100</v>
      </c>
      <c r="E70" s="67">
        <f>'Selling Price'!E70*'Volume (KT)'!E70</f>
        <v>25582.191208252418</v>
      </c>
      <c r="F70" s="67">
        <f>'Selling Price'!F70*'Volume (KT)'!F70</f>
        <v>23562.475762633825</v>
      </c>
      <c r="G70" s="67">
        <f>'Selling Price'!G70*'Volume (KT)'!G70</f>
        <v>24633.922067062922</v>
      </c>
      <c r="H70" s="67">
        <f>'Selling Price'!H70*'Volume (KT)'!H70</f>
        <v>24086.589386752941</v>
      </c>
      <c r="I70" s="67">
        <f>'Selling Price'!I70*'Volume (KT)'!I70</f>
        <v>24588.52308924148</v>
      </c>
      <c r="J70" s="67">
        <f>'Selling Price'!J70*'Volume (KT)'!J70</f>
        <v>23975.556303830948</v>
      </c>
      <c r="K70" s="67">
        <f>'Selling Price'!K70*'Volume (KT)'!K70</f>
        <v>25265.250366959266</v>
      </c>
      <c r="L70" s="67">
        <f>'Selling Price'!L70*'Volume (KT)'!L70</f>
        <v>25401.100748098077</v>
      </c>
      <c r="M70" s="67">
        <f>'Selling Price'!M70*'Volume (KT)'!M70</f>
        <v>24646.394031811364</v>
      </c>
      <c r="N70" s="67">
        <f>'Selling Price'!N70*'Volume (KT)'!N70</f>
        <v>25227.398503433702</v>
      </c>
      <c r="O70" s="67">
        <f>'Selling Price'!O70*'Volume (KT)'!O70</f>
        <v>24581.124689735036</v>
      </c>
      <c r="P70" s="67">
        <f>'Selling Price'!P70*'Volume (KT)'!P70</f>
        <v>25202.305449980893</v>
      </c>
    </row>
    <row r="71" spans="1:16">
      <c r="A71" s="66" t="s">
        <v>7</v>
      </c>
      <c r="B71" s="76" t="s">
        <v>90</v>
      </c>
      <c r="C71" s="76" t="s">
        <v>98</v>
      </c>
      <c r="D71" s="76" t="s">
        <v>101</v>
      </c>
      <c r="E71" s="67">
        <f>'Selling Price'!E71*'Volume (KT)'!E71</f>
        <v>1836.816137607324</v>
      </c>
      <c r="F71" s="67">
        <f>'Selling Price'!F71*'Volume (KT)'!F71</f>
        <v>2337.1586993944138</v>
      </c>
      <c r="G71" s="67">
        <f>'Selling Price'!G71*'Volume (KT)'!G71</f>
        <v>6200.8016032064124</v>
      </c>
      <c r="H71" s="67">
        <f>'Selling Price'!H71*'Volume (KT)'!H71</f>
        <v>6204.9465240641712</v>
      </c>
      <c r="I71" s="67">
        <f>'Selling Price'!I71*'Volume (KT)'!I71</f>
        <v>6238.8481918587186</v>
      </c>
      <c r="J71" s="67">
        <f>'Selling Price'!J71*'Volume (KT)'!J71</f>
        <v>6238.8481918587186</v>
      </c>
      <c r="K71" s="67">
        <f>'Selling Price'!K71*'Volume (KT)'!K71</f>
        <v>6255.5743264213424</v>
      </c>
      <c r="L71" s="67">
        <f>'Selling Price'!L71*'Volume (KT)'!L71</f>
        <v>6193.6052754840148</v>
      </c>
      <c r="M71" s="67">
        <f>'Selling Price'!M71*'Volume (KT)'!M71</f>
        <v>6193.6052754840148</v>
      </c>
      <c r="N71" s="67">
        <f>'Selling Price'!N71*'Volume (KT)'!N71</f>
        <v>6229.0927340897533</v>
      </c>
      <c r="O71" s="67">
        <f>'Selling Price'!O71*'Volume (KT)'!O71</f>
        <v>6139.1944687022497</v>
      </c>
      <c r="P71" s="67">
        <f>'Selling Price'!P71*'Volume (KT)'!P71</f>
        <v>6139.1944687022497</v>
      </c>
    </row>
    <row r="72" spans="1:16">
      <c r="A72" s="66" t="s">
        <v>7</v>
      </c>
      <c r="B72" s="76" t="s">
        <v>90</v>
      </c>
      <c r="C72" s="76" t="s">
        <v>98</v>
      </c>
      <c r="D72" s="76" t="s">
        <v>113</v>
      </c>
      <c r="E72" s="67">
        <f>'Selling Price'!E72*'Volume (KT)'!E72</f>
        <v>104.11522385646605</v>
      </c>
      <c r="F72" s="67">
        <f>'Selling Price'!F72*'Volume (KT)'!F72</f>
        <v>125.49300841945958</v>
      </c>
      <c r="G72" s="67">
        <f>'Selling Price'!G72*'Volume (KT)'!G72</f>
        <v>126.52104208416833</v>
      </c>
      <c r="H72" s="67">
        <f>'Selling Price'!H72*'Volume (KT)'!H72</f>
        <v>168.80748663101608</v>
      </c>
      <c r="I72" s="67">
        <f>'Selling Price'!I72*'Volume (KT)'!I72</f>
        <v>212.13941388192166</v>
      </c>
      <c r="J72" s="67">
        <f>'Selling Price'!J72*'Volume (KT)'!J72</f>
        <v>212.13941388192166</v>
      </c>
      <c r="K72" s="67">
        <f>'Selling Price'!K72*'Volume (KT)'!K72</f>
        <v>212.7081522569402</v>
      </c>
      <c r="L72" s="67">
        <f>'Selling Price'!L72*'Volume (KT)'!L72</f>
        <v>210.64251722569594</v>
      </c>
      <c r="M72" s="67">
        <f>'Selling Price'!M72*'Volume (KT)'!M72</f>
        <v>210.64251722569594</v>
      </c>
      <c r="N72" s="67">
        <f>'Selling Price'!N72*'Volume (KT)'!N72</f>
        <v>211.8494342438411</v>
      </c>
      <c r="O72" s="67">
        <f>'Selling Price'!O72*'Volume (KT)'!O72</f>
        <v>250.62339047710915</v>
      </c>
      <c r="P72" s="67">
        <f>'Selling Price'!P72*'Volume (KT)'!P72</f>
        <v>250.62339047710915</v>
      </c>
    </row>
    <row r="73" spans="1:16">
      <c r="A73" s="66" t="s">
        <v>7</v>
      </c>
      <c r="B73" s="76" t="s">
        <v>90</v>
      </c>
      <c r="C73" s="76" t="s">
        <v>102</v>
      </c>
      <c r="D73" s="76" t="s">
        <v>99</v>
      </c>
      <c r="E73" s="67">
        <f>'Selling Price'!E73*'Volume (KT)'!E73</f>
        <v>0</v>
      </c>
      <c r="F73" s="67">
        <f>'Selling Price'!F73*'Volume (KT)'!F73</f>
        <v>10158.264203181121</v>
      </c>
      <c r="G73" s="67">
        <f>'Selling Price'!G73*'Volume (KT)'!G73</f>
        <v>10913.052772211089</v>
      </c>
      <c r="H73" s="67">
        <f>'Selling Price'!H73*'Volume (KT)'!H73</f>
        <v>5558.4110218725918</v>
      </c>
      <c r="I73" s="67">
        <f>'Selling Price'!I73*'Volume (KT)'!I73</f>
        <v>7950.5083057535203</v>
      </c>
      <c r="J73" s="67">
        <f>'Selling Price'!J73*'Volume (KT)'!J73</f>
        <v>6492.7542593063017</v>
      </c>
      <c r="K73" s="67">
        <f>'Selling Price'!K73*'Volume (KT)'!K73</f>
        <v>0</v>
      </c>
      <c r="L73" s="67">
        <f>'Selling Price'!L73*'Volume (KT)'!L73</f>
        <v>11320.406385951657</v>
      </c>
      <c r="M73" s="67">
        <f>'Selling Price'!M73*'Volume (KT)'!M73</f>
        <v>11320.406385951657</v>
      </c>
      <c r="N73" s="67">
        <f>'Selling Price'!N73*'Volume (KT)'!N73</f>
        <v>11385.268842494013</v>
      </c>
      <c r="O73" s="67">
        <f>'Selling Price'!O73*'Volume (KT)'!O73</f>
        <v>11223.451964796506</v>
      </c>
      <c r="P73" s="67">
        <f>'Selling Price'!P73*'Volume (KT)'!P73</f>
        <v>11223.451964796506</v>
      </c>
    </row>
    <row r="74" spans="1:16">
      <c r="A74" s="66" t="s">
        <v>7</v>
      </c>
      <c r="B74" s="76" t="s">
        <v>90</v>
      </c>
      <c r="C74" s="76" t="s">
        <v>103</v>
      </c>
      <c r="D74" s="76" t="s">
        <v>99</v>
      </c>
      <c r="E74" s="67">
        <f>'Selling Price'!E74*'Volume (KT)'!E74</f>
        <v>0</v>
      </c>
      <c r="F74" s="67">
        <f>'Selling Price'!F74*'Volume (KT)'!F74</f>
        <v>6244.8345511359357</v>
      </c>
      <c r="G74" s="67">
        <f>'Selling Price'!G74*'Volume (KT)'!G74</f>
        <v>7135.4575818303274</v>
      </c>
      <c r="H74" s="67">
        <f>'Selling Price'!H74*'Volume (KT)'!H74</f>
        <v>6720.2139037433153</v>
      </c>
      <c r="I74" s="67">
        <f>'Selling Price'!I74*'Volume (KT)'!I74</f>
        <v>7178.6491628944259</v>
      </c>
      <c r="J74" s="67">
        <f>'Selling Price'!J74*'Volume (KT)'!J74</f>
        <v>7178.6491628944259</v>
      </c>
      <c r="K74" s="67">
        <f>'Selling Price'!K74*'Volume (KT)'!K74</f>
        <v>313.98491455156739</v>
      </c>
      <c r="L74" s="67">
        <f>'Selling Price'!L74*'Volume (KT)'!L74</f>
        <v>7127.6632800436355</v>
      </c>
      <c r="M74" s="67">
        <f>'Selling Price'!M74*'Volume (KT)'!M74</f>
        <v>7127.6632800436355</v>
      </c>
      <c r="N74" s="67">
        <f>'Selling Price'!N74*'Volume (KT)'!N74</f>
        <v>7168.5026045332679</v>
      </c>
      <c r="O74" s="67">
        <f>'Selling Price'!O74*'Volume (KT)'!O74</f>
        <v>7066.6179037607635</v>
      </c>
      <c r="P74" s="67">
        <f>'Selling Price'!P74*'Volume (KT)'!P74</f>
        <v>7066.6179037607635</v>
      </c>
    </row>
    <row r="75" spans="1:16">
      <c r="A75" s="66" t="s">
        <v>7</v>
      </c>
      <c r="B75" s="76" t="s">
        <v>90</v>
      </c>
      <c r="C75" s="76" t="s">
        <v>104</v>
      </c>
      <c r="D75" s="76" t="s">
        <v>99</v>
      </c>
      <c r="E75" s="67">
        <f>'Selling Price'!E75*'Volume (KT)'!E75</f>
        <v>0</v>
      </c>
      <c r="F75" s="67">
        <f>'Selling Price'!F75*'Volume (KT)'!F75</f>
        <v>0</v>
      </c>
      <c r="G75" s="67">
        <f>'Selling Price'!G75*'Volume (KT)'!G75</f>
        <v>0</v>
      </c>
      <c r="H75" s="67">
        <f>'Selling Price'!H75*'Volume (KT)'!H75</f>
        <v>0</v>
      </c>
      <c r="I75" s="67">
        <f>'Selling Price'!I75*'Volume (KT)'!I75</f>
        <v>0</v>
      </c>
      <c r="J75" s="67">
        <f>'Selling Price'!J75*'Volume (KT)'!J75</f>
        <v>0</v>
      </c>
      <c r="K75" s="67">
        <f>'Selling Price'!K75*'Volume (KT)'!K75</f>
        <v>0</v>
      </c>
      <c r="L75" s="67">
        <f>'Selling Price'!L75*'Volume (KT)'!L75</f>
        <v>0</v>
      </c>
      <c r="M75" s="67">
        <f>'Selling Price'!M75*'Volume (KT)'!M75</f>
        <v>0</v>
      </c>
      <c r="N75" s="67">
        <f>'Selling Price'!N75*'Volume (KT)'!N75</f>
        <v>0</v>
      </c>
      <c r="O75" s="67">
        <f>'Selling Price'!O75*'Volume (KT)'!O75</f>
        <v>0</v>
      </c>
      <c r="P75" s="67">
        <f>'Selling Price'!P75*'Volume (KT)'!P75</f>
        <v>0</v>
      </c>
    </row>
    <row r="76" spans="1:16">
      <c r="A76" s="66" t="s">
        <v>7</v>
      </c>
      <c r="B76" s="76" t="s">
        <v>90</v>
      </c>
      <c r="C76" s="76" t="s">
        <v>104</v>
      </c>
      <c r="D76" s="76" t="s">
        <v>101</v>
      </c>
      <c r="E76" s="67">
        <f>'Selling Price'!E76*'Volume (KT)'!E76</f>
        <v>0</v>
      </c>
      <c r="F76" s="67">
        <f>'Selling Price'!F76*'Volume (KT)'!F76</f>
        <v>0</v>
      </c>
      <c r="G76" s="67">
        <f>'Selling Price'!G76*'Volume (KT)'!G76</f>
        <v>0</v>
      </c>
      <c r="H76" s="67">
        <f>'Selling Price'!H76*'Volume (KT)'!H76</f>
        <v>0</v>
      </c>
      <c r="I76" s="67">
        <f>'Selling Price'!I76*'Volume (KT)'!I76</f>
        <v>0</v>
      </c>
      <c r="J76" s="67">
        <f>'Selling Price'!J76*'Volume (KT)'!J76</f>
        <v>0</v>
      </c>
      <c r="K76" s="67">
        <f>'Selling Price'!K76*'Volume (KT)'!K76</f>
        <v>0</v>
      </c>
      <c r="L76" s="67">
        <f>'Selling Price'!L76*'Volume (KT)'!L76</f>
        <v>0</v>
      </c>
      <c r="M76" s="67">
        <f>'Selling Price'!M76*'Volume (KT)'!M76</f>
        <v>0</v>
      </c>
      <c r="N76" s="67">
        <f>'Selling Price'!N76*'Volume (KT)'!N76</f>
        <v>0</v>
      </c>
      <c r="O76" s="67">
        <f>'Selling Price'!O76*'Volume (KT)'!O76</f>
        <v>0</v>
      </c>
      <c r="P76" s="67">
        <f>'Selling Price'!P76*'Volume (KT)'!P76</f>
        <v>0</v>
      </c>
    </row>
    <row r="77" spans="1:16">
      <c r="A77" s="66" t="s">
        <v>7</v>
      </c>
      <c r="B77" s="76" t="s">
        <v>90</v>
      </c>
      <c r="C77" s="76" t="s">
        <v>105</v>
      </c>
      <c r="D77" s="76" t="s">
        <v>99</v>
      </c>
      <c r="E77" s="67">
        <f>'Selling Price'!E77*'Volume (KT)'!E77</f>
        <v>0</v>
      </c>
      <c r="F77" s="67">
        <f>'Selling Price'!F77*'Volume (KT)'!F77</f>
        <v>0</v>
      </c>
      <c r="G77" s="67">
        <f>'Selling Price'!G77*'Volume (KT)'!G77</f>
        <v>0</v>
      </c>
      <c r="H77" s="67">
        <f>'Selling Price'!H77*'Volume (KT)'!H77</f>
        <v>0</v>
      </c>
      <c r="I77" s="67">
        <f>'Selling Price'!I77*'Volume (KT)'!I77</f>
        <v>0</v>
      </c>
      <c r="J77" s="67">
        <f>'Selling Price'!J77*'Volume (KT)'!J77</f>
        <v>0</v>
      </c>
      <c r="K77" s="67">
        <f>'Selling Price'!K77*'Volume (KT)'!K77</f>
        <v>0</v>
      </c>
      <c r="L77" s="67">
        <f>'Selling Price'!L77*'Volume (KT)'!L77</f>
        <v>0</v>
      </c>
      <c r="M77" s="67">
        <f>'Selling Price'!M77*'Volume (KT)'!M77</f>
        <v>0</v>
      </c>
      <c r="N77" s="67">
        <f>'Selling Price'!N77*'Volume (KT)'!N77</f>
        <v>0</v>
      </c>
      <c r="O77" s="67">
        <f>'Selling Price'!O77*'Volume (KT)'!O77</f>
        <v>0</v>
      </c>
      <c r="P77" s="67">
        <f>'Selling Price'!P77*'Volume (KT)'!P77</f>
        <v>0</v>
      </c>
    </row>
    <row r="78" spans="1:16">
      <c r="A78" s="66" t="s">
        <v>7</v>
      </c>
      <c r="B78" s="76" t="s">
        <v>90</v>
      </c>
      <c r="C78" s="76" t="s">
        <v>105</v>
      </c>
      <c r="D78" s="76" t="s">
        <v>101</v>
      </c>
      <c r="E78" s="67">
        <f>'Selling Price'!E78*'Volume (KT)'!E78</f>
        <v>0</v>
      </c>
      <c r="F78" s="67">
        <f>'Selling Price'!F78*'Volume (KT)'!F78</f>
        <v>0</v>
      </c>
      <c r="G78" s="67">
        <f>'Selling Price'!G78*'Volume (KT)'!G78</f>
        <v>0</v>
      </c>
      <c r="H78" s="67">
        <f>'Selling Price'!H78*'Volume (KT)'!H78</f>
        <v>0</v>
      </c>
      <c r="I78" s="67">
        <f>'Selling Price'!I78*'Volume (KT)'!I78</f>
        <v>0</v>
      </c>
      <c r="J78" s="67">
        <f>'Selling Price'!J78*'Volume (KT)'!J78</f>
        <v>0</v>
      </c>
      <c r="K78" s="67">
        <f>'Selling Price'!K78*'Volume (KT)'!K78</f>
        <v>0</v>
      </c>
      <c r="L78" s="67">
        <f>'Selling Price'!L78*'Volume (KT)'!L78</f>
        <v>0</v>
      </c>
      <c r="M78" s="67">
        <f>'Selling Price'!M78*'Volume (KT)'!M78</f>
        <v>0</v>
      </c>
      <c r="N78" s="67">
        <f>'Selling Price'!N78*'Volume (KT)'!N78</f>
        <v>0</v>
      </c>
      <c r="O78" s="67">
        <f>'Selling Price'!O78*'Volume (KT)'!O78</f>
        <v>0</v>
      </c>
      <c r="P78" s="67">
        <f>'Selling Price'!P78*'Volume (KT)'!P78</f>
        <v>0</v>
      </c>
    </row>
    <row r="79" spans="1:16">
      <c r="A79" s="66" t="s">
        <v>7</v>
      </c>
      <c r="B79" s="76" t="s">
        <v>90</v>
      </c>
      <c r="C79" s="76" t="s">
        <v>106</v>
      </c>
      <c r="D79" s="76" t="s">
        <v>99</v>
      </c>
      <c r="E79" s="67">
        <f>'Selling Price'!E79*'Volume (KT)'!E79</f>
        <v>0</v>
      </c>
      <c r="F79" s="67">
        <f>'Selling Price'!F79*'Volume (KT)'!F79</f>
        <v>0</v>
      </c>
      <c r="G79" s="67">
        <f>'Selling Price'!G79*'Volume (KT)'!G79</f>
        <v>0</v>
      </c>
      <c r="H79" s="67">
        <f>'Selling Price'!H79*'Volume (KT)'!H79</f>
        <v>0</v>
      </c>
      <c r="I79" s="67">
        <f>'Selling Price'!I79*'Volume (KT)'!I79</f>
        <v>0</v>
      </c>
      <c r="J79" s="67">
        <f>'Selling Price'!J79*'Volume (KT)'!J79</f>
        <v>0</v>
      </c>
      <c r="K79" s="67">
        <f>'Selling Price'!K79*'Volume (KT)'!K79</f>
        <v>0</v>
      </c>
      <c r="L79" s="67">
        <f>'Selling Price'!L79*'Volume (KT)'!L79</f>
        <v>0</v>
      </c>
      <c r="M79" s="67">
        <f>'Selling Price'!M79*'Volume (KT)'!M79</f>
        <v>0</v>
      </c>
      <c r="N79" s="67">
        <f>'Selling Price'!N79*'Volume (KT)'!N79</f>
        <v>0</v>
      </c>
      <c r="O79" s="67">
        <f>'Selling Price'!O79*'Volume (KT)'!O79</f>
        <v>0</v>
      </c>
      <c r="P79" s="67">
        <f>'Selling Price'!P79*'Volume (KT)'!P79</f>
        <v>0</v>
      </c>
    </row>
    <row r="80" spans="1:16">
      <c r="A80" s="66" t="s">
        <v>7</v>
      </c>
      <c r="B80" s="76" t="s">
        <v>90</v>
      </c>
      <c r="C80" s="76" t="s">
        <v>106</v>
      </c>
      <c r="D80" s="76" t="s">
        <v>101</v>
      </c>
      <c r="E80" s="67">
        <f>'Selling Price'!E80*'Volume (KT)'!E80</f>
        <v>0</v>
      </c>
      <c r="F80" s="67">
        <f>'Selling Price'!F80*'Volume (KT)'!F80</f>
        <v>1763.8591541677442</v>
      </c>
      <c r="G80" s="67">
        <f>'Selling Price'!G80*'Volume (KT)'!G80</f>
        <v>1778.308617234469</v>
      </c>
      <c r="H80" s="67">
        <f>'Selling Price'!H80*'Volume (KT)'!H80</f>
        <v>1525.283422459893</v>
      </c>
      <c r="I80" s="67">
        <f>'Selling Price'!I80*'Volume (KT)'!I80</f>
        <v>1533.4198227305844</v>
      </c>
      <c r="J80" s="67">
        <f>'Selling Price'!J80*'Volume (KT)'!J80</f>
        <v>1533.4198227305844</v>
      </c>
      <c r="K80" s="67">
        <f>'Selling Price'!K80*'Volume (KT)'!K80</f>
        <v>1537.530867831739</v>
      </c>
      <c r="L80" s="67">
        <f>'Selling Price'!L80*'Volume (KT)'!L80</f>
        <v>1522.6582956067803</v>
      </c>
      <c r="M80" s="67">
        <f>'Selling Price'!M80*'Volume (KT)'!M80</f>
        <v>1522.6582956067803</v>
      </c>
      <c r="N80" s="67">
        <f>'Selling Price'!N80*'Volume (KT)'!N80</f>
        <v>1531.3826606304792</v>
      </c>
      <c r="O80" s="67">
        <f>'Selling Price'!O80*'Volume (KT)'!O80</f>
        <v>1509.8070769374783</v>
      </c>
      <c r="P80" s="67">
        <f>'Selling Price'!P80*'Volume (KT)'!P80</f>
        <v>1509.8070769374783</v>
      </c>
    </row>
    <row r="81" spans="1:16">
      <c r="A81" s="66" t="s">
        <v>7</v>
      </c>
      <c r="B81" s="76" t="s">
        <v>90</v>
      </c>
      <c r="C81" s="76" t="s">
        <v>106</v>
      </c>
      <c r="D81" s="76" t="s">
        <v>113</v>
      </c>
      <c r="E81" s="67">
        <f>'Selling Price'!E81*'Volume (KT)'!E81</f>
        <v>0</v>
      </c>
      <c r="F81" s="67">
        <f>'Selling Price'!F81*'Volume (KT)'!F81</f>
        <v>342.59892107510382</v>
      </c>
      <c r="G81" s="67">
        <f>'Selling Price'!G81*'Volume (KT)'!G81</f>
        <v>345.40547762191051</v>
      </c>
      <c r="H81" s="67">
        <f>'Selling Price'!H81*'Volume (KT)'!H81</f>
        <v>259.22727272727275</v>
      </c>
      <c r="I81" s="67">
        <f>'Selling Price'!I81*'Volume (KT)'!I81</f>
        <v>260.58333943905461</v>
      </c>
      <c r="J81" s="67">
        <f>'Selling Price'!J81*'Volume (KT)'!J81</f>
        <v>260.58333943905461</v>
      </c>
      <c r="K81" s="67">
        <f>'Selling Price'!K81*'Volume (KT)'!K81</f>
        <v>261.28195429009764</v>
      </c>
      <c r="L81" s="67">
        <f>'Selling Price'!L81*'Volume (KT)'!L81</f>
        <v>258.80319225260456</v>
      </c>
      <c r="M81" s="67">
        <f>'Selling Price'!M81*'Volume (KT)'!M81</f>
        <v>258.80319225260456</v>
      </c>
      <c r="N81" s="67">
        <f>'Selling Price'!N81*'Volume (KT)'!N81</f>
        <v>260.28605516743238</v>
      </c>
      <c r="O81" s="67">
        <f>'Selling Price'!O81*'Volume (KT)'!O81</f>
        <v>256.69012455193223</v>
      </c>
      <c r="P81" s="67">
        <f>'Selling Price'!P81*'Volume (KT)'!P81</f>
        <v>256.69012455193223</v>
      </c>
    </row>
    <row r="82" spans="1:16">
      <c r="A82" s="66" t="s">
        <v>7</v>
      </c>
      <c r="B82" s="76" t="s">
        <v>90</v>
      </c>
      <c r="C82" s="76" t="s">
        <v>107</v>
      </c>
      <c r="D82" s="76" t="s">
        <v>99</v>
      </c>
      <c r="E82" s="67">
        <f>'Selling Price'!E82*'Volume (KT)'!E82</f>
        <v>0</v>
      </c>
      <c r="F82" s="67">
        <f>'Selling Price'!F82*'Volume (KT)'!F82</f>
        <v>0</v>
      </c>
      <c r="G82" s="67">
        <f>'Selling Price'!G82*'Volume (KT)'!G82</f>
        <v>0</v>
      </c>
      <c r="H82" s="67">
        <f>'Selling Price'!H82*'Volume (KT)'!H82</f>
        <v>0</v>
      </c>
      <c r="I82" s="67">
        <f>'Selling Price'!I82*'Volume (KT)'!I82</f>
        <v>0</v>
      </c>
      <c r="J82" s="67">
        <f>'Selling Price'!J82*'Volume (KT)'!J82</f>
        <v>0</v>
      </c>
      <c r="K82" s="67">
        <f>'Selling Price'!K82*'Volume (KT)'!K82</f>
        <v>0</v>
      </c>
      <c r="L82" s="67">
        <f>'Selling Price'!L82*'Volume (KT)'!L82</f>
        <v>0</v>
      </c>
      <c r="M82" s="67">
        <f>'Selling Price'!M82*'Volume (KT)'!M82</f>
        <v>0</v>
      </c>
      <c r="N82" s="67">
        <f>'Selling Price'!N82*'Volume (KT)'!N82</f>
        <v>0</v>
      </c>
      <c r="O82" s="67">
        <f>'Selling Price'!O82*'Volume (KT)'!O82</f>
        <v>0</v>
      </c>
      <c r="P82" s="67">
        <f>'Selling Price'!P82*'Volume (KT)'!P82</f>
        <v>0</v>
      </c>
    </row>
    <row r="83" spans="1:16">
      <c r="A83" s="66" t="s">
        <v>7</v>
      </c>
      <c r="B83" s="76" t="s">
        <v>90</v>
      </c>
      <c r="C83" s="76" t="s">
        <v>107</v>
      </c>
      <c r="D83" s="76" t="s">
        <v>101</v>
      </c>
      <c r="E83" s="67">
        <f>'Selling Price'!E83*'Volume (KT)'!E83</f>
        <v>1150.3262791914285</v>
      </c>
      <c r="F83" s="67">
        <f>'Selling Price'!F83*'Volume (KT)'!F83</f>
        <v>2112.9120846852629</v>
      </c>
      <c r="G83" s="67">
        <f>'Selling Price'!G83*'Volume (KT)'!G83</f>
        <v>3299.3461589846356</v>
      </c>
      <c r="H83" s="67">
        <f>'Selling Price'!H83*'Volume (KT)'!H83</f>
        <v>4134.2254010695187</v>
      </c>
      <c r="I83" s="67">
        <f>'Selling Price'!I83*'Volume (KT)'!I83</f>
        <v>4696.6584475103218</v>
      </c>
      <c r="J83" s="67">
        <f>'Selling Price'!J83*'Volume (KT)'!J83</f>
        <v>4826.4235204807492</v>
      </c>
      <c r="K83" s="67">
        <f>'Selling Price'!K83*'Volume (KT)'!K83</f>
        <v>4839.3629937260057</v>
      </c>
      <c r="L83" s="67">
        <f>'Selling Price'!L83*'Volume (KT)'!L83</f>
        <v>4791.7294499055133</v>
      </c>
      <c r="M83" s="67">
        <f>'Selling Price'!M83*'Volume (KT)'!M83</f>
        <v>4791.7294499055133</v>
      </c>
      <c r="N83" s="67">
        <f>'Selling Price'!N83*'Volume (KT)'!N83</f>
        <v>4819.1845899959726</v>
      </c>
      <c r="O83" s="67">
        <f>'Selling Price'!O83*'Volume (KT)'!O83</f>
        <v>4750.0827900014447</v>
      </c>
      <c r="P83" s="67">
        <f>'Selling Price'!P83*'Volume (KT)'!P83</f>
        <v>4750.0827900014447</v>
      </c>
    </row>
    <row r="84" spans="1:16">
      <c r="A84" s="66" t="s">
        <v>7</v>
      </c>
      <c r="B84" s="76" t="s">
        <v>90</v>
      </c>
      <c r="C84" s="76" t="s">
        <v>220</v>
      </c>
      <c r="D84" s="76" t="s">
        <v>101</v>
      </c>
      <c r="E84" s="67">
        <f>'Selling Price'!E84*'Volume (KT)'!E84</f>
        <v>0</v>
      </c>
      <c r="F84" s="67">
        <f>'Selling Price'!F84*'Volume (KT)'!F84</f>
        <v>0</v>
      </c>
      <c r="G84" s="67">
        <f>'Selling Price'!G84*'Volume (KT)'!G84</f>
        <v>0</v>
      </c>
      <c r="H84" s="67">
        <f>'Selling Price'!H84*'Volume (KT)'!H84</f>
        <v>0</v>
      </c>
      <c r="I84" s="67">
        <f>'Selling Price'!I84*'Volume (KT)'!I84</f>
        <v>0</v>
      </c>
      <c r="J84" s="67">
        <f>'Selling Price'!J84*'Volume (KT)'!J84</f>
        <v>0</v>
      </c>
      <c r="K84" s="67">
        <f>'Selling Price'!K84*'Volume (KT)'!K84</f>
        <v>0</v>
      </c>
      <c r="L84" s="67">
        <f>'Selling Price'!L84*'Volume (KT)'!L84</f>
        <v>0</v>
      </c>
      <c r="M84" s="67">
        <f>'Selling Price'!M84*'Volume (KT)'!M84</f>
        <v>0</v>
      </c>
      <c r="N84" s="67">
        <f>'Selling Price'!N84*'Volume (KT)'!N84</f>
        <v>0</v>
      </c>
      <c r="O84" s="67">
        <f>'Selling Price'!O84*'Volume (KT)'!O84</f>
        <v>0</v>
      </c>
      <c r="P84" s="67">
        <f>'Selling Price'!P84*'Volume (KT)'!P84</f>
        <v>0</v>
      </c>
    </row>
    <row r="85" spans="1:16">
      <c r="A85" s="66" t="s">
        <v>7</v>
      </c>
      <c r="B85" s="76" t="s">
        <v>90</v>
      </c>
      <c r="C85" s="76" t="s">
        <v>108</v>
      </c>
      <c r="D85" s="76" t="s">
        <v>99</v>
      </c>
      <c r="E85" s="67">
        <f>'Selling Price'!E85*'Volume (KT)'!E85</f>
        <v>0</v>
      </c>
      <c r="F85" s="67">
        <f>'Selling Price'!F85*'Volume (KT)'!F85</f>
        <v>0</v>
      </c>
      <c r="G85" s="67">
        <f>'Selling Price'!G85*'Volume (KT)'!G85</f>
        <v>0</v>
      </c>
      <c r="H85" s="67">
        <f>'Selling Price'!H85*'Volume (KT)'!H85</f>
        <v>0</v>
      </c>
      <c r="I85" s="67">
        <f>'Selling Price'!I85*'Volume (KT)'!I85</f>
        <v>0</v>
      </c>
      <c r="J85" s="67">
        <f>'Selling Price'!J85*'Volume (KT)'!J85</f>
        <v>0</v>
      </c>
      <c r="K85" s="67">
        <f>'Selling Price'!K85*'Volume (KT)'!K85</f>
        <v>0</v>
      </c>
      <c r="L85" s="67">
        <f>'Selling Price'!L85*'Volume (KT)'!L85</f>
        <v>0</v>
      </c>
      <c r="M85" s="67">
        <f>'Selling Price'!M85*'Volume (KT)'!M85</f>
        <v>0</v>
      </c>
      <c r="N85" s="67">
        <f>'Selling Price'!N85*'Volume (KT)'!N85</f>
        <v>0</v>
      </c>
      <c r="O85" s="67">
        <f>'Selling Price'!O85*'Volume (KT)'!O85</f>
        <v>0</v>
      </c>
      <c r="P85" s="67">
        <f>'Selling Price'!P85*'Volume (KT)'!P85</f>
        <v>0</v>
      </c>
    </row>
    <row r="86" spans="1:16">
      <c r="A86" s="66" t="s">
        <v>7</v>
      </c>
      <c r="B86" s="76" t="s">
        <v>90</v>
      </c>
      <c r="C86" s="76" t="s">
        <v>108</v>
      </c>
      <c r="D86" s="76" t="s">
        <v>101</v>
      </c>
      <c r="E86" s="67">
        <f>'Selling Price'!E86*'Volume (KT)'!E86</f>
        <v>0</v>
      </c>
      <c r="F86" s="67">
        <f>'Selling Price'!F86*'Volume (KT)'!F86</f>
        <v>0</v>
      </c>
      <c r="G86" s="67">
        <f>'Selling Price'!G86*'Volume (KT)'!G86</f>
        <v>0</v>
      </c>
      <c r="H86" s="67">
        <f>'Selling Price'!H86*'Volume (KT)'!H86</f>
        <v>0</v>
      </c>
      <c r="I86" s="67">
        <f>'Selling Price'!I86*'Volume (KT)'!I86</f>
        <v>0</v>
      </c>
      <c r="J86" s="67">
        <f>'Selling Price'!J86*'Volume (KT)'!J86</f>
        <v>0</v>
      </c>
      <c r="K86" s="67">
        <f>'Selling Price'!K86*'Volume (KT)'!K86</f>
        <v>0</v>
      </c>
      <c r="L86" s="67">
        <f>'Selling Price'!L86*'Volume (KT)'!L86</f>
        <v>0</v>
      </c>
      <c r="M86" s="67">
        <f>'Selling Price'!M86*'Volume (KT)'!M86</f>
        <v>0</v>
      </c>
      <c r="N86" s="67">
        <f>'Selling Price'!N86*'Volume (KT)'!N86</f>
        <v>0</v>
      </c>
      <c r="O86" s="67">
        <f>'Selling Price'!O86*'Volume (KT)'!O86</f>
        <v>0</v>
      </c>
      <c r="P86" s="67">
        <f>'Selling Price'!P86*'Volume (KT)'!P86</f>
        <v>0</v>
      </c>
    </row>
    <row r="87" spans="1:16">
      <c r="A87" s="66" t="s">
        <v>7</v>
      </c>
      <c r="B87" s="76" t="s">
        <v>90</v>
      </c>
      <c r="C87" s="76" t="s">
        <v>219</v>
      </c>
      <c r="D87" s="76" t="s">
        <v>99</v>
      </c>
      <c r="E87" s="67">
        <f>'Selling Price'!E87*'Volume (KT)'!E87</f>
        <v>0</v>
      </c>
      <c r="F87" s="67">
        <f>'Selling Price'!F87*'Volume (KT)'!F87</f>
        <v>0</v>
      </c>
      <c r="G87" s="67">
        <f>'Selling Price'!G87*'Volume (KT)'!G87</f>
        <v>0</v>
      </c>
      <c r="H87" s="67">
        <f>'Selling Price'!H87*'Volume (KT)'!H87</f>
        <v>0</v>
      </c>
      <c r="I87" s="67">
        <f>'Selling Price'!I87*'Volume (KT)'!I87</f>
        <v>0</v>
      </c>
      <c r="J87" s="67">
        <f>'Selling Price'!J87*'Volume (KT)'!J87</f>
        <v>0</v>
      </c>
      <c r="K87" s="67">
        <f>'Selling Price'!K87*'Volume (KT)'!K87</f>
        <v>0</v>
      </c>
      <c r="L87" s="67">
        <f>'Selling Price'!L87*'Volume (KT)'!L87</f>
        <v>0</v>
      </c>
      <c r="M87" s="67">
        <f>'Selling Price'!M87*'Volume (KT)'!M87</f>
        <v>0</v>
      </c>
      <c r="N87" s="67">
        <f>'Selling Price'!N87*'Volume (KT)'!N87</f>
        <v>0</v>
      </c>
      <c r="O87" s="67">
        <f>'Selling Price'!O87*'Volume (KT)'!O87</f>
        <v>0</v>
      </c>
      <c r="P87" s="67">
        <f>'Selling Price'!P87*'Volume (KT)'!P87</f>
        <v>0</v>
      </c>
    </row>
    <row r="88" spans="1:16">
      <c r="A88" s="66" t="s">
        <v>7</v>
      </c>
      <c r="B88" s="76" t="s">
        <v>90</v>
      </c>
      <c r="C88" s="76" t="s">
        <v>219</v>
      </c>
      <c r="D88" s="76" t="s">
        <v>101</v>
      </c>
      <c r="E88" s="67">
        <f>'Selling Price'!E88*'Volume (KT)'!E88</f>
        <v>0</v>
      </c>
      <c r="F88" s="67">
        <f>'Selling Price'!F88*'Volume (KT)'!F88</f>
        <v>0</v>
      </c>
      <c r="G88" s="67">
        <f>'Selling Price'!G88*'Volume (KT)'!G88</f>
        <v>592.7695390781563</v>
      </c>
      <c r="H88" s="67">
        <f>'Selling Price'!H88*'Volume (KT)'!H88</f>
        <v>889.74866310160428</v>
      </c>
      <c r="I88" s="67">
        <f>'Selling Price'!I88*'Volume (KT)'!I88</f>
        <v>894.49489659284097</v>
      </c>
      <c r="J88" s="67">
        <f>'Selling Price'!J88*'Volume (KT)'!J88</f>
        <v>596.32993106189394</v>
      </c>
      <c r="K88" s="67">
        <f>'Selling Price'!K88*'Volume (KT)'!K88</f>
        <v>896.89300623518102</v>
      </c>
      <c r="L88" s="67">
        <f>'Selling Price'!L88*'Volume (KT)'!L88</f>
        <v>888.21733910395517</v>
      </c>
      <c r="M88" s="67">
        <f>'Selling Price'!M88*'Volume (KT)'!M88</f>
        <v>1184.2897854719401</v>
      </c>
      <c r="N88" s="67">
        <f>'Selling Price'!N88*'Volume (KT)'!N88</f>
        <v>2084.3819547470412</v>
      </c>
      <c r="O88" s="67">
        <f>'Selling Price'!O88*'Volume (KT)'!O88</f>
        <v>2055.0151880537901</v>
      </c>
      <c r="P88" s="67">
        <f>'Selling Price'!P88*'Volume (KT)'!P88</f>
        <v>2055.0151880537901</v>
      </c>
    </row>
    <row r="89" spans="1:16">
      <c r="A89" s="66" t="s">
        <v>7</v>
      </c>
      <c r="B89" s="76" t="s">
        <v>90</v>
      </c>
      <c r="C89" s="76" t="s">
        <v>110</v>
      </c>
      <c r="D89" s="76" t="s">
        <v>99</v>
      </c>
      <c r="E89" s="67">
        <f>'Selling Price'!E89*'Volume (KT)'!E89</f>
        <v>0</v>
      </c>
      <c r="F89" s="67">
        <f>'Selling Price'!F89*'Volume (KT)'!F89</f>
        <v>0</v>
      </c>
      <c r="G89" s="67">
        <f>'Selling Price'!G89*'Volume (KT)'!G89</f>
        <v>0</v>
      </c>
      <c r="H89" s="67">
        <f>'Selling Price'!H89*'Volume (KT)'!H89</f>
        <v>0</v>
      </c>
      <c r="I89" s="67">
        <f>'Selling Price'!I89*'Volume (KT)'!I89</f>
        <v>0</v>
      </c>
      <c r="J89" s="67">
        <f>'Selling Price'!J89*'Volume (KT)'!J89</f>
        <v>0</v>
      </c>
      <c r="K89" s="67">
        <f>'Selling Price'!K89*'Volume (KT)'!K89</f>
        <v>0</v>
      </c>
      <c r="L89" s="67">
        <f>'Selling Price'!L89*'Volume (KT)'!L89</f>
        <v>0</v>
      </c>
      <c r="M89" s="67">
        <f>'Selling Price'!M89*'Volume (KT)'!M89</f>
        <v>0</v>
      </c>
      <c r="N89" s="67">
        <f>'Selling Price'!N89*'Volume (KT)'!N89</f>
        <v>0</v>
      </c>
      <c r="O89" s="67">
        <f>'Selling Price'!O89*'Volume (KT)'!O89</f>
        <v>0</v>
      </c>
      <c r="P89" s="67">
        <f>'Selling Price'!P89*'Volume (KT)'!P89</f>
        <v>0</v>
      </c>
    </row>
    <row r="90" spans="1:16">
      <c r="A90" s="66" t="s">
        <v>7</v>
      </c>
      <c r="B90" s="76" t="s">
        <v>90</v>
      </c>
      <c r="C90" s="76" t="s">
        <v>110</v>
      </c>
      <c r="D90" s="76" t="s">
        <v>100</v>
      </c>
      <c r="E90" s="67">
        <f>'Selling Price'!E90*'Volume (KT)'!E90</f>
        <v>0</v>
      </c>
      <c r="F90" s="67">
        <f>'Selling Price'!F90*'Volume (KT)'!F90</f>
        <v>0</v>
      </c>
      <c r="G90" s="67">
        <f>'Selling Price'!G90*'Volume (KT)'!G90</f>
        <v>0</v>
      </c>
      <c r="H90" s="67">
        <f>'Selling Price'!H90*'Volume (KT)'!H90</f>
        <v>0</v>
      </c>
      <c r="I90" s="67">
        <f>'Selling Price'!I90*'Volume (KT)'!I90</f>
        <v>0</v>
      </c>
      <c r="J90" s="67">
        <f>'Selling Price'!J90*'Volume (KT)'!J90</f>
        <v>0</v>
      </c>
      <c r="K90" s="67">
        <f>'Selling Price'!K90*'Volume (KT)'!K90</f>
        <v>0</v>
      </c>
      <c r="L90" s="67">
        <f>'Selling Price'!L90*'Volume (KT)'!L90</f>
        <v>0</v>
      </c>
      <c r="M90" s="67">
        <f>'Selling Price'!M90*'Volume (KT)'!M90</f>
        <v>0</v>
      </c>
      <c r="N90" s="67">
        <f>'Selling Price'!N90*'Volume (KT)'!N90</f>
        <v>0</v>
      </c>
      <c r="O90" s="67">
        <f>'Selling Price'!O90*'Volume (KT)'!O90</f>
        <v>0</v>
      </c>
      <c r="P90" s="67">
        <f>'Selling Price'!P90*'Volume (KT)'!P90</f>
        <v>0</v>
      </c>
    </row>
    <row r="91" spans="1:16">
      <c r="A91" s="66" t="s">
        <v>7</v>
      </c>
      <c r="B91" s="76" t="s">
        <v>90</v>
      </c>
      <c r="C91" s="76" t="s">
        <v>110</v>
      </c>
      <c r="D91" s="76" t="s">
        <v>101</v>
      </c>
      <c r="E91" s="67">
        <f>'Selling Price'!E91*'Volume (KT)'!E91</f>
        <v>0</v>
      </c>
      <c r="F91" s="67">
        <f>'Selling Price'!F91*'Volume (KT)'!F91</f>
        <v>0</v>
      </c>
      <c r="G91" s="67">
        <f>'Selling Price'!G91*'Volume (KT)'!G91</f>
        <v>0</v>
      </c>
      <c r="H91" s="67">
        <f>'Selling Price'!H91*'Volume (KT)'!H91</f>
        <v>0</v>
      </c>
      <c r="I91" s="67">
        <f>'Selling Price'!I91*'Volume (KT)'!I91</f>
        <v>0</v>
      </c>
      <c r="J91" s="67">
        <f>'Selling Price'!J91*'Volume (KT)'!J91</f>
        <v>0</v>
      </c>
      <c r="K91" s="67">
        <f>'Selling Price'!K91*'Volume (KT)'!K91</f>
        <v>0</v>
      </c>
      <c r="L91" s="67">
        <f>'Selling Price'!L91*'Volume (KT)'!L91</f>
        <v>0</v>
      </c>
      <c r="M91" s="67">
        <f>'Selling Price'!M91*'Volume (KT)'!M91</f>
        <v>0</v>
      </c>
      <c r="N91" s="67">
        <f>'Selling Price'!N91*'Volume (KT)'!N91</f>
        <v>0</v>
      </c>
      <c r="O91" s="67">
        <f>'Selling Price'!O91*'Volume (KT)'!O91</f>
        <v>0</v>
      </c>
      <c r="P91" s="67">
        <f>'Selling Price'!P91*'Volume (KT)'!P91</f>
        <v>0</v>
      </c>
    </row>
    <row r="92" spans="1:16">
      <c r="A92" s="66" t="s">
        <v>7</v>
      </c>
      <c r="B92" s="76" t="s">
        <v>90</v>
      </c>
      <c r="C92" s="76" t="s">
        <v>111</v>
      </c>
      <c r="D92" s="76" t="s">
        <v>101</v>
      </c>
      <c r="E92" s="67">
        <f>'Selling Price'!E92*'Volume (KT)'!E92</f>
        <v>0</v>
      </c>
      <c r="F92" s="67">
        <f>'Selling Price'!F92*'Volume (KT)'!F92</f>
        <v>0</v>
      </c>
      <c r="G92" s="67">
        <f>'Selling Price'!G92*'Volume (KT)'!G92</f>
        <v>0</v>
      </c>
      <c r="H92" s="67">
        <f>'Selling Price'!H92*'Volume (KT)'!H92</f>
        <v>0</v>
      </c>
      <c r="I92" s="67">
        <f>'Selling Price'!I92*'Volume (KT)'!I92</f>
        <v>0</v>
      </c>
      <c r="J92" s="67">
        <f>'Selling Price'!J92*'Volume (KT)'!J92</f>
        <v>0</v>
      </c>
      <c r="K92" s="67">
        <f>'Selling Price'!K92*'Volume (KT)'!K92</f>
        <v>0</v>
      </c>
      <c r="L92" s="67">
        <f>'Selling Price'!L92*'Volume (KT)'!L92</f>
        <v>0</v>
      </c>
      <c r="M92" s="67">
        <f>'Selling Price'!M92*'Volume (KT)'!M92</f>
        <v>0</v>
      </c>
      <c r="N92" s="67">
        <f>'Selling Price'!N92*'Volume (KT)'!N92</f>
        <v>0</v>
      </c>
      <c r="O92" s="67">
        <f>'Selling Price'!O92*'Volume (KT)'!O92</f>
        <v>0</v>
      </c>
      <c r="P92" s="67">
        <f>'Selling Price'!P92*'Volume (KT)'!P92</f>
        <v>0</v>
      </c>
    </row>
    <row r="93" spans="1:16">
      <c r="A93" s="66" t="s">
        <v>7</v>
      </c>
      <c r="B93" s="76" t="s">
        <v>90</v>
      </c>
      <c r="C93" s="76" t="s">
        <v>112</v>
      </c>
      <c r="D93" s="76" t="s">
        <v>101</v>
      </c>
      <c r="E93" s="67">
        <f>'Selling Price'!E93*'Volume (KT)'!E93</f>
        <v>0</v>
      </c>
      <c r="F93" s="67">
        <f>'Selling Price'!F93*'Volume (KT)'!F93</f>
        <v>0</v>
      </c>
      <c r="G93" s="67">
        <f>'Selling Price'!G93*'Volume (KT)'!G93</f>
        <v>0</v>
      </c>
      <c r="H93" s="67">
        <f>'Selling Price'!H93*'Volume (KT)'!H93</f>
        <v>0</v>
      </c>
      <c r="I93" s="67">
        <f>'Selling Price'!I93*'Volume (KT)'!I93</f>
        <v>0</v>
      </c>
      <c r="J93" s="67">
        <f>'Selling Price'!J93*'Volume (KT)'!J93</f>
        <v>0</v>
      </c>
      <c r="K93" s="67">
        <f>'Selling Price'!K93*'Volume (KT)'!K93</f>
        <v>0</v>
      </c>
      <c r="L93" s="67">
        <f>'Selling Price'!L93*'Volume (KT)'!L93</f>
        <v>0</v>
      </c>
      <c r="M93" s="67">
        <f>'Selling Price'!M93*'Volume (KT)'!M93</f>
        <v>0</v>
      </c>
      <c r="N93" s="67">
        <f>'Selling Price'!N93*'Volume (KT)'!N93</f>
        <v>0</v>
      </c>
      <c r="O93" s="67">
        <f>'Selling Price'!O93*'Volume (KT)'!O93</f>
        <v>0</v>
      </c>
      <c r="P93" s="67">
        <f>'Selling Price'!P93*'Volume (KT)'!P93</f>
        <v>0</v>
      </c>
    </row>
    <row r="94" spans="1:16">
      <c r="A94" s="66" t="s">
        <v>7</v>
      </c>
      <c r="B94" s="76" t="s">
        <v>108</v>
      </c>
      <c r="C94" s="76" t="s">
        <v>98</v>
      </c>
      <c r="D94" s="76" t="s">
        <v>108</v>
      </c>
      <c r="E94" s="67">
        <f>'Selling Price'!E94*'Volume (KT)'!E94</f>
        <v>0</v>
      </c>
      <c r="F94" s="67">
        <f>'Selling Price'!F94*'Volume (KT)'!F94</f>
        <v>0</v>
      </c>
      <c r="G94" s="67">
        <f>'Selling Price'!G94*'Volume (KT)'!G94</f>
        <v>0</v>
      </c>
      <c r="H94" s="67">
        <f>'Selling Price'!H94*'Volume (KT)'!H94</f>
        <v>0</v>
      </c>
      <c r="I94" s="67">
        <f>'Selling Price'!I94*'Volume (KT)'!I94</f>
        <v>0</v>
      </c>
      <c r="J94" s="67">
        <f>'Selling Price'!J94*'Volume (KT)'!J94</f>
        <v>0</v>
      </c>
      <c r="K94" s="67">
        <f>'Selling Price'!K94*'Volume (KT)'!K94</f>
        <v>0</v>
      </c>
      <c r="L94" s="67">
        <f>'Selling Price'!L94*'Volume (KT)'!L94</f>
        <v>0</v>
      </c>
      <c r="M94" s="67">
        <f>'Selling Price'!M94*'Volume (KT)'!M94</f>
        <v>0</v>
      </c>
      <c r="N94" s="67">
        <f>'Selling Price'!N94*'Volume (KT)'!N94</f>
        <v>0</v>
      </c>
      <c r="O94" s="67">
        <f>'Selling Price'!O94*'Volume (KT)'!O94</f>
        <v>0</v>
      </c>
      <c r="P94" s="67">
        <f>'Selling Price'!P94*'Volume (KT)'!P94</f>
        <v>0</v>
      </c>
    </row>
    <row r="95" spans="1:16">
      <c r="A95" s="66" t="s">
        <v>7</v>
      </c>
      <c r="B95" s="76" t="s">
        <v>108</v>
      </c>
      <c r="C95" s="76" t="s">
        <v>107</v>
      </c>
      <c r="D95" s="76" t="s">
        <v>108</v>
      </c>
      <c r="E95" s="67">
        <f>'Selling Price'!E95*'Volume (KT)'!E95</f>
        <v>0</v>
      </c>
      <c r="F95" s="67">
        <f>'Selling Price'!F95*'Volume (KT)'!F95</f>
        <v>1536.4674538761785</v>
      </c>
      <c r="G95" s="67">
        <f>'Selling Price'!G95*'Volume (KT)'!G95</f>
        <v>0</v>
      </c>
      <c r="H95" s="67">
        <f>'Selling Price'!H95*'Volume (KT)'!H95</f>
        <v>0</v>
      </c>
      <c r="I95" s="67">
        <f>'Selling Price'!I95*'Volume (KT)'!I95</f>
        <v>0</v>
      </c>
      <c r="J95" s="67">
        <f>'Selling Price'!J95*'Volume (KT)'!J95</f>
        <v>0</v>
      </c>
      <c r="K95" s="67">
        <f>'Selling Price'!K95*'Volume (KT)'!K95</f>
        <v>0</v>
      </c>
      <c r="L95" s="67">
        <f>'Selling Price'!L95*'Volume (KT)'!L95</f>
        <v>0</v>
      </c>
      <c r="M95" s="67">
        <f>'Selling Price'!M95*'Volume (KT)'!M95</f>
        <v>0</v>
      </c>
      <c r="N95" s="67">
        <f>'Selling Price'!N95*'Volume (KT)'!N95</f>
        <v>0</v>
      </c>
      <c r="O95" s="67">
        <f>'Selling Price'!O95*'Volume (KT)'!O95</f>
        <v>0</v>
      </c>
      <c r="P95" s="67">
        <f>'Selling Price'!P95*'Volume (KT)'!P95</f>
        <v>0</v>
      </c>
    </row>
    <row r="96" spans="1:16">
      <c r="A96" s="66" t="s">
        <v>7</v>
      </c>
      <c r="B96" s="76" t="s">
        <v>108</v>
      </c>
      <c r="C96" s="76" t="s">
        <v>219</v>
      </c>
      <c r="D96" s="76" t="s">
        <v>108</v>
      </c>
      <c r="E96" s="67">
        <f>'Selling Price'!E96*'Volume (KT)'!E96</f>
        <v>0</v>
      </c>
      <c r="F96" s="67">
        <f>'Selling Price'!F96*'Volume (KT)'!F96</f>
        <v>0</v>
      </c>
      <c r="G96" s="67">
        <f>'Selling Price'!G96*'Volume (KT)'!G96</f>
        <v>726.20134352913362</v>
      </c>
      <c r="H96" s="67">
        <f>'Selling Price'!H96*'Volume (KT)'!H96</f>
        <v>656.2278142827389</v>
      </c>
      <c r="I96" s="67">
        <f>'Selling Price'!I96*'Volume (KT)'!I96</f>
        <v>552.95333154000207</v>
      </c>
      <c r="J96" s="67">
        <f>'Selling Price'!J96*'Volume (KT)'!J96</f>
        <v>532.96472197689172</v>
      </c>
      <c r="K96" s="67">
        <f>'Selling Price'!K96*'Volume (KT)'!K96</f>
        <v>486.2708703262316</v>
      </c>
      <c r="L96" s="67">
        <f>'Selling Price'!L96*'Volume (KT)'!L96</f>
        <v>506.25947988934195</v>
      </c>
      <c r="M96" s="67">
        <f>'Selling Price'!M96*'Volume (KT)'!M96</f>
        <v>512.92234974371206</v>
      </c>
      <c r="N96" s="67">
        <f>'Selling Price'!N96*'Volume (KT)'!N96</f>
        <v>519.47001128790339</v>
      </c>
      <c r="O96" s="67">
        <f>'Selling Price'!O96*'Volume (KT)'!O96</f>
        <v>526.13288114227362</v>
      </c>
      <c r="P96" s="67">
        <f>'Selling Price'!P96*'Volume (KT)'!P96</f>
        <v>526.13288114227362</v>
      </c>
    </row>
    <row r="97" spans="1:16">
      <c r="A97" s="66" t="s">
        <v>7</v>
      </c>
      <c r="B97" s="76" t="s">
        <v>2</v>
      </c>
      <c r="C97" s="76" t="s">
        <v>98</v>
      </c>
      <c r="D97" s="76" t="s">
        <v>99</v>
      </c>
      <c r="E97" s="67">
        <f>'Selling Price'!E97*'Volume (KT)'!E97</f>
        <v>0</v>
      </c>
      <c r="F97" s="67">
        <f>'Selling Price'!F97*'Volume (KT)'!F97</f>
        <v>0</v>
      </c>
      <c r="G97" s="67">
        <f>'Selling Price'!G97*'Volume (KT)'!G97</f>
        <v>0</v>
      </c>
      <c r="H97" s="67">
        <f>'Selling Price'!H97*'Volume (KT)'!H97</f>
        <v>0</v>
      </c>
      <c r="I97" s="67">
        <f>'Selling Price'!I97*'Volume (KT)'!I97</f>
        <v>0</v>
      </c>
      <c r="J97" s="67">
        <f>'Selling Price'!J97*'Volume (KT)'!J97</f>
        <v>0</v>
      </c>
      <c r="K97" s="67">
        <f>'Selling Price'!K97*'Volume (KT)'!K97</f>
        <v>0</v>
      </c>
      <c r="L97" s="67">
        <f>'Selling Price'!L97*'Volume (KT)'!L97</f>
        <v>0</v>
      </c>
      <c r="M97" s="67">
        <f>'Selling Price'!M97*'Volume (KT)'!M97</f>
        <v>0</v>
      </c>
      <c r="N97" s="67">
        <f>'Selling Price'!N97*'Volume (KT)'!N97</f>
        <v>0</v>
      </c>
      <c r="O97" s="67">
        <f>'Selling Price'!O97*'Volume (KT)'!O97</f>
        <v>0</v>
      </c>
      <c r="P97" s="67">
        <f>'Selling Price'!P97*'Volume (KT)'!P97</f>
        <v>0</v>
      </c>
    </row>
    <row r="98" spans="1:16">
      <c r="A98" s="66" t="s">
        <v>7</v>
      </c>
      <c r="B98" s="76" t="s">
        <v>2</v>
      </c>
      <c r="C98" s="76" t="s">
        <v>98</v>
      </c>
      <c r="D98" s="76" t="s">
        <v>101</v>
      </c>
      <c r="E98" s="67">
        <f>'Selling Price'!E98*'Volume (KT)'!E98</f>
        <v>7038.7891871723059</v>
      </c>
      <c r="F98" s="67">
        <f>'Selling Price'!F98*'Volume (KT)'!F98</f>
        <v>9563.16709361006</v>
      </c>
      <c r="G98" s="67">
        <f>'Selling Price'!G98*'Volume (KT)'!G98</f>
        <v>0</v>
      </c>
      <c r="H98" s="67">
        <f>'Selling Price'!H98*'Volume (KT)'!H98</f>
        <v>0</v>
      </c>
      <c r="I98" s="67">
        <f>'Selling Price'!I98*'Volume (KT)'!I98</f>
        <v>0</v>
      </c>
      <c r="J98" s="67">
        <f>'Selling Price'!J98*'Volume (KT)'!J98</f>
        <v>0</v>
      </c>
      <c r="K98" s="67">
        <f>'Selling Price'!K98*'Volume (KT)'!K98</f>
        <v>0</v>
      </c>
      <c r="L98" s="67">
        <f>'Selling Price'!L98*'Volume (KT)'!L98</f>
        <v>0</v>
      </c>
      <c r="M98" s="67">
        <f>'Selling Price'!M98*'Volume (KT)'!M98</f>
        <v>0</v>
      </c>
      <c r="N98" s="67">
        <f>'Selling Price'!N98*'Volume (KT)'!N98</f>
        <v>0</v>
      </c>
      <c r="O98" s="67">
        <f>'Selling Price'!O98*'Volume (KT)'!O98</f>
        <v>0</v>
      </c>
      <c r="P98" s="67">
        <f>'Selling Price'!P98*'Volume (KT)'!P98</f>
        <v>0</v>
      </c>
    </row>
    <row r="99" spans="1:16">
      <c r="A99" s="66" t="s">
        <v>7</v>
      </c>
      <c r="B99" s="76" t="s">
        <v>2</v>
      </c>
      <c r="C99" s="76" t="s">
        <v>98</v>
      </c>
      <c r="D99" s="76" t="s">
        <v>113</v>
      </c>
      <c r="E99" s="67">
        <f>'Selling Price'!E99*'Volume (KT)'!E99</f>
        <v>0</v>
      </c>
      <c r="F99" s="67">
        <f>'Selling Price'!F99*'Volume (KT)'!F99</f>
        <v>0</v>
      </c>
      <c r="G99" s="67">
        <f>'Selling Price'!G99*'Volume (KT)'!G99</f>
        <v>0</v>
      </c>
      <c r="H99" s="67">
        <f>'Selling Price'!H99*'Volume (KT)'!H99</f>
        <v>0</v>
      </c>
      <c r="I99" s="67">
        <f>'Selling Price'!I99*'Volume (KT)'!I99</f>
        <v>0</v>
      </c>
      <c r="J99" s="67">
        <f>'Selling Price'!J99*'Volume (KT)'!J99</f>
        <v>0</v>
      </c>
      <c r="K99" s="67">
        <f>'Selling Price'!K99*'Volume (KT)'!K99</f>
        <v>0</v>
      </c>
      <c r="L99" s="67">
        <f>'Selling Price'!L99*'Volume (KT)'!L99</f>
        <v>0</v>
      </c>
      <c r="M99" s="67">
        <f>'Selling Price'!M99*'Volume (KT)'!M99</f>
        <v>0</v>
      </c>
      <c r="N99" s="67">
        <f>'Selling Price'!N99*'Volume (KT)'!N99</f>
        <v>0</v>
      </c>
      <c r="O99" s="67">
        <f>'Selling Price'!O99*'Volume (KT)'!O99</f>
        <v>0</v>
      </c>
      <c r="P99" s="67">
        <f>'Selling Price'!P99*'Volume (KT)'!P99</f>
        <v>0</v>
      </c>
    </row>
    <row r="100" spans="1:16">
      <c r="A100" s="66" t="s">
        <v>7</v>
      </c>
      <c r="B100" s="76" t="s">
        <v>2</v>
      </c>
      <c r="C100" s="76" t="s">
        <v>104</v>
      </c>
      <c r="D100" s="251" t="s">
        <v>99</v>
      </c>
      <c r="E100" s="67">
        <f>'Selling Price'!E100*'Volume (KT)'!E100</f>
        <v>0</v>
      </c>
      <c r="F100" s="67">
        <f>'Selling Price'!F100*'Volume (KT)'!F100</f>
        <v>0</v>
      </c>
      <c r="G100" s="67">
        <f>'Selling Price'!G100*'Volume (KT)'!G100</f>
        <v>0</v>
      </c>
      <c r="H100" s="67">
        <f>'Selling Price'!H100*'Volume (KT)'!H100</f>
        <v>0</v>
      </c>
      <c r="I100" s="67">
        <f>'Selling Price'!I100*'Volume (KT)'!I100</f>
        <v>0</v>
      </c>
      <c r="J100" s="67">
        <f>'Selling Price'!J100*'Volume (KT)'!J100</f>
        <v>0</v>
      </c>
      <c r="K100" s="67">
        <f>'Selling Price'!K100*'Volume (KT)'!K100</f>
        <v>0</v>
      </c>
      <c r="L100" s="67">
        <f>'Selling Price'!L100*'Volume (KT)'!L100</f>
        <v>0</v>
      </c>
      <c r="M100" s="67">
        <f>'Selling Price'!M100*'Volume (KT)'!M100</f>
        <v>0</v>
      </c>
      <c r="N100" s="67">
        <f>'Selling Price'!N100*'Volume (KT)'!N100</f>
        <v>0</v>
      </c>
      <c r="O100" s="67">
        <f>'Selling Price'!O100*'Volume (KT)'!O100</f>
        <v>0</v>
      </c>
      <c r="P100" s="67">
        <f>'Selling Price'!P100*'Volume (KT)'!P100</f>
        <v>0</v>
      </c>
    </row>
    <row r="101" spans="1:16">
      <c r="A101" s="66" t="s">
        <v>7</v>
      </c>
      <c r="B101" s="76" t="s">
        <v>2</v>
      </c>
      <c r="C101" s="76" t="s">
        <v>104</v>
      </c>
      <c r="D101" s="251" t="s">
        <v>101</v>
      </c>
      <c r="E101" s="67">
        <f>'Selling Price'!E101*'Volume (KT)'!E101</f>
        <v>0</v>
      </c>
      <c r="F101" s="67">
        <f>'Selling Price'!F101*'Volume (KT)'!F101</f>
        <v>0</v>
      </c>
      <c r="G101" s="67">
        <f>'Selling Price'!G101*'Volume (KT)'!G101</f>
        <v>0</v>
      </c>
      <c r="H101" s="67">
        <f>'Selling Price'!H101*'Volume (KT)'!H101</f>
        <v>0</v>
      </c>
      <c r="I101" s="67">
        <f>'Selling Price'!I101*'Volume (KT)'!I101</f>
        <v>0</v>
      </c>
      <c r="J101" s="67">
        <f>'Selling Price'!J101*'Volume (KT)'!J101</f>
        <v>0</v>
      </c>
      <c r="K101" s="67">
        <f>'Selling Price'!K101*'Volume (KT)'!K101</f>
        <v>0</v>
      </c>
      <c r="L101" s="67">
        <f>'Selling Price'!L101*'Volume (KT)'!L101</f>
        <v>0</v>
      </c>
      <c r="M101" s="67">
        <f>'Selling Price'!M101*'Volume (KT)'!M101</f>
        <v>0</v>
      </c>
      <c r="N101" s="67">
        <f>'Selling Price'!N101*'Volume (KT)'!N101</f>
        <v>0</v>
      </c>
      <c r="O101" s="67">
        <f>'Selling Price'!O101*'Volume (KT)'!O101</f>
        <v>0</v>
      </c>
      <c r="P101" s="67">
        <f>'Selling Price'!P101*'Volume (KT)'!P101</f>
        <v>0</v>
      </c>
    </row>
    <row r="102" spans="1:16">
      <c r="A102" s="66" t="s">
        <v>7</v>
      </c>
      <c r="B102" s="76" t="s">
        <v>2</v>
      </c>
      <c r="C102" s="76" t="s">
        <v>106</v>
      </c>
      <c r="D102" s="251" t="s">
        <v>99</v>
      </c>
      <c r="E102" s="67">
        <f>'Selling Price'!E102*'Volume (KT)'!E102</f>
        <v>0</v>
      </c>
      <c r="F102" s="67">
        <f>'Selling Price'!F102*'Volume (KT)'!F102</f>
        <v>0</v>
      </c>
      <c r="G102" s="67">
        <f>'Selling Price'!G102*'Volume (KT)'!G102</f>
        <v>0</v>
      </c>
      <c r="H102" s="67">
        <f>'Selling Price'!H102*'Volume (KT)'!H102</f>
        <v>0</v>
      </c>
      <c r="I102" s="67">
        <f>'Selling Price'!I102*'Volume (KT)'!I102</f>
        <v>0</v>
      </c>
      <c r="J102" s="67">
        <f>'Selling Price'!J102*'Volume (KT)'!J102</f>
        <v>0</v>
      </c>
      <c r="K102" s="67">
        <f>'Selling Price'!K102*'Volume (KT)'!K102</f>
        <v>0</v>
      </c>
      <c r="L102" s="67">
        <f>'Selling Price'!L102*'Volume (KT)'!L102</f>
        <v>0</v>
      </c>
      <c r="M102" s="67">
        <f>'Selling Price'!M102*'Volume (KT)'!M102</f>
        <v>0</v>
      </c>
      <c r="N102" s="67">
        <f>'Selling Price'!N102*'Volume (KT)'!N102</f>
        <v>0</v>
      </c>
      <c r="O102" s="67">
        <f>'Selling Price'!O102*'Volume (KT)'!O102</f>
        <v>0</v>
      </c>
      <c r="P102" s="67">
        <f>'Selling Price'!P102*'Volume (KT)'!P102</f>
        <v>0</v>
      </c>
    </row>
    <row r="103" spans="1:16">
      <c r="A103" s="66" t="s">
        <v>7</v>
      </c>
      <c r="B103" s="76" t="s">
        <v>2</v>
      </c>
      <c r="C103" s="76" t="s">
        <v>106</v>
      </c>
      <c r="D103" s="251" t="s">
        <v>101</v>
      </c>
      <c r="E103" s="67">
        <f>'Selling Price'!E103*'Volume (KT)'!E103</f>
        <v>2354.124490484397</v>
      </c>
      <c r="F103" s="67">
        <f>'Selling Price'!F103*'Volume (KT)'!F103</f>
        <v>0</v>
      </c>
      <c r="G103" s="67">
        <f>'Selling Price'!G103*'Volume (KT)'!G103</f>
        <v>0</v>
      </c>
      <c r="H103" s="67">
        <f>'Selling Price'!H103*'Volume (KT)'!H103</f>
        <v>0</v>
      </c>
      <c r="I103" s="67">
        <f>'Selling Price'!I103*'Volume (KT)'!I103</f>
        <v>0</v>
      </c>
      <c r="J103" s="67">
        <f>'Selling Price'!J103*'Volume (KT)'!J103</f>
        <v>0</v>
      </c>
      <c r="K103" s="67">
        <f>'Selling Price'!K103*'Volume (KT)'!K103</f>
        <v>0</v>
      </c>
      <c r="L103" s="67">
        <f>'Selling Price'!L103*'Volume (KT)'!L103</f>
        <v>0</v>
      </c>
      <c r="M103" s="67">
        <f>'Selling Price'!M103*'Volume (KT)'!M103</f>
        <v>0</v>
      </c>
      <c r="N103" s="67">
        <f>'Selling Price'!N103*'Volume (KT)'!N103</f>
        <v>0</v>
      </c>
      <c r="O103" s="67">
        <f>'Selling Price'!O103*'Volume (KT)'!O103</f>
        <v>0</v>
      </c>
      <c r="P103" s="67">
        <f>'Selling Price'!P103*'Volume (KT)'!P103</f>
        <v>0</v>
      </c>
    </row>
    <row r="104" spans="1:16">
      <c r="A104" s="66" t="s">
        <v>7</v>
      </c>
      <c r="B104" s="76" t="s">
        <v>2</v>
      </c>
      <c r="C104" s="76" t="s">
        <v>106</v>
      </c>
      <c r="D104" s="76" t="s">
        <v>113</v>
      </c>
      <c r="E104" s="67">
        <f>'Selling Price'!E104*'Volume (KT)'!E104</f>
        <v>529.76240087369979</v>
      </c>
      <c r="F104" s="67">
        <f>'Selling Price'!F104*'Volume (KT)'!F104</f>
        <v>0</v>
      </c>
      <c r="G104" s="67">
        <f>'Selling Price'!G104*'Volume (KT)'!G104</f>
        <v>0</v>
      </c>
      <c r="H104" s="67">
        <f>'Selling Price'!H104*'Volume (KT)'!H104</f>
        <v>0</v>
      </c>
      <c r="I104" s="67">
        <f>'Selling Price'!I104*'Volume (KT)'!I104</f>
        <v>0</v>
      </c>
      <c r="J104" s="67">
        <f>'Selling Price'!J104*'Volume (KT)'!J104</f>
        <v>0</v>
      </c>
      <c r="K104" s="67">
        <f>'Selling Price'!K104*'Volume (KT)'!K104</f>
        <v>0</v>
      </c>
      <c r="L104" s="67">
        <f>'Selling Price'!L104*'Volume (KT)'!L104</f>
        <v>0</v>
      </c>
      <c r="M104" s="67">
        <f>'Selling Price'!M104*'Volume (KT)'!M104</f>
        <v>0</v>
      </c>
      <c r="N104" s="67">
        <f>'Selling Price'!N104*'Volume (KT)'!N104</f>
        <v>0</v>
      </c>
      <c r="O104" s="67">
        <f>'Selling Price'!O104*'Volume (KT)'!O104</f>
        <v>0</v>
      </c>
      <c r="P104" s="67">
        <f>'Selling Price'!P104*'Volume (KT)'!P104</f>
        <v>0</v>
      </c>
    </row>
    <row r="105" spans="1:16">
      <c r="A105" s="66" t="s">
        <v>7</v>
      </c>
      <c r="B105" s="76" t="s">
        <v>2</v>
      </c>
      <c r="C105" s="76" t="s">
        <v>107</v>
      </c>
      <c r="D105" s="251" t="s">
        <v>99</v>
      </c>
      <c r="E105" s="67">
        <f>'Selling Price'!E105*'Volume (KT)'!E105</f>
        <v>0</v>
      </c>
      <c r="F105" s="67">
        <f>'Selling Price'!F105*'Volume (KT)'!F105</f>
        <v>0</v>
      </c>
      <c r="G105" s="67">
        <f>'Selling Price'!G105*'Volume (KT)'!G105</f>
        <v>0</v>
      </c>
      <c r="H105" s="67">
        <f>'Selling Price'!H105*'Volume (KT)'!H105</f>
        <v>0</v>
      </c>
      <c r="I105" s="67">
        <f>'Selling Price'!I105*'Volume (KT)'!I105</f>
        <v>0</v>
      </c>
      <c r="J105" s="67">
        <f>'Selling Price'!J105*'Volume (KT)'!J105</f>
        <v>0</v>
      </c>
      <c r="K105" s="67">
        <f>'Selling Price'!K105*'Volume (KT)'!K105</f>
        <v>0</v>
      </c>
      <c r="L105" s="67">
        <f>'Selling Price'!L105*'Volume (KT)'!L105</f>
        <v>0</v>
      </c>
      <c r="M105" s="67">
        <f>'Selling Price'!M105*'Volume (KT)'!M105</f>
        <v>0</v>
      </c>
      <c r="N105" s="67">
        <f>'Selling Price'!N105*'Volume (KT)'!N105</f>
        <v>0</v>
      </c>
      <c r="O105" s="67">
        <f>'Selling Price'!O105*'Volume (KT)'!O105</f>
        <v>0</v>
      </c>
      <c r="P105" s="67">
        <f>'Selling Price'!P105*'Volume (KT)'!P105</f>
        <v>0</v>
      </c>
    </row>
    <row r="106" spans="1:16">
      <c r="A106" s="66" t="s">
        <v>7</v>
      </c>
      <c r="B106" s="76" t="s">
        <v>2</v>
      </c>
      <c r="C106" s="76" t="s">
        <v>107</v>
      </c>
      <c r="D106" s="251" t="s">
        <v>101</v>
      </c>
      <c r="E106" s="67">
        <f>'Selling Price'!E106*'Volume (KT)'!E106</f>
        <v>2373.1595583801368</v>
      </c>
      <c r="F106" s="67">
        <f>'Selling Price'!F106*'Volume (KT)'!F106</f>
        <v>0</v>
      </c>
      <c r="G106" s="67">
        <f>'Selling Price'!G106*'Volume (KT)'!G106</f>
        <v>0</v>
      </c>
      <c r="H106" s="67">
        <f>'Selling Price'!H106*'Volume (KT)'!H106</f>
        <v>0</v>
      </c>
      <c r="I106" s="67">
        <f>'Selling Price'!I106*'Volume (KT)'!I106</f>
        <v>0</v>
      </c>
      <c r="J106" s="67">
        <f>'Selling Price'!J106*'Volume (KT)'!J106</f>
        <v>0</v>
      </c>
      <c r="K106" s="67">
        <f>'Selling Price'!K106*'Volume (KT)'!K106</f>
        <v>0</v>
      </c>
      <c r="L106" s="67">
        <f>'Selling Price'!L106*'Volume (KT)'!L106</f>
        <v>0</v>
      </c>
      <c r="M106" s="67">
        <f>'Selling Price'!M106*'Volume (KT)'!M106</f>
        <v>0</v>
      </c>
      <c r="N106" s="67">
        <f>'Selling Price'!N106*'Volume (KT)'!N106</f>
        <v>0</v>
      </c>
      <c r="O106" s="67">
        <f>'Selling Price'!O106*'Volume (KT)'!O106</f>
        <v>0</v>
      </c>
      <c r="P106" s="67">
        <f>'Selling Price'!P106*'Volume (KT)'!P106</f>
        <v>0</v>
      </c>
    </row>
    <row r="107" spans="1:16">
      <c r="A107" s="66" t="s">
        <v>7</v>
      </c>
      <c r="B107" s="76" t="s">
        <v>2</v>
      </c>
      <c r="C107" s="76" t="s">
        <v>108</v>
      </c>
      <c r="D107" s="251" t="s">
        <v>99</v>
      </c>
      <c r="E107" s="67">
        <f>'Selling Price'!E107*'Volume (KT)'!E107</f>
        <v>0</v>
      </c>
      <c r="F107" s="67">
        <f>'Selling Price'!F107*'Volume (KT)'!F107</f>
        <v>0</v>
      </c>
      <c r="G107" s="67">
        <f>'Selling Price'!G107*'Volume (KT)'!G107</f>
        <v>0</v>
      </c>
      <c r="H107" s="67">
        <f>'Selling Price'!H107*'Volume (KT)'!H107</f>
        <v>0</v>
      </c>
      <c r="I107" s="67">
        <f>'Selling Price'!I107*'Volume (KT)'!I107</f>
        <v>0</v>
      </c>
      <c r="J107" s="67">
        <f>'Selling Price'!J107*'Volume (KT)'!J107</f>
        <v>0</v>
      </c>
      <c r="K107" s="67">
        <f>'Selling Price'!K107*'Volume (KT)'!K107</f>
        <v>0</v>
      </c>
      <c r="L107" s="67">
        <f>'Selling Price'!L107*'Volume (KT)'!L107</f>
        <v>0</v>
      </c>
      <c r="M107" s="67">
        <f>'Selling Price'!M107*'Volume (KT)'!M107</f>
        <v>0</v>
      </c>
      <c r="N107" s="67">
        <f>'Selling Price'!N107*'Volume (KT)'!N107</f>
        <v>0</v>
      </c>
      <c r="O107" s="67">
        <f>'Selling Price'!O107*'Volume (KT)'!O107</f>
        <v>0</v>
      </c>
      <c r="P107" s="67">
        <f>'Selling Price'!P107*'Volume (KT)'!P107</f>
        <v>0</v>
      </c>
    </row>
    <row r="108" spans="1:16">
      <c r="A108" s="66" t="s">
        <v>7</v>
      </c>
      <c r="B108" s="76" t="s">
        <v>2</v>
      </c>
      <c r="C108" s="76" t="s">
        <v>108</v>
      </c>
      <c r="D108" s="251" t="s">
        <v>101</v>
      </c>
      <c r="E108" s="67">
        <f>'Selling Price'!E108*'Volume (KT)'!E108</f>
        <v>0</v>
      </c>
      <c r="F108" s="67">
        <f>'Selling Price'!F108*'Volume (KT)'!F108</f>
        <v>0</v>
      </c>
      <c r="G108" s="67">
        <f>'Selling Price'!G108*'Volume (KT)'!G108</f>
        <v>0</v>
      </c>
      <c r="H108" s="67">
        <f>'Selling Price'!H108*'Volume (KT)'!H108</f>
        <v>0</v>
      </c>
      <c r="I108" s="67">
        <f>'Selling Price'!I108*'Volume (KT)'!I108</f>
        <v>0</v>
      </c>
      <c r="J108" s="67">
        <f>'Selling Price'!J108*'Volume (KT)'!J108</f>
        <v>0</v>
      </c>
      <c r="K108" s="67">
        <f>'Selling Price'!K108*'Volume (KT)'!K108</f>
        <v>0</v>
      </c>
      <c r="L108" s="67">
        <f>'Selling Price'!L108*'Volume (KT)'!L108</f>
        <v>0</v>
      </c>
      <c r="M108" s="67">
        <f>'Selling Price'!M108*'Volume (KT)'!M108</f>
        <v>0</v>
      </c>
      <c r="N108" s="67">
        <f>'Selling Price'!N108*'Volume (KT)'!N108</f>
        <v>0</v>
      </c>
      <c r="O108" s="67">
        <f>'Selling Price'!O108*'Volume (KT)'!O108</f>
        <v>0</v>
      </c>
      <c r="P108" s="67">
        <f>'Selling Price'!P108*'Volume (KT)'!P108</f>
        <v>0</v>
      </c>
    </row>
    <row r="109" spans="1:16">
      <c r="A109" s="66" t="s">
        <v>7</v>
      </c>
      <c r="B109" s="76" t="s">
        <v>2</v>
      </c>
      <c r="C109" s="76" t="s">
        <v>219</v>
      </c>
      <c r="D109" s="251" t="s">
        <v>99</v>
      </c>
      <c r="E109" s="67">
        <f>'Selling Price'!E109*'Volume (KT)'!E109</f>
        <v>0</v>
      </c>
      <c r="F109" s="67">
        <f>'Selling Price'!F109*'Volume (KT)'!F109</f>
        <v>0</v>
      </c>
      <c r="G109" s="67">
        <f>'Selling Price'!G109*'Volume (KT)'!G109</f>
        <v>0</v>
      </c>
      <c r="H109" s="67">
        <f>'Selling Price'!H109*'Volume (KT)'!H109</f>
        <v>0</v>
      </c>
      <c r="I109" s="67">
        <f>'Selling Price'!I109*'Volume (KT)'!I109</f>
        <v>0</v>
      </c>
      <c r="J109" s="67">
        <f>'Selling Price'!J109*'Volume (KT)'!J109</f>
        <v>0</v>
      </c>
      <c r="K109" s="67">
        <f>'Selling Price'!K109*'Volume (KT)'!K109</f>
        <v>0</v>
      </c>
      <c r="L109" s="67">
        <f>'Selling Price'!L109*'Volume (KT)'!L109</f>
        <v>0</v>
      </c>
      <c r="M109" s="67">
        <f>'Selling Price'!M109*'Volume (KT)'!M109</f>
        <v>0</v>
      </c>
      <c r="N109" s="67">
        <f>'Selling Price'!N109*'Volume (KT)'!N109</f>
        <v>0</v>
      </c>
      <c r="O109" s="67">
        <f>'Selling Price'!O109*'Volume (KT)'!O109</f>
        <v>0</v>
      </c>
      <c r="P109" s="67">
        <f>'Selling Price'!P109*'Volume (KT)'!P109</f>
        <v>0</v>
      </c>
    </row>
    <row r="110" spans="1:16">
      <c r="A110" s="66" t="s">
        <v>7</v>
      </c>
      <c r="B110" s="76" t="s">
        <v>2</v>
      </c>
      <c r="C110" s="76" t="s">
        <v>219</v>
      </c>
      <c r="D110" s="251" t="s">
        <v>101</v>
      </c>
      <c r="E110" s="67">
        <f>'Selling Price'!E110*'Volume (KT)'!E110</f>
        <v>0</v>
      </c>
      <c r="F110" s="67">
        <f>'Selling Price'!F110*'Volume (KT)'!F110</f>
        <v>0</v>
      </c>
      <c r="G110" s="67">
        <f>'Selling Price'!G110*'Volume (KT)'!G110</f>
        <v>0</v>
      </c>
      <c r="H110" s="67">
        <f>'Selling Price'!H110*'Volume (KT)'!H110</f>
        <v>0</v>
      </c>
      <c r="I110" s="67">
        <f>'Selling Price'!I110*'Volume (KT)'!I110</f>
        <v>0</v>
      </c>
      <c r="J110" s="67">
        <f>'Selling Price'!J110*'Volume (KT)'!J110</f>
        <v>0</v>
      </c>
      <c r="K110" s="67">
        <f>'Selling Price'!K110*'Volume (KT)'!K110</f>
        <v>0</v>
      </c>
      <c r="L110" s="67">
        <f>'Selling Price'!L110*'Volume (KT)'!L110</f>
        <v>0</v>
      </c>
      <c r="M110" s="67">
        <f>'Selling Price'!M110*'Volume (KT)'!M110</f>
        <v>0</v>
      </c>
      <c r="N110" s="67">
        <f>'Selling Price'!N110*'Volume (KT)'!N110</f>
        <v>0</v>
      </c>
      <c r="O110" s="67">
        <f>'Selling Price'!O110*'Volume (KT)'!O110</f>
        <v>0</v>
      </c>
      <c r="P110" s="67">
        <f>'Selling Price'!P110*'Volume (KT)'!P110</f>
        <v>0</v>
      </c>
    </row>
    <row r="111" spans="1:16">
      <c r="A111" s="66" t="s">
        <v>7</v>
      </c>
      <c r="B111" s="76" t="s">
        <v>2</v>
      </c>
      <c r="C111" s="76" t="s">
        <v>110</v>
      </c>
      <c r="D111" s="251" t="s">
        <v>99</v>
      </c>
      <c r="E111" s="67">
        <f>'Selling Price'!E111*'Volume (KT)'!E111</f>
        <v>0</v>
      </c>
      <c r="F111" s="67">
        <f>'Selling Price'!F111*'Volume (KT)'!F111</f>
        <v>0</v>
      </c>
      <c r="G111" s="67">
        <f>'Selling Price'!G111*'Volume (KT)'!G111</f>
        <v>0</v>
      </c>
      <c r="H111" s="67">
        <f>'Selling Price'!H111*'Volume (KT)'!H111</f>
        <v>0</v>
      </c>
      <c r="I111" s="67">
        <f>'Selling Price'!I111*'Volume (KT)'!I111</f>
        <v>0</v>
      </c>
      <c r="J111" s="67">
        <f>'Selling Price'!J111*'Volume (KT)'!J111</f>
        <v>0</v>
      </c>
      <c r="K111" s="67">
        <f>'Selling Price'!K111*'Volume (KT)'!K111</f>
        <v>0</v>
      </c>
      <c r="L111" s="67">
        <f>'Selling Price'!L111*'Volume (KT)'!L111</f>
        <v>0</v>
      </c>
      <c r="M111" s="67">
        <f>'Selling Price'!M111*'Volume (KT)'!M111</f>
        <v>0</v>
      </c>
      <c r="N111" s="67">
        <f>'Selling Price'!N111*'Volume (KT)'!N111</f>
        <v>0</v>
      </c>
      <c r="O111" s="67">
        <f>'Selling Price'!O111*'Volume (KT)'!O111</f>
        <v>0</v>
      </c>
      <c r="P111" s="67">
        <f>'Selling Price'!P111*'Volume (KT)'!P111</f>
        <v>0</v>
      </c>
    </row>
    <row r="112" spans="1:16">
      <c r="A112" s="66" t="s">
        <v>7</v>
      </c>
      <c r="B112" s="76" t="s">
        <v>2</v>
      </c>
      <c r="C112" s="76" t="s">
        <v>110</v>
      </c>
      <c r="D112" s="251" t="s">
        <v>101</v>
      </c>
      <c r="E112" s="67">
        <f>'Selling Price'!E112*'Volume (KT)'!E112</f>
        <v>0</v>
      </c>
      <c r="F112" s="67">
        <f>'Selling Price'!F112*'Volume (KT)'!F112</f>
        <v>0</v>
      </c>
      <c r="G112" s="67">
        <f>'Selling Price'!G112*'Volume (KT)'!G112</f>
        <v>0</v>
      </c>
      <c r="H112" s="67">
        <f>'Selling Price'!H112*'Volume (KT)'!H112</f>
        <v>0</v>
      </c>
      <c r="I112" s="67">
        <f>'Selling Price'!I112*'Volume (KT)'!I112</f>
        <v>0</v>
      </c>
      <c r="J112" s="67">
        <f>'Selling Price'!J112*'Volume (KT)'!J112</f>
        <v>0</v>
      </c>
      <c r="K112" s="67">
        <f>'Selling Price'!K112*'Volume (KT)'!K112</f>
        <v>0</v>
      </c>
      <c r="L112" s="67">
        <f>'Selling Price'!L112*'Volume (KT)'!L112</f>
        <v>0</v>
      </c>
      <c r="M112" s="67">
        <f>'Selling Price'!M112*'Volume (KT)'!M112</f>
        <v>0</v>
      </c>
      <c r="N112" s="67">
        <f>'Selling Price'!N112*'Volume (KT)'!N112</f>
        <v>0</v>
      </c>
      <c r="O112" s="67">
        <f>'Selling Price'!O112*'Volume (KT)'!O112</f>
        <v>0</v>
      </c>
      <c r="P112" s="67">
        <f>'Selling Price'!P112*'Volume (KT)'!P112</f>
        <v>0</v>
      </c>
    </row>
    <row r="113" spans="1:16">
      <c r="A113" s="66" t="s">
        <v>7</v>
      </c>
      <c r="B113" s="76" t="s">
        <v>2</v>
      </c>
      <c r="C113" s="76" t="s">
        <v>112</v>
      </c>
      <c r="D113" s="251" t="s">
        <v>101</v>
      </c>
      <c r="E113" s="67">
        <f>'Selling Price'!E113*'Volume (KT)'!E113</f>
        <v>0</v>
      </c>
      <c r="F113" s="67">
        <f>'Selling Price'!F113*'Volume (KT)'!F113</f>
        <v>0</v>
      </c>
      <c r="G113" s="67">
        <f>'Selling Price'!G113*'Volume (KT)'!G113</f>
        <v>0</v>
      </c>
      <c r="H113" s="67">
        <f>'Selling Price'!H113*'Volume (KT)'!H113</f>
        <v>0</v>
      </c>
      <c r="I113" s="67">
        <f>'Selling Price'!I113*'Volume (KT)'!I113</f>
        <v>0</v>
      </c>
      <c r="J113" s="67">
        <f>'Selling Price'!J113*'Volume (KT)'!J113</f>
        <v>0</v>
      </c>
      <c r="K113" s="67">
        <f>'Selling Price'!K113*'Volume (KT)'!K113</f>
        <v>0</v>
      </c>
      <c r="L113" s="67">
        <f>'Selling Price'!L113*'Volume (KT)'!L113</f>
        <v>0</v>
      </c>
      <c r="M113" s="67">
        <f>'Selling Price'!M113*'Volume (KT)'!M113</f>
        <v>0</v>
      </c>
      <c r="N113" s="67">
        <f>'Selling Price'!N113*'Volume (KT)'!N113</f>
        <v>0</v>
      </c>
      <c r="O113" s="67">
        <f>'Selling Price'!O113*'Volume (KT)'!O113</f>
        <v>0</v>
      </c>
      <c r="P113" s="67">
        <f>'Selling Price'!P113*'Volume (KT)'!P113</f>
        <v>0</v>
      </c>
    </row>
    <row r="114" spans="1:16">
      <c r="A114" s="66" t="s">
        <v>7</v>
      </c>
      <c r="B114" s="76" t="s">
        <v>84</v>
      </c>
      <c r="C114" s="76" t="s">
        <v>102</v>
      </c>
      <c r="D114" s="251" t="s">
        <v>99</v>
      </c>
      <c r="E114" s="67">
        <f>'Selling Price'!E114*'Volume (KT)'!E114</f>
        <v>0</v>
      </c>
      <c r="F114" s="67">
        <f>'Selling Price'!F114*'Volume (KT)'!F114</f>
        <v>386.30336059042787</v>
      </c>
      <c r="G114" s="67">
        <f>'Selling Price'!G114*'Volume (KT)'!G114</f>
        <v>0</v>
      </c>
      <c r="H114" s="67">
        <f>'Selling Price'!H114*'Volume (KT)'!H114</f>
        <v>0</v>
      </c>
      <c r="I114" s="67">
        <f>'Selling Price'!I114*'Volume (KT)'!I114</f>
        <v>0</v>
      </c>
      <c r="J114" s="67">
        <f>'Selling Price'!J114*'Volume (KT)'!J114</f>
        <v>0</v>
      </c>
      <c r="K114" s="67">
        <f>'Selling Price'!K114*'Volume (KT)'!K114</f>
        <v>0</v>
      </c>
      <c r="L114" s="67">
        <f>'Selling Price'!L114*'Volume (KT)'!L114</f>
        <v>0</v>
      </c>
      <c r="M114" s="67">
        <f>'Selling Price'!M114*'Volume (KT)'!M114</f>
        <v>0</v>
      </c>
      <c r="N114" s="67">
        <f>'Selling Price'!N114*'Volume (KT)'!N114</f>
        <v>0</v>
      </c>
      <c r="O114" s="67">
        <f>'Selling Price'!O114*'Volume (KT)'!O114</f>
        <v>0</v>
      </c>
      <c r="P114" s="67">
        <f>'Selling Price'!P114*'Volume (KT)'!P114</f>
        <v>0</v>
      </c>
    </row>
    <row r="115" spans="1:16">
      <c r="A115" s="66" t="s">
        <v>7</v>
      </c>
      <c r="B115" s="76" t="s">
        <v>84</v>
      </c>
      <c r="C115" s="76" t="s">
        <v>98</v>
      </c>
      <c r="D115" s="251" t="s">
        <v>86</v>
      </c>
      <c r="E115" s="67">
        <f>'Selling Price'!E115*'Volume (KT)'!E115</f>
        <v>2262.131907508021</v>
      </c>
      <c r="F115" s="67">
        <f>'Selling Price'!F115*'Volume (KT)'!F115</f>
        <v>1265.1503225356598</v>
      </c>
      <c r="G115" s="67">
        <f>'Selling Price'!G115*'Volume (KT)'!G115</f>
        <v>925.82527364198154</v>
      </c>
      <c r="H115" s="67">
        <f>'Selling Price'!H115*'Volume (KT)'!H115</f>
        <v>834.84749546595629</v>
      </c>
      <c r="I115" s="67">
        <f>'Selling Price'!I115*'Volume (KT)'!I115</f>
        <v>898.19316397487012</v>
      </c>
      <c r="J115" s="67">
        <f>'Selling Price'!J115*'Volume (KT)'!J115</f>
        <v>1050.8277598641685</v>
      </c>
      <c r="K115" s="67">
        <f>'Selling Price'!K115*'Volume (KT)'!K115</f>
        <v>1042.7657322921439</v>
      </c>
      <c r="L115" s="67">
        <f>'Selling Price'!L115*'Volume (KT)'!L115</f>
        <v>1086.9072450773458</v>
      </c>
      <c r="M115" s="67">
        <f>'Selling Price'!M115*'Volume (KT)'!M115</f>
        <v>831.41213786597211</v>
      </c>
      <c r="N115" s="67">
        <f>'Selling Price'!N115*'Volume (KT)'!N115</f>
        <v>842.19049741108256</v>
      </c>
      <c r="O115" s="67">
        <f>'Selling Price'!O115*'Volume (KT)'!O115</f>
        <v>853.29528050169949</v>
      </c>
      <c r="P115" s="67">
        <f>'Selling Price'!P115*'Volume (KT)'!P115</f>
        <v>853.29528050169949</v>
      </c>
    </row>
    <row r="116" spans="1:16">
      <c r="A116" s="66" t="s">
        <v>7</v>
      </c>
      <c r="B116" s="76" t="s">
        <v>84</v>
      </c>
      <c r="C116" s="76" t="s">
        <v>106</v>
      </c>
      <c r="D116" s="251" t="s">
        <v>86</v>
      </c>
      <c r="E116" s="67">
        <f>'Selling Price'!E116*'Volume (KT)'!E116</f>
        <v>0</v>
      </c>
      <c r="F116" s="67">
        <f>'Selling Price'!F116*'Volume (KT)'!F116</f>
        <v>0</v>
      </c>
      <c r="G116" s="67">
        <f>'Selling Price'!G116*'Volume (KT)'!G116</f>
        <v>0</v>
      </c>
      <c r="H116" s="67">
        <f>'Selling Price'!H116*'Volume (KT)'!H116</f>
        <v>0</v>
      </c>
      <c r="I116" s="67">
        <f>'Selling Price'!I116*'Volume (KT)'!I116</f>
        <v>0</v>
      </c>
      <c r="J116" s="67">
        <f>'Selling Price'!J116*'Volume (KT)'!J116</f>
        <v>0</v>
      </c>
      <c r="K116" s="67">
        <f>'Selling Price'!K116*'Volume (KT)'!K116</f>
        <v>0</v>
      </c>
      <c r="L116" s="67">
        <f>'Selling Price'!L116*'Volume (KT)'!L116</f>
        <v>0</v>
      </c>
      <c r="M116" s="67">
        <f>'Selling Price'!M116*'Volume (KT)'!M116</f>
        <v>0</v>
      </c>
      <c r="N116" s="67">
        <f>'Selling Price'!N116*'Volume (KT)'!N116</f>
        <v>0</v>
      </c>
      <c r="O116" s="67">
        <f>'Selling Price'!O116*'Volume (KT)'!O116</f>
        <v>0</v>
      </c>
      <c r="P116" s="67">
        <f>'Selling Price'!P116*'Volume (KT)'!P116</f>
        <v>0</v>
      </c>
    </row>
    <row r="117" spans="1:16">
      <c r="A117" s="66" t="s">
        <v>7</v>
      </c>
      <c r="B117" s="76" t="s">
        <v>84</v>
      </c>
      <c r="C117" s="76" t="s">
        <v>107</v>
      </c>
      <c r="D117" s="251" t="s">
        <v>86</v>
      </c>
      <c r="E117" s="67">
        <f>'Selling Price'!E117*'Volume (KT)'!E117</f>
        <v>3123.2590373231774</v>
      </c>
      <c r="F117" s="67">
        <f>'Selling Price'!F117*'Volume (KT)'!F117</f>
        <v>2868.0725805688671</v>
      </c>
      <c r="G117" s="67">
        <f>'Selling Price'!G117*'Volume (KT)'!G117</f>
        <v>3047.8800351280247</v>
      </c>
      <c r="H117" s="67">
        <f>'Selling Price'!H117*'Volume (KT)'!H117</f>
        <v>2752.228290745642</v>
      </c>
      <c r="I117" s="67">
        <f>'Selling Price'!I117*'Volume (KT)'!I117</f>
        <v>1726.6425665435199</v>
      </c>
      <c r="J117" s="67">
        <f>'Selling Price'!J117*'Volume (KT)'!J117</f>
        <v>1527.2392087503802</v>
      </c>
      <c r="K117" s="67">
        <f>'Selling Price'!K117*'Volume (KT)'!K117</f>
        <v>1392.1788431008599</v>
      </c>
      <c r="L117" s="67">
        <f>'Selling Price'!L117*'Volume (KT)'!L117</f>
        <v>1449.9792390875207</v>
      </c>
      <c r="M117" s="67">
        <f>'Selling Price'!M117*'Volume (KT)'!M117</f>
        <v>1469.2460377497409</v>
      </c>
      <c r="N117" s="67">
        <f>'Selling Price'!N117*'Volume (KT)'!N117</f>
        <v>1488.0997378144302</v>
      </c>
      <c r="O117" s="67">
        <f>'Selling Price'!O117*'Volume (KT)'!O117</f>
        <v>1507.3665364766507</v>
      </c>
      <c r="P117" s="67">
        <f>'Selling Price'!P117*'Volume (KT)'!P117</f>
        <v>1507.3665364766507</v>
      </c>
    </row>
    <row r="118" spans="1:16">
      <c r="A118" s="66" t="s">
        <v>7</v>
      </c>
      <c r="B118" s="76" t="s">
        <v>84</v>
      </c>
      <c r="C118" s="76" t="s">
        <v>219</v>
      </c>
      <c r="D118" s="251" t="s">
        <v>86</v>
      </c>
      <c r="E118" s="67">
        <f>'Selling Price'!E118*'Volume (KT)'!E118</f>
        <v>0</v>
      </c>
      <c r="F118" s="67">
        <f>'Selling Price'!F118*'Volume (KT)'!F118</f>
        <v>0</v>
      </c>
      <c r="G118" s="67">
        <f>'Selling Price'!G118*'Volume (KT)'!G118</f>
        <v>0</v>
      </c>
      <c r="H118" s="67">
        <f>'Selling Price'!H118*'Volume (KT)'!H118</f>
        <v>0</v>
      </c>
      <c r="I118" s="67">
        <f>'Selling Price'!I118*'Volume (KT)'!I118</f>
        <v>0</v>
      </c>
      <c r="J118" s="67">
        <f>'Selling Price'!J118*'Volume (KT)'!J118</f>
        <v>0</v>
      </c>
      <c r="K118" s="67">
        <f>'Selling Price'!K118*'Volume (KT)'!K118</f>
        <v>0</v>
      </c>
      <c r="L118" s="67">
        <f>'Selling Price'!L118*'Volume (KT)'!L118</f>
        <v>0</v>
      </c>
      <c r="M118" s="67">
        <f>'Selling Price'!M118*'Volume (KT)'!M118</f>
        <v>0</v>
      </c>
      <c r="N118" s="67">
        <f>'Selling Price'!N118*'Volume (KT)'!N118</f>
        <v>0</v>
      </c>
      <c r="O118" s="67">
        <f>'Selling Price'!O118*'Volume (KT)'!O118</f>
        <v>0</v>
      </c>
      <c r="P118" s="67">
        <f>'Selling Price'!P118*'Volume (KT)'!P118</f>
        <v>0</v>
      </c>
    </row>
    <row r="119" spans="1:16">
      <c r="A119" s="66" t="s">
        <v>7</v>
      </c>
      <c r="B119" s="76" t="s">
        <v>114</v>
      </c>
      <c r="C119" s="76" t="s">
        <v>98</v>
      </c>
      <c r="D119" s="251" t="s">
        <v>115</v>
      </c>
      <c r="E119" s="67">
        <f>'Selling Price'!E119*'Volume (KT)'!E119</f>
        <v>3678.9376564050081</v>
      </c>
      <c r="F119" s="67">
        <f>'Selling Price'!F119*'Volume (KT)'!F119</f>
        <v>3532.7325314519858</v>
      </c>
      <c r="G119" s="67">
        <f>'Selling Price'!G119*'Volume (KT)'!G119</f>
        <v>3588.6931533345969</v>
      </c>
      <c r="H119" s="67">
        <f>'Selling Price'!H119*'Volume (KT)'!H119</f>
        <v>3231.3869306772353</v>
      </c>
      <c r="I119" s="67">
        <f>'Selling Price'!I119*'Volume (KT)'!I119</f>
        <v>2760.0670544046679</v>
      </c>
      <c r="J119" s="67">
        <f>'Selling Price'!J119*'Volume (KT)'!J119</f>
        <v>2645.8872422244599</v>
      </c>
      <c r="K119" s="67">
        <f>'Selling Price'!K119*'Volume (KT)'!K119</f>
        <v>2479.691179407328</v>
      </c>
      <c r="L119" s="67">
        <f>'Selling Price'!L119*'Volume (KT)'!L119</f>
        <v>2576.8025075347723</v>
      </c>
      <c r="M119" s="67">
        <f>'Selling Price'!M119*'Volume (KT)'!M119</f>
        <v>2609.1729502439207</v>
      </c>
      <c r="N119" s="67">
        <f>'Selling Price'!N119*'Volume (KT)'!N119</f>
        <v>2641.6553370277925</v>
      </c>
      <c r="O119" s="67">
        <f>'Selling Price'!O119*'Volume (KT)'!O119</f>
        <v>2674.0257797369409</v>
      </c>
      <c r="P119" s="67">
        <f>'Selling Price'!P119*'Volume (KT)'!P119</f>
        <v>2674.0257797369409</v>
      </c>
    </row>
    <row r="120" spans="1:16">
      <c r="A120" s="66" t="s">
        <v>7</v>
      </c>
      <c r="B120" s="76" t="s">
        <v>91</v>
      </c>
      <c r="C120" s="76" t="s">
        <v>98</v>
      </c>
      <c r="D120" s="251" t="s">
        <v>91</v>
      </c>
      <c r="E120" s="67">
        <f>'Selling Price'!E120*'Volume (KT)'!E120</f>
        <v>4544.6399110267539</v>
      </c>
      <c r="F120" s="67">
        <f>'Selling Price'!F120*'Volume (KT)'!F120</f>
        <v>2788.7808724509023</v>
      </c>
      <c r="G120" s="67">
        <f>'Selling Price'!G120*'Volume (KT)'!G120</f>
        <v>6510.2541082164325</v>
      </c>
      <c r="H120" s="67">
        <f>'Selling Price'!H120*'Volume (KT)'!H120</f>
        <v>6280.1470588235297</v>
      </c>
      <c r="I120" s="67">
        <f>'Selling Price'!I120*'Volume (KT)'!I120</f>
        <v>6524.5170175053463</v>
      </c>
      <c r="J120" s="67">
        <f>'Selling Price'!J120*'Volume (KT)'!J120</f>
        <v>6314.0487266180771</v>
      </c>
      <c r="K120" s="67">
        <f>'Selling Price'!K120*'Volume (KT)'!K120</f>
        <v>3971.6325729286978</v>
      </c>
      <c r="L120" s="67">
        <f>'Selling Price'!L120*'Volume (KT)'!L120</f>
        <v>5512.5471915452263</v>
      </c>
      <c r="M120" s="67">
        <f>'Selling Price'!M120*'Volume (KT)'!M120</f>
        <v>6269.0074202561327</v>
      </c>
      <c r="N120" s="67">
        <f>'Selling Price'!N120*'Volume (KT)'!N120</f>
        <v>6515.0911403592099</v>
      </c>
      <c r="O120" s="67">
        <f>'Selling Price'!O120*'Volume (KT)'!O120</f>
        <v>6215.0286446375376</v>
      </c>
      <c r="P120" s="67">
        <f>'Selling Price'!P120*'Volume (KT)'!P120</f>
        <v>6248.1754640756044</v>
      </c>
    </row>
    <row r="121" spans="1:16" s="65" customFormat="1" ht="23.4">
      <c r="A121" s="63" t="s">
        <v>6</v>
      </c>
      <c r="B121" s="64"/>
      <c r="D121" s="64"/>
      <c r="E121" s="208">
        <f>E18/'Volume (KT)'!E121</f>
        <v>495.35923252305577</v>
      </c>
      <c r="F121" s="208">
        <f>F18/'Volume (KT)'!F121</f>
        <v>503.19245462603448</v>
      </c>
      <c r="G121" s="208">
        <f>G18/'Volume (KT)'!G121</f>
        <v>468.50106455982137</v>
      </c>
      <c r="H121" s="208">
        <f>H18/'Volume (KT)'!H121</f>
        <v>491.56966225709795</v>
      </c>
      <c r="I121" s="208">
        <f>I18/'Volume (KT)'!I121</f>
        <v>448.47399814672519</v>
      </c>
      <c r="J121" s="208">
        <f>J18/'Volume (KT)'!J121</f>
        <v>438.46822996766457</v>
      </c>
      <c r="K121" s="208">
        <f>K18/'Volume (KT)'!K121</f>
        <v>419.97025563982976</v>
      </c>
      <c r="L121" s="208">
        <f>L18/'Volume (KT)'!L121</f>
        <v>422.25254506312552</v>
      </c>
      <c r="M121" s="208">
        <f>M18/'Volume (KT)'!M121</f>
        <v>424.60676180531874</v>
      </c>
      <c r="N121" s="208">
        <f>N18/'Volume (KT)'!N121</f>
        <v>428.1669248753044</v>
      </c>
      <c r="O121" s="208">
        <f>O18/'Volume (KT)'!O121</f>
        <v>422.97700721867704</v>
      </c>
      <c r="P121" s="208">
        <f>P18/'Volume (KT)'!P121</f>
        <v>425.61810383228976</v>
      </c>
    </row>
    <row r="122" spans="1:16">
      <c r="A122" s="360" t="s">
        <v>1</v>
      </c>
      <c r="B122" s="362" t="s">
        <v>93</v>
      </c>
      <c r="C122" s="362" t="s">
        <v>94</v>
      </c>
      <c r="D122" s="362" t="s">
        <v>95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61"/>
      <c r="B123" s="363"/>
      <c r="C123" s="363"/>
      <c r="D123" s="363"/>
      <c r="E123" s="271">
        <v>23377</v>
      </c>
      <c r="F123" s="263">
        <v>23408</v>
      </c>
      <c r="G123" s="263">
        <v>23437</v>
      </c>
      <c r="H123" s="263">
        <v>23468</v>
      </c>
      <c r="I123" s="263">
        <v>23498</v>
      </c>
      <c r="J123" s="263">
        <v>23529</v>
      </c>
      <c r="K123" s="263">
        <v>23559</v>
      </c>
      <c r="L123" s="263">
        <v>23590</v>
      </c>
      <c r="M123" s="263">
        <v>23621</v>
      </c>
      <c r="N123" s="263">
        <v>23651</v>
      </c>
      <c r="O123" s="263">
        <v>23682</v>
      </c>
      <c r="P123" s="263">
        <v>23712</v>
      </c>
    </row>
    <row r="124" spans="1:16">
      <c r="A124" s="66" t="s">
        <v>7</v>
      </c>
      <c r="B124" s="75" t="s">
        <v>90</v>
      </c>
      <c r="C124" s="75" t="s">
        <v>2</v>
      </c>
      <c r="D124" s="75" t="s">
        <v>90</v>
      </c>
      <c r="E124" s="67">
        <f>'Selling Price'!E124*'Volume (KT)'!E124</f>
        <v>12269.140625</v>
      </c>
      <c r="F124" s="67">
        <f>'Selling Price'!F124*'Volume (KT)'!F124</f>
        <v>12063.8</v>
      </c>
      <c r="G124" s="67">
        <f>'Selling Price'!G124*'Volume (KT)'!G124</f>
        <v>12603.5</v>
      </c>
      <c r="H124" s="67">
        <f>'Selling Price'!H124*'Volume (KT)'!H124</f>
        <v>9669.85</v>
      </c>
      <c r="I124" s="67">
        <f>'Selling Price'!I124*'Volume (KT)'!I124</f>
        <v>11578.7</v>
      </c>
      <c r="J124" s="67">
        <f>'Selling Price'!J124*'Volume (KT)'!J124</f>
        <v>10122.200000000001</v>
      </c>
      <c r="K124" s="67">
        <f>'Selling Price'!K124*'Volume (KT)'!K124</f>
        <v>8466.3000000000011</v>
      </c>
      <c r="L124" s="67">
        <f>'Selling Price'!L124*'Volume (KT)'!L124</f>
        <v>10377.4</v>
      </c>
      <c r="M124" s="67">
        <f>'Selling Price'!M124*'Volume (KT)'!M124</f>
        <v>9362</v>
      </c>
      <c r="N124" s="67">
        <f>'Selling Price'!N124*'Volume (KT)'!N124</f>
        <v>7957.7000000000007</v>
      </c>
      <c r="O124" s="67">
        <f>'Selling Price'!O124*'Volume (KT)'!O124</f>
        <v>9470</v>
      </c>
      <c r="P124" s="67">
        <f>'Selling Price'!P124*'Volume (KT)'!P124</f>
        <v>10476.4</v>
      </c>
    </row>
    <row r="125" spans="1:16">
      <c r="A125" s="66" t="s">
        <v>7</v>
      </c>
      <c r="B125" s="75" t="s">
        <v>90</v>
      </c>
      <c r="C125" s="75" t="s">
        <v>3</v>
      </c>
      <c r="D125" s="75" t="s">
        <v>90</v>
      </c>
      <c r="E125" s="67">
        <f>'Selling Price'!E125*'Volume (KT)'!E125</f>
        <v>14617.36125</v>
      </c>
      <c r="F125" s="67">
        <f>'Selling Price'!F125*'Volume (KT)'!F125</f>
        <v>12456.568800000001</v>
      </c>
      <c r="G125" s="67">
        <f>'Selling Price'!G125*'Volume (KT)'!G125</f>
        <v>13718.987999999999</v>
      </c>
      <c r="H125" s="67">
        <f>'Selling Price'!H125*'Volume (KT)'!H125</f>
        <v>12919.392</v>
      </c>
      <c r="I125" s="67">
        <f>'Selling Price'!I125*'Volume (KT)'!I125</f>
        <v>13375.483200000001</v>
      </c>
      <c r="J125" s="67">
        <f>'Selling Price'!J125*'Volume (KT)'!J125</f>
        <v>12826.900800000001</v>
      </c>
      <c r="K125" s="67">
        <f>'Selling Price'!K125*'Volume (KT)'!K125</f>
        <v>10068.6564</v>
      </c>
      <c r="L125" s="67">
        <f>'Selling Price'!L125*'Volume (KT)'!L125</f>
        <v>13157.380800000001</v>
      </c>
      <c r="M125" s="67">
        <f>'Selling Price'!M125*'Volume (KT)'!M125</f>
        <v>12753.417600000001</v>
      </c>
      <c r="N125" s="67">
        <f>'Selling Price'!N125*'Volume (KT)'!N125</f>
        <v>11853.705600000001</v>
      </c>
      <c r="O125" s="67">
        <f>'Selling Price'!O125*'Volume (KT)'!O125</f>
        <v>12900.384</v>
      </c>
      <c r="P125" s="67">
        <f>'Selling Price'!P125*'Volume (KT)'!P125</f>
        <v>13282.7688</v>
      </c>
    </row>
    <row r="126" spans="1:16">
      <c r="A126" s="66" t="s">
        <v>7</v>
      </c>
      <c r="B126" s="75" t="s">
        <v>90</v>
      </c>
      <c r="C126" s="75" t="s">
        <v>42</v>
      </c>
      <c r="D126" s="75" t="s">
        <v>118</v>
      </c>
      <c r="E126" s="67">
        <f>'Selling Price'!E126*'Volume (KT)'!E126</f>
        <v>0</v>
      </c>
      <c r="F126" s="67">
        <f>'Selling Price'!F126*'Volume (KT)'!F126</f>
        <v>494.05140329898853</v>
      </c>
      <c r="G126" s="67">
        <f>'Selling Price'!G126*'Volume (KT)'!G126</f>
        <v>0</v>
      </c>
      <c r="H126" s="67">
        <f>'Selling Price'!H126*'Volume (KT)'!H126</f>
        <v>0</v>
      </c>
      <c r="I126" s="67">
        <f>'Selling Price'!I126*'Volume (KT)'!I126</f>
        <v>0</v>
      </c>
      <c r="J126" s="67">
        <f>'Selling Price'!J126*'Volume (KT)'!J126</f>
        <v>0</v>
      </c>
      <c r="K126" s="67">
        <f>'Selling Price'!K126*'Volume (KT)'!K126</f>
        <v>454.49884400661699</v>
      </c>
      <c r="L126" s="67">
        <f>'Selling Price'!L126*'Volume (KT)'!L126</f>
        <v>0</v>
      </c>
      <c r="M126" s="67">
        <f>'Selling Price'!M126*'Volume (KT)'!M126</f>
        <v>0</v>
      </c>
      <c r="N126" s="67">
        <f>'Selling Price'!N126*'Volume (KT)'!N126</f>
        <v>0</v>
      </c>
      <c r="O126" s="67">
        <f>'Selling Price'!O126*'Volume (KT)'!O126</f>
        <v>0</v>
      </c>
      <c r="P126" s="67">
        <f>'Selling Price'!P126*'Volume (KT)'!P126</f>
        <v>0</v>
      </c>
    </row>
    <row r="127" spans="1:16">
      <c r="A127" s="66" t="s">
        <v>7</v>
      </c>
      <c r="B127" s="75" t="s">
        <v>91</v>
      </c>
      <c r="C127" s="75" t="s">
        <v>42</v>
      </c>
      <c r="D127" s="75" t="s">
        <v>91</v>
      </c>
      <c r="E127" s="67">
        <f>'Selling Price'!E127*'Volume (KT)'!E127</f>
        <v>565.58736399296083</v>
      </c>
      <c r="F127" s="67">
        <f>'Selling Price'!F127*'Volume (KT)'!F127</f>
        <v>0</v>
      </c>
      <c r="G127" s="67">
        <f>'Selling Price'!G127*'Volume (KT)'!G127</f>
        <v>497.47805978476231</v>
      </c>
      <c r="H127" s="67">
        <f>'Selling Price'!H127*'Volume (KT)'!H127</f>
        <v>481.41089978476231</v>
      </c>
      <c r="I127" s="67">
        <f>'Selling Price'!I127*'Volume (KT)'!I127</f>
        <v>482.51897978476234</v>
      </c>
      <c r="J127" s="67">
        <f>'Selling Price'!J127*'Volume (KT)'!J127</f>
        <v>480.30281978476233</v>
      </c>
      <c r="K127" s="67">
        <f>'Selling Price'!K127*'Volume (KT)'!K127</f>
        <v>0</v>
      </c>
      <c r="L127" s="67">
        <f>'Selling Price'!L127*'Volume (KT)'!L127</f>
        <v>481.41089978476231</v>
      </c>
      <c r="M127" s="67">
        <f>'Selling Price'!M127*'Volume (KT)'!M127</f>
        <v>476.97857978476236</v>
      </c>
      <c r="N127" s="67">
        <f>'Selling Price'!N127*'Volume (KT)'!N127</f>
        <v>476.97857978476236</v>
      </c>
      <c r="O127" s="67">
        <f>'Selling Price'!O127*'Volume (KT)'!O127</f>
        <v>483.62705978476231</v>
      </c>
      <c r="P127" s="67">
        <f>'Selling Price'!P127*'Volume (KT)'!P127</f>
        <v>486.95129978476228</v>
      </c>
    </row>
    <row r="128" spans="1:16">
      <c r="A128" s="66" t="s">
        <v>7</v>
      </c>
      <c r="B128" s="75" t="s">
        <v>91</v>
      </c>
      <c r="C128" s="75" t="s">
        <v>108</v>
      </c>
      <c r="D128" s="75" t="s">
        <v>91</v>
      </c>
      <c r="E128" s="67">
        <f>'Selling Price'!E128*'Volume (KT)'!E128</f>
        <v>591.93787500000008</v>
      </c>
      <c r="F128" s="67">
        <f>'Selling Price'!F128*'Volume (KT)'!F128</f>
        <v>581.61887999999999</v>
      </c>
      <c r="G128" s="67">
        <f>'Selling Price'!G128*'Volume (KT)'!G128</f>
        <v>1144.4004</v>
      </c>
      <c r="H128" s="67">
        <f>'Selling Price'!H128*'Volume (KT)'!H128</f>
        <v>1112.2660800000001</v>
      </c>
      <c r="I128" s="67">
        <f>'Selling Price'!I128*'Volume (KT)'!I128</f>
        <v>1114.48224</v>
      </c>
      <c r="J128" s="67">
        <f>'Selling Price'!J128*'Volume (KT)'!J128</f>
        <v>1110.0499200000002</v>
      </c>
      <c r="K128" s="67">
        <f>'Selling Price'!K128*'Volume (KT)'!K128</f>
        <v>554.47092000000009</v>
      </c>
      <c r="L128" s="67">
        <f>'Selling Price'!L128*'Volume (KT)'!L128</f>
        <v>556.13304000000005</v>
      </c>
      <c r="M128" s="67">
        <f>'Selling Price'!M128*'Volume (KT)'!M128</f>
        <v>1103.4014400000001</v>
      </c>
      <c r="N128" s="67">
        <f>'Selling Price'!N128*'Volume (KT)'!N128</f>
        <v>1103.4014400000001</v>
      </c>
      <c r="O128" s="67">
        <f>'Selling Price'!O128*'Volume (KT)'!O128</f>
        <v>1116.6984</v>
      </c>
      <c r="P128" s="67">
        <f>'Selling Price'!P128*'Volume (KT)'!P128</f>
        <v>1123.3468800000001</v>
      </c>
    </row>
    <row r="129" spans="1:17" s="65" customFormat="1" ht="23.4">
      <c r="A129" s="63" t="s">
        <v>89</v>
      </c>
      <c r="B129" s="64"/>
      <c r="D129" s="64"/>
      <c r="E129" s="208">
        <f>E19/'Volume (KT)'!E129</f>
        <v>499.69401012773795</v>
      </c>
      <c r="F129" s="208">
        <f>F19/'Volume (KT)'!F129</f>
        <v>490.31551865209377</v>
      </c>
      <c r="G129" s="208">
        <f>G19/'Volume (KT)'!G129</f>
        <v>482.43038042881915</v>
      </c>
      <c r="H129" s="208">
        <f>H19/'Volume (KT)'!H129</f>
        <v>469.08303163668029</v>
      </c>
      <c r="I129" s="208">
        <f>I19/'Volume (KT)'!I129</f>
        <v>470.21876009082985</v>
      </c>
      <c r="J129" s="208">
        <f>J19/'Volume (KT)'!J129</f>
        <v>468.22440048740617</v>
      </c>
      <c r="K129" s="208">
        <f>K19/'Volume (KT)'!K129</f>
        <v>467.76394786237518</v>
      </c>
      <c r="L129" s="208">
        <f>L19/'Volume (KT)'!L129</f>
        <v>469.59708177487386</v>
      </c>
      <c r="M129" s="208">
        <f>M19/'Volume (KT)'!M129</f>
        <v>465.44851304635591</v>
      </c>
      <c r="N129" s="208">
        <f>N19/'Volume (KT)'!N129</f>
        <v>465.14398080837321</v>
      </c>
      <c r="O129" s="208">
        <f>O19/'Volume (KT)'!O129</f>
        <v>470.84851304635589</v>
      </c>
      <c r="P129" s="208">
        <f>P19/'Volume (KT)'!P129</f>
        <v>473.6856576804181</v>
      </c>
    </row>
    <row r="130" spans="1:17">
      <c r="A130" s="360" t="s">
        <v>1</v>
      </c>
      <c r="B130" s="362" t="s">
        <v>89</v>
      </c>
      <c r="C130" s="362" t="s">
        <v>94</v>
      </c>
      <c r="D130" s="362" t="s">
        <v>95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7">
      <c r="A131" s="361"/>
      <c r="B131" s="363"/>
      <c r="C131" s="363"/>
      <c r="D131" s="363"/>
      <c r="E131" s="271">
        <v>23377</v>
      </c>
      <c r="F131" s="263">
        <v>23408</v>
      </c>
      <c r="G131" s="263">
        <v>23437</v>
      </c>
      <c r="H131" s="263">
        <v>23468</v>
      </c>
      <c r="I131" s="263">
        <v>23498</v>
      </c>
      <c r="J131" s="263">
        <v>23529</v>
      </c>
      <c r="K131" s="263">
        <v>23559</v>
      </c>
      <c r="L131" s="263">
        <v>23590</v>
      </c>
      <c r="M131" s="263">
        <v>23621</v>
      </c>
      <c r="N131" s="263">
        <v>23651</v>
      </c>
      <c r="O131" s="263">
        <v>23682</v>
      </c>
      <c r="P131" s="263">
        <v>23712</v>
      </c>
    </row>
    <row r="132" spans="1:17">
      <c r="A132" s="66" t="s">
        <v>7</v>
      </c>
      <c r="B132" s="75" t="s">
        <v>90</v>
      </c>
      <c r="C132" s="75" t="s">
        <v>3</v>
      </c>
      <c r="D132" s="75" t="s">
        <v>90</v>
      </c>
      <c r="E132" s="67">
        <f>'Selling Price'!E132*'Volume (KT)'!E132</f>
        <v>922.44375000000014</v>
      </c>
      <c r="F132" s="67">
        <f>'Selling Price'!F132*'Volume (KT)'!F132</f>
        <v>816.27839999999992</v>
      </c>
      <c r="G132" s="67">
        <f>'Selling Price'!G132*'Volume (KT)'!G132</f>
        <v>1773.3240000000001</v>
      </c>
      <c r="H132" s="67">
        <f>'Selling Price'!H132*'Volume (KT)'!H132</f>
        <v>1659.7440000000001</v>
      </c>
      <c r="I132" s="67">
        <f>'Selling Price'!I132*'Volume (KT)'!I132</f>
        <v>1719.0864000000004</v>
      </c>
      <c r="J132" s="67">
        <f>'Selling Price'!J132*'Volume (KT)'!J132</f>
        <v>1655.8560000000002</v>
      </c>
      <c r="K132" s="67">
        <f>'Selling Price'!K132*'Volume (KT)'!K132</f>
        <v>1709.0424000000003</v>
      </c>
      <c r="L132" s="67">
        <f>'Selling Price'!L132*'Volume (KT)'!L132</f>
        <v>1715.0688</v>
      </c>
      <c r="M132" s="67">
        <f>'Selling Price'!M132*'Volume (KT)'!M132</f>
        <v>1644.1920000000002</v>
      </c>
      <c r="N132" s="67">
        <f>'Selling Price'!N132*'Volume (KT)'!N132</f>
        <v>1698.9984000000002</v>
      </c>
      <c r="O132" s="67">
        <f>'Selling Price'!O132*'Volume (KT)'!O132</f>
        <v>1667.5200000000002</v>
      </c>
      <c r="P132" s="67">
        <f>'Selling Price'!P132*'Volume (KT)'!P132</f>
        <v>1735.1568000000002</v>
      </c>
    </row>
    <row r="133" spans="1:17" s="65" customFormat="1" ht="23.4">
      <c r="A133" s="63" t="s">
        <v>141</v>
      </c>
      <c r="B133" s="64"/>
      <c r="D133" s="64"/>
      <c r="E133" s="208">
        <f>E20/'Volume (KT)'!E133</f>
        <v>413.28125</v>
      </c>
      <c r="F133" s="208">
        <f>F20/'Volume (KT)'!F133</f>
        <v>404.9</v>
      </c>
      <c r="G133" s="208">
        <f>G20/'Volume (KT)'!G133</f>
        <v>397.25</v>
      </c>
      <c r="H133" s="208">
        <f>H20/'Volume (KT)'!H133</f>
        <v>384.2</v>
      </c>
      <c r="I133" s="208">
        <f>I20/'Volume (KT)'!I133</f>
        <v>385.1</v>
      </c>
      <c r="J133" s="208">
        <f>J20/'Volume (KT)'!J133</f>
        <v>383.3</v>
      </c>
      <c r="K133" s="208">
        <f>K20/'Volume (KT)'!K133</f>
        <v>382.85</v>
      </c>
      <c r="L133" s="208">
        <f>L20/'Volume (KT)'!L133</f>
        <v>384.2</v>
      </c>
      <c r="M133" s="208">
        <f>M20/'Volume (KT)'!M133</f>
        <v>380.6</v>
      </c>
      <c r="N133" s="208">
        <f>N20/'Volume (KT)'!N133</f>
        <v>380.6</v>
      </c>
      <c r="O133" s="208">
        <f>O20/'Volume (KT)'!O133</f>
        <v>386</v>
      </c>
      <c r="P133" s="208">
        <f>P20/'Volume (KT)'!P133</f>
        <v>388.7</v>
      </c>
    </row>
    <row r="134" spans="1:17">
      <c r="A134" s="360" t="s">
        <v>1</v>
      </c>
      <c r="B134" s="362" t="s">
        <v>141</v>
      </c>
      <c r="C134" s="362" t="s">
        <v>94</v>
      </c>
      <c r="D134" s="362" t="s">
        <v>95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7">
      <c r="A135" s="361"/>
      <c r="B135" s="363"/>
      <c r="C135" s="363"/>
      <c r="D135" s="363"/>
      <c r="E135" s="271">
        <v>23377</v>
      </c>
      <c r="F135" s="271">
        <v>23408</v>
      </c>
      <c r="G135" s="263">
        <v>23437</v>
      </c>
      <c r="H135" s="263">
        <v>23468</v>
      </c>
      <c r="I135" s="263">
        <v>23498</v>
      </c>
      <c r="J135" s="263">
        <v>23529</v>
      </c>
      <c r="K135" s="263">
        <v>23559</v>
      </c>
      <c r="L135" s="263">
        <v>23590</v>
      </c>
      <c r="M135" s="263">
        <v>23621</v>
      </c>
      <c r="N135" s="263">
        <v>23651</v>
      </c>
      <c r="O135" s="263">
        <v>23682</v>
      </c>
      <c r="P135" s="263">
        <v>23712</v>
      </c>
    </row>
    <row r="136" spans="1:17">
      <c r="A136" s="66" t="s">
        <v>144</v>
      </c>
      <c r="B136" s="75" t="s">
        <v>90</v>
      </c>
      <c r="C136" s="75" t="s">
        <v>142</v>
      </c>
      <c r="D136" s="75" t="s">
        <v>90</v>
      </c>
      <c r="E136" s="67">
        <f>'Selling Price'!E136*'Volume (KT)'!E136</f>
        <v>20412.350000000002</v>
      </c>
      <c r="F136" s="67">
        <f>'Selling Price'!F136*'Volume (KT)'!F136</f>
        <v>20412.350000000002</v>
      </c>
      <c r="G136" s="67">
        <f>'Selling Price'!G136*'Volume (KT)'!G136</f>
        <v>20412.350000000002</v>
      </c>
      <c r="H136" s="67">
        <f>'Selling Price'!H136*'Volume (KT)'!H136</f>
        <v>20412.350000000002</v>
      </c>
      <c r="I136" s="67">
        <f>'Selling Price'!I136*'Volume (KT)'!I136</f>
        <v>20412.350000000002</v>
      </c>
      <c r="J136" s="67">
        <f>'Selling Price'!J136*'Volume (KT)'!J136</f>
        <v>20412.350000000002</v>
      </c>
      <c r="K136" s="67">
        <f>'Selling Price'!K136*'Volume (KT)'!K136</f>
        <v>20412.350000000002</v>
      </c>
      <c r="L136" s="67">
        <f>'Selling Price'!L136*'Volume (KT)'!L136</f>
        <v>20412.350000000002</v>
      </c>
      <c r="M136" s="67">
        <f>'Selling Price'!M136*'Volume (KT)'!M136</f>
        <v>20412.350000000002</v>
      </c>
      <c r="N136" s="67">
        <f>'Selling Price'!N136*'Volume (KT)'!N136</f>
        <v>20412.350000000002</v>
      </c>
      <c r="O136" s="67">
        <f>'Selling Price'!O136*'Volume (KT)'!O136</f>
        <v>20412.350000000002</v>
      </c>
      <c r="P136" s="67">
        <f>'Selling Price'!P136*'Volume (KT)'!P136</f>
        <v>20412.350000000002</v>
      </c>
    </row>
    <row r="137" spans="1:17">
      <c r="A137" s="66" t="s">
        <v>144</v>
      </c>
      <c r="B137" s="75" t="s">
        <v>90</v>
      </c>
      <c r="C137" s="75" t="s">
        <v>143</v>
      </c>
      <c r="D137" s="75" t="s">
        <v>90</v>
      </c>
      <c r="E137" s="67">
        <f>'Selling Price'!E137*'Volume (KT)'!E137</f>
        <v>11664.2</v>
      </c>
      <c r="F137" s="67">
        <f>'Selling Price'!F137*'Volume (KT)'!F137</f>
        <v>11664.2</v>
      </c>
      <c r="G137" s="67">
        <f>'Selling Price'!G137*'Volume (KT)'!G137</f>
        <v>11664.2</v>
      </c>
      <c r="H137" s="67">
        <f>'Selling Price'!H137*'Volume (KT)'!H137</f>
        <v>11664.2</v>
      </c>
      <c r="I137" s="67">
        <f>'Selling Price'!I137*'Volume (KT)'!I137</f>
        <v>11664.2</v>
      </c>
      <c r="J137" s="67">
        <f>'Selling Price'!J137*'Volume (KT)'!J137</f>
        <v>11664.2</v>
      </c>
      <c r="K137" s="67">
        <f>'Selling Price'!K137*'Volume (KT)'!K137</f>
        <v>11664.2</v>
      </c>
      <c r="L137" s="67">
        <f>'Selling Price'!L137*'Volume (KT)'!L137</f>
        <v>11664.2</v>
      </c>
      <c r="M137" s="67">
        <f>'Selling Price'!M137*'Volume (KT)'!M137</f>
        <v>11664.2</v>
      </c>
      <c r="N137" s="67">
        <f>'Selling Price'!N137*'Volume (KT)'!N137</f>
        <v>11664.2</v>
      </c>
      <c r="O137" s="67">
        <f>'Selling Price'!O137*'Volume (KT)'!O137</f>
        <v>11664.2</v>
      </c>
      <c r="P137" s="67">
        <f>'Selling Price'!P137*'Volume (KT)'!P137</f>
        <v>11664.2</v>
      </c>
    </row>
    <row r="140" spans="1:17">
      <c r="E140" s="183">
        <f t="shared" ref="E140:P140" si="9">SUM(E25:E31,E35:E52,E56:E120,E124:E128,E132,E136:E137)</f>
        <v>283759.14784846478</v>
      </c>
      <c r="F140" s="183">
        <f t="shared" si="9"/>
        <v>306874.05719728395</v>
      </c>
      <c r="G140" s="183">
        <f t="shared" si="9"/>
        <v>314129.26884316618</v>
      </c>
      <c r="H140" s="183">
        <f t="shared" si="9"/>
        <v>317023.72071567009</v>
      </c>
      <c r="I140" s="183">
        <f t="shared" si="9"/>
        <v>312557.14280686615</v>
      </c>
      <c r="J140" s="183">
        <f t="shared" si="9"/>
        <v>300548.18856374925</v>
      </c>
      <c r="K140" s="183">
        <f t="shared" si="9"/>
        <v>263530.08957433049</v>
      </c>
      <c r="L140" s="183">
        <f t="shared" si="9"/>
        <v>282808.29506964213</v>
      </c>
      <c r="M140" s="183">
        <f t="shared" si="9"/>
        <v>276541.458016433</v>
      </c>
      <c r="N140" s="183">
        <f t="shared" si="9"/>
        <v>260293.34429330265</v>
      </c>
      <c r="O140" s="183">
        <f t="shared" si="9"/>
        <v>271518.12023821846</v>
      </c>
      <c r="P140" s="183">
        <f t="shared" si="9"/>
        <v>291652.70111232332</v>
      </c>
    </row>
    <row r="141" spans="1:17">
      <c r="E141" s="324">
        <f>E140/'Volume (KT)'!E140</f>
        <v>494.50212806992482</v>
      </c>
      <c r="F141" s="324">
        <f>F140/'Volume (KT)'!F140</f>
        <v>500.0409291275908</v>
      </c>
      <c r="G141" s="324">
        <f>G140/'Volume (KT)'!G140</f>
        <v>476.19969523606551</v>
      </c>
      <c r="H141" s="324">
        <f>H140/'Volume (KT)'!H140</f>
        <v>476.9076514644002</v>
      </c>
      <c r="I141" s="324">
        <f>I140/'Volume (KT)'!I140</f>
        <v>450.65769965522179</v>
      </c>
      <c r="J141" s="324">
        <f>J140/'Volume (KT)'!J140</f>
        <v>444.09611234242192</v>
      </c>
      <c r="K141" s="324">
        <f>K140/'Volume (KT)'!K140</f>
        <v>430.87208098350686</v>
      </c>
      <c r="L141" s="324">
        <f>L140/'Volume (KT)'!L140</f>
        <v>429.1774575313969</v>
      </c>
      <c r="M141" s="324">
        <f>M140/'Volume (KT)'!M140</f>
        <v>431.29862065806054</v>
      </c>
      <c r="N141" s="324">
        <f>N140/'Volume (KT)'!N140</f>
        <v>435.97067329542591</v>
      </c>
      <c r="O141" s="324">
        <f>O140/'Volume (KT)'!O140</f>
        <v>433.30313301004975</v>
      </c>
      <c r="P141" s="324">
        <f>P140/'Volume (KT)'!P140</f>
        <v>434.96910249346439</v>
      </c>
      <c r="Q141" s="324">
        <f>AVERAGE(E141:P141)</f>
        <v>453.16627365562744</v>
      </c>
    </row>
  </sheetData>
  <mergeCells count="24">
    <mergeCell ref="D134:D135"/>
    <mergeCell ref="A23:A24"/>
    <mergeCell ref="B23:B24"/>
    <mergeCell ref="C23:C24"/>
    <mergeCell ref="D23:D24"/>
    <mergeCell ref="D33:D34"/>
    <mergeCell ref="A54:A55"/>
    <mergeCell ref="B54:B55"/>
    <mergeCell ref="C54:C55"/>
    <mergeCell ref="D54:D55"/>
    <mergeCell ref="A134:A135"/>
    <mergeCell ref="B134:B135"/>
    <mergeCell ref="C134:C135"/>
    <mergeCell ref="A33:A34"/>
    <mergeCell ref="B33:B34"/>
    <mergeCell ref="C33:C34"/>
    <mergeCell ref="A122:A123"/>
    <mergeCell ref="B122:B123"/>
    <mergeCell ref="C122:C123"/>
    <mergeCell ref="D122:D123"/>
    <mergeCell ref="A130:A131"/>
    <mergeCell ref="B130:B131"/>
    <mergeCell ref="C130:C131"/>
    <mergeCell ref="D130:D131"/>
  </mergeCells>
  <conditionalFormatting sqref="E25:P31 E56:P120">
    <cfRule type="cellIs" dxfId="4" priority="11" operator="greaterThan">
      <formula>0</formula>
    </cfRule>
  </conditionalFormatting>
  <conditionalFormatting sqref="E35:P52">
    <cfRule type="cellIs" dxfId="3" priority="5" operator="greaterThan">
      <formula>0</formula>
    </cfRule>
  </conditionalFormatting>
  <conditionalFormatting sqref="E124:P128">
    <cfRule type="cellIs" dxfId="2" priority="3" operator="greaterThan">
      <formula>0</formula>
    </cfRule>
  </conditionalFormatting>
  <conditionalFormatting sqref="E132:P132">
    <cfRule type="cellIs" dxfId="1" priority="2" operator="greaterThan">
      <formula>0</formula>
    </cfRule>
  </conditionalFormatting>
  <conditionalFormatting sqref="E136:P13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E1:R43"/>
  <sheetViews>
    <sheetView zoomScale="70" zoomScaleNormal="70" workbookViewId="0">
      <selection activeCell="T38" sqref="T38"/>
    </sheetView>
  </sheetViews>
  <sheetFormatPr defaultRowHeight="14.4"/>
  <cols>
    <col min="5" max="5" width="34.88671875" bestFit="1" customWidth="1"/>
  </cols>
  <sheetData>
    <row r="1" spans="5:18"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336"/>
    </row>
    <row r="2" spans="5:18">
      <c r="F2" s="263">
        <v>23377</v>
      </c>
      <c r="G2" s="263">
        <v>23408</v>
      </c>
      <c r="H2" s="263">
        <v>23437</v>
      </c>
      <c r="I2" s="263">
        <v>23468</v>
      </c>
      <c r="J2" s="263">
        <v>23498</v>
      </c>
      <c r="K2" s="263">
        <v>23529</v>
      </c>
      <c r="L2" s="263">
        <v>23559</v>
      </c>
      <c r="M2" s="263">
        <v>23590</v>
      </c>
      <c r="N2" s="263">
        <v>23621</v>
      </c>
      <c r="O2" s="263">
        <v>23651</v>
      </c>
      <c r="P2" s="263">
        <v>23682</v>
      </c>
      <c r="Q2" s="263">
        <v>23712</v>
      </c>
      <c r="R2" s="337" t="s">
        <v>247</v>
      </c>
    </row>
    <row r="3" spans="5:18">
      <c r="E3" t="s">
        <v>183</v>
      </c>
      <c r="F3" s="262">
        <f>'Selling Price W.avg.'!E32</f>
        <v>423.90033117981022</v>
      </c>
      <c r="G3" s="262">
        <f>'Selling Price W.avg.'!F32</f>
        <v>414.73033521408797</v>
      </c>
      <c r="H3" s="262">
        <f>'Selling Price W.avg.'!G32</f>
        <v>401.6579461383397</v>
      </c>
      <c r="I3" s="262">
        <f>'Selling Price W.avg.'!H32</f>
        <v>396.33019830790772</v>
      </c>
      <c r="J3" s="262">
        <f>'Selling Price W.avg.'!I32</f>
        <v>399.50805610681789</v>
      </c>
      <c r="K3" s="262">
        <f>'Selling Price W.avg.'!J32</f>
        <v>398.57339587954243</v>
      </c>
      <c r="L3" s="262">
        <f>'Selling Price W.avg.'!K32</f>
        <v>388.12827373554211</v>
      </c>
      <c r="M3" s="262">
        <f>'Selling Price W.avg.'!L32</f>
        <v>381.20539204692085</v>
      </c>
      <c r="N3" s="262">
        <f>'Selling Price W.avg.'!M32</f>
        <v>381.54146436273874</v>
      </c>
      <c r="O3" s="262">
        <f>'Selling Price W.avg.'!N32</f>
        <v>387.1047551443358</v>
      </c>
      <c r="P3" s="262">
        <f>'Selling Price W.avg.'!O32</f>
        <v>394.92434233791784</v>
      </c>
      <c r="Q3" s="262">
        <f>'Selling Price W.avg.'!P32</f>
        <v>388.80822029321376</v>
      </c>
      <c r="R3" s="191">
        <f>AVERAGE(F3:Q3)</f>
        <v>396.36772589559791</v>
      </c>
    </row>
    <row r="4" spans="5:18">
      <c r="E4" t="s">
        <v>184</v>
      </c>
      <c r="F4" s="262">
        <f>'Full cost W.avg.'!E32</f>
        <v>391.63283302535262</v>
      </c>
      <c r="G4" s="262">
        <f>'Full cost W.avg.'!F32</f>
        <v>386.27692941899727</v>
      </c>
      <c r="H4" s="262">
        <f>'Full cost W.avg.'!G32</f>
        <v>375.17002179393853</v>
      </c>
      <c r="I4" s="262">
        <f>'Full cost W.avg.'!H32</f>
        <v>376.24627346982265</v>
      </c>
      <c r="J4" s="262">
        <f>'Full cost W.avg.'!I32</f>
        <v>385.30706723770493</v>
      </c>
      <c r="K4" s="262">
        <f>'Full cost W.avg.'!J32</f>
        <v>380.08047022504911</v>
      </c>
      <c r="L4" s="262">
        <f>'Full cost W.avg.'!K32</f>
        <v>373.97938025251318</v>
      </c>
      <c r="M4" s="262">
        <f>'Full cost W.avg.'!L32</f>
        <v>384.78672394259848</v>
      </c>
      <c r="N4" s="262">
        <f>'Full cost W.avg.'!M32</f>
        <v>373.5640468922914</v>
      </c>
      <c r="O4" s="262">
        <f>'Full cost W.avg.'!N32</f>
        <v>360.27092270038912</v>
      </c>
      <c r="P4" s="262">
        <f>'Full cost W.avg.'!O32</f>
        <v>369.77529865719515</v>
      </c>
      <c r="Q4" s="262">
        <f>'Full cost W.avg.'!P32</f>
        <v>370.4648017930644</v>
      </c>
      <c r="R4" s="191">
        <f>AVERAGE(F4:Q4)</f>
        <v>377.29623078407644</v>
      </c>
    </row>
    <row r="5" spans="5:18">
      <c r="E5" t="s">
        <v>92</v>
      </c>
      <c r="F5" s="191">
        <f>F3-F4</f>
        <v>32.267498154457599</v>
      </c>
      <c r="G5" s="191">
        <f t="shared" ref="G5:Q5" si="0">G3-G4</f>
        <v>28.453405795090703</v>
      </c>
      <c r="H5" s="191">
        <f t="shared" si="0"/>
        <v>26.487924344401165</v>
      </c>
      <c r="I5" s="191">
        <f t="shared" si="0"/>
        <v>20.083924838085068</v>
      </c>
      <c r="J5" s="191">
        <f t="shared" si="0"/>
        <v>14.200988869112962</v>
      </c>
      <c r="K5" s="191">
        <f t="shared" si="0"/>
        <v>18.49292565449332</v>
      </c>
      <c r="L5" s="191">
        <f t="shared" si="0"/>
        <v>14.148893483028928</v>
      </c>
      <c r="M5" s="191">
        <f t="shared" si="0"/>
        <v>-3.5813318956776357</v>
      </c>
      <c r="N5" s="191">
        <f t="shared" si="0"/>
        <v>7.9774174704473353</v>
      </c>
      <c r="O5" s="191">
        <f t="shared" si="0"/>
        <v>26.833832443946676</v>
      </c>
      <c r="P5" s="191">
        <f t="shared" si="0"/>
        <v>25.149043680722684</v>
      </c>
      <c r="Q5" s="191">
        <f t="shared" si="0"/>
        <v>18.343418500149369</v>
      </c>
      <c r="R5" s="191">
        <f>AVERAGE(F5:Q5)</f>
        <v>19.071495111521514</v>
      </c>
    </row>
    <row r="6" spans="5:18"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191"/>
    </row>
    <row r="7" spans="5:18">
      <c r="F7" s="263">
        <v>23377</v>
      </c>
      <c r="G7" s="263">
        <v>23408</v>
      </c>
      <c r="H7" s="263">
        <v>23437</v>
      </c>
      <c r="I7" s="263">
        <v>23468</v>
      </c>
      <c r="J7" s="263">
        <v>23498</v>
      </c>
      <c r="K7" s="263">
        <v>23529</v>
      </c>
      <c r="L7" s="263">
        <v>23559</v>
      </c>
      <c r="M7" s="263">
        <v>23590</v>
      </c>
      <c r="N7" s="263">
        <v>23621</v>
      </c>
      <c r="O7" s="263">
        <v>23651</v>
      </c>
      <c r="P7" s="263">
        <v>23682</v>
      </c>
      <c r="Q7" s="263">
        <v>23712</v>
      </c>
      <c r="R7" s="337" t="s">
        <v>247</v>
      </c>
    </row>
    <row r="8" spans="5:18">
      <c r="E8" t="s">
        <v>185</v>
      </c>
      <c r="F8" s="262">
        <f>'Selling Price W.avg.'!E53</f>
        <v>584.34997754924473</v>
      </c>
      <c r="G8" s="262">
        <f>'Selling Price W.avg.'!F53</f>
        <v>628.80974641503281</v>
      </c>
      <c r="H8" s="262">
        <f>'Selling Price W.avg.'!G53</f>
        <v>596.51499809707025</v>
      </c>
      <c r="I8" s="262">
        <f>'Selling Price W.avg.'!H53</f>
        <v>550.0976644449305</v>
      </c>
      <c r="J8" s="262">
        <f>'Selling Price W.avg.'!I53</f>
        <v>483.33597616931121</v>
      </c>
      <c r="K8" s="262">
        <f>'Selling Price W.avg.'!J53</f>
        <v>463.87703480991013</v>
      </c>
      <c r="L8" s="262">
        <f>'Selling Price W.avg.'!K53</f>
        <v>438.52884929316264</v>
      </c>
      <c r="M8" s="262">
        <f>'Selling Price W.avg.'!L53</f>
        <v>444.43991161595301</v>
      </c>
      <c r="N8" s="262">
        <f>'Selling Price W.avg.'!M53</f>
        <v>442.93853399415644</v>
      </c>
      <c r="O8" s="262">
        <f>'Selling Price W.avg.'!N53</f>
        <v>445.16574448804766</v>
      </c>
      <c r="P8" s="262">
        <f>'Selling Price W.avg.'!O53</f>
        <v>439.55999259534451</v>
      </c>
      <c r="Q8" s="262">
        <f>'Selling Price W.avg.'!P53</f>
        <v>453.79927581952307</v>
      </c>
      <c r="R8" s="191">
        <f>AVERAGE(F8:Q8)</f>
        <v>497.61814210764061</v>
      </c>
    </row>
    <row r="9" spans="5:18">
      <c r="E9" t="s">
        <v>186</v>
      </c>
      <c r="F9" s="262">
        <f>'Full cost W.avg.'!E53</f>
        <v>384.77571748654589</v>
      </c>
      <c r="G9" s="262">
        <f>'Full cost W.avg.'!F53</f>
        <v>390.38135236502075</v>
      </c>
      <c r="H9" s="262">
        <f>'Full cost W.avg.'!G53</f>
        <v>389.35194510268235</v>
      </c>
      <c r="I9" s="262">
        <f>'Full cost W.avg.'!H53</f>
        <v>392.46335263188331</v>
      </c>
      <c r="J9" s="262">
        <f>'Full cost W.avg.'!I53</f>
        <v>392.4486656626691</v>
      </c>
      <c r="K9" s="262">
        <f>'Full cost W.avg.'!J53</f>
        <v>393.57312701281961</v>
      </c>
      <c r="L9" s="262">
        <f>'Full cost W.avg.'!K53</f>
        <v>395.07057155272531</v>
      </c>
      <c r="M9" s="262">
        <f>'Full cost W.avg.'!L53</f>
        <v>399.07568830562974</v>
      </c>
      <c r="N9" s="262">
        <f>'Full cost W.avg.'!M53</f>
        <v>390.60550940871678</v>
      </c>
      <c r="O9" s="262">
        <f>'Full cost W.avg.'!N53</f>
        <v>379.68688601315023</v>
      </c>
      <c r="P9" s="262">
        <f>'Full cost W.avg.'!O53</f>
        <v>384.94124576448581</v>
      </c>
      <c r="Q9" s="262">
        <f>'Full cost W.avg.'!P53</f>
        <v>385.32687514337067</v>
      </c>
      <c r="R9" s="191">
        <f>AVERAGE(F9:Q9)</f>
        <v>389.8084113708083</v>
      </c>
    </row>
    <row r="10" spans="5:18">
      <c r="E10" t="s">
        <v>92</v>
      </c>
      <c r="F10" s="191">
        <f>F8-F9</f>
        <v>199.57426006269884</v>
      </c>
      <c r="G10" s="191">
        <f t="shared" ref="G10" si="1">G8-G9</f>
        <v>238.42839405001206</v>
      </c>
      <c r="H10" s="191">
        <f t="shared" ref="H10" si="2">H8-H9</f>
        <v>207.1630529943879</v>
      </c>
      <c r="I10" s="191">
        <f t="shared" ref="I10" si="3">I8-I9</f>
        <v>157.63431181304719</v>
      </c>
      <c r="J10" s="191">
        <f t="shared" ref="J10" si="4">J8-J9</f>
        <v>90.887310506642109</v>
      </c>
      <c r="K10" s="191">
        <f t="shared" ref="K10" si="5">K8-K9</f>
        <v>70.303907797090517</v>
      </c>
      <c r="L10" s="191">
        <f t="shared" ref="L10" si="6">L8-L9</f>
        <v>43.458277740437325</v>
      </c>
      <c r="M10" s="191">
        <f t="shared" ref="M10" si="7">M8-M9</f>
        <v>45.364223310323268</v>
      </c>
      <c r="N10" s="191">
        <f t="shared" ref="N10" si="8">N8-N9</f>
        <v>52.333024585439659</v>
      </c>
      <c r="O10" s="191">
        <f t="shared" ref="O10" si="9">O8-O9</f>
        <v>65.478858474897436</v>
      </c>
      <c r="P10" s="191">
        <f t="shared" ref="P10" si="10">P8-P9</f>
        <v>54.618746830858697</v>
      </c>
      <c r="Q10" s="191">
        <f t="shared" ref="Q10" si="11">Q8-Q9</f>
        <v>68.472400676152404</v>
      </c>
      <c r="R10" s="191">
        <f>AVERAGE(F10:Q10)</f>
        <v>107.80973073683226</v>
      </c>
    </row>
    <row r="11" spans="5:18"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336"/>
    </row>
    <row r="12" spans="5:18">
      <c r="F12" s="263">
        <v>23377</v>
      </c>
      <c r="G12" s="263">
        <v>23408</v>
      </c>
      <c r="H12" s="263">
        <v>23437</v>
      </c>
      <c r="I12" s="263">
        <v>23468</v>
      </c>
      <c r="J12" s="263">
        <v>23498</v>
      </c>
      <c r="K12" s="263">
        <v>23529</v>
      </c>
      <c r="L12" s="263">
        <v>23559</v>
      </c>
      <c r="M12" s="263">
        <v>23590</v>
      </c>
      <c r="N12" s="263">
        <v>23621</v>
      </c>
      <c r="O12" s="263">
        <v>23651</v>
      </c>
      <c r="P12" s="263">
        <v>23682</v>
      </c>
      <c r="Q12" s="263">
        <v>23712</v>
      </c>
      <c r="R12" s="337" t="s">
        <v>247</v>
      </c>
    </row>
    <row r="13" spans="5:18">
      <c r="E13" t="s">
        <v>187</v>
      </c>
      <c r="F13" s="262">
        <f>'Selling Price W.avg.'!E11</f>
        <v>629.84764444444443</v>
      </c>
      <c r="G13" s="262">
        <f>'Selling Price W.avg.'!F11</f>
        <v>558.7437973333333</v>
      </c>
      <c r="H13" s="262">
        <f>'Selling Price W.avg.'!G11</f>
        <v>632.73459389170432</v>
      </c>
      <c r="I13" s="262">
        <f>'Selling Price W.avg.'!H11</f>
        <v>576.36785307454522</v>
      </c>
      <c r="J13" s="262">
        <f>'Selling Price W.avg.'!I11</f>
        <v>493.06774184880663</v>
      </c>
      <c r="K13" s="262">
        <f>'Selling Price W.avg.'!J11</f>
        <v>469.50567289652577</v>
      </c>
      <c r="L13" s="262">
        <f>'Selling Price W.avg.'!K11</f>
        <v>432.84849826060048</v>
      </c>
      <c r="M13" s="262">
        <f>'Selling Price W.avg.'!L11</f>
        <v>443.98175744344144</v>
      </c>
      <c r="N13" s="262">
        <f>'Selling Price W.avg.'!M11</f>
        <v>450.63893207936673</v>
      </c>
      <c r="O13" s="262">
        <f>'Selling Price W.avg.'!N11</f>
        <v>456.19132362467519</v>
      </c>
      <c r="P13" s="262">
        <f>'Selling Price W.avg.'!O11</f>
        <v>461.7437151699836</v>
      </c>
      <c r="Q13" s="262">
        <f>'Selling Price W.avg.'!P11</f>
        <v>462.29610671529207</v>
      </c>
      <c r="R13" s="191">
        <f>AVERAGE(F13:Q13)</f>
        <v>505.6639697318933</v>
      </c>
    </row>
    <row r="14" spans="5:18">
      <c r="E14" t="s">
        <v>188</v>
      </c>
      <c r="F14" s="262">
        <f>'Full cost W.avg.'!E11</f>
        <v>377.91860194773915</v>
      </c>
      <c r="G14" s="262">
        <f>'Full cost W.avg.'!F11</f>
        <v>383.40514007204797</v>
      </c>
      <c r="H14" s="262">
        <f>'Full cost W.avg.'!G11</f>
        <v>382.39487531100673</v>
      </c>
      <c r="I14" s="262">
        <f>'Full cost W.avg.'!H11</f>
        <v>385.44415014125104</v>
      </c>
      <c r="J14" s="262">
        <f>'Full cost W.avg.'!I11</f>
        <v>385.42976915056227</v>
      </c>
      <c r="K14" s="262">
        <f>'Full cost W.avg.'!J11</f>
        <v>386.53080422258438</v>
      </c>
      <c r="L14" s="262">
        <f>'Full cost W.avg.'!K11</f>
        <v>387.99975284201946</v>
      </c>
      <c r="M14" s="262">
        <f>'Full cost W.avg.'!L11</f>
        <v>391.9214296625716</v>
      </c>
      <c r="N14" s="262">
        <f>'Full cost W.avg.'!M11</f>
        <v>383.62771282601102</v>
      </c>
      <c r="O14" s="262">
        <f>'Full cost W.avg.'!N11</f>
        <v>372.93966290617487</v>
      </c>
      <c r="P14" s="262">
        <f>'Full cost W.avg.'!O11</f>
        <v>378.08455682935778</v>
      </c>
      <c r="Q14" s="262">
        <f>'Full cost W.avg.'!P11</f>
        <v>378.46215226284897</v>
      </c>
      <c r="R14" s="191">
        <f>AVERAGE(F14:Q14)</f>
        <v>382.84655068118121</v>
      </c>
    </row>
    <row r="15" spans="5:18">
      <c r="E15" t="s">
        <v>92</v>
      </c>
      <c r="F15" s="191">
        <f>F13-F14</f>
        <v>251.92904249670528</v>
      </c>
      <c r="G15" s="191">
        <f t="shared" ref="G15" si="12">G13-G14</f>
        <v>175.33865726128533</v>
      </c>
      <c r="H15" s="191">
        <f t="shared" ref="H15" si="13">H13-H14</f>
        <v>250.33971858069759</v>
      </c>
      <c r="I15" s="191">
        <f t="shared" ref="I15" si="14">I13-I14</f>
        <v>190.92370293329418</v>
      </c>
      <c r="J15" s="191">
        <f t="shared" ref="J15" si="15">J13-J14</f>
        <v>107.63797269824437</v>
      </c>
      <c r="K15" s="191">
        <f t="shared" ref="K15" si="16">K13-K14</f>
        <v>82.974868673941387</v>
      </c>
      <c r="L15" s="191">
        <f t="shared" ref="L15" si="17">L13-L14</f>
        <v>44.848745418581018</v>
      </c>
      <c r="M15" s="191">
        <f t="shared" ref="M15" si="18">M13-M14</f>
        <v>52.060327780869841</v>
      </c>
      <c r="N15" s="191">
        <f t="shared" ref="N15" si="19">N13-N14</f>
        <v>67.011219253355705</v>
      </c>
      <c r="O15" s="191">
        <f t="shared" ref="O15" si="20">O13-O14</f>
        <v>83.251660718500318</v>
      </c>
      <c r="P15" s="191">
        <f t="shared" ref="P15" si="21">P13-P14</f>
        <v>83.659158340625822</v>
      </c>
      <c r="Q15" s="191">
        <f t="shared" ref="Q15" si="22">Q13-Q14</f>
        <v>83.833954452443095</v>
      </c>
      <c r="R15" s="191">
        <f>AVERAGE(F15:Q15)</f>
        <v>122.81741905071198</v>
      </c>
    </row>
    <row r="16" spans="5:18"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336"/>
    </row>
    <row r="17" spans="5:18">
      <c r="F17" s="263">
        <v>23377</v>
      </c>
      <c r="G17" s="263">
        <v>23408</v>
      </c>
      <c r="H17" s="263">
        <v>23437</v>
      </c>
      <c r="I17" s="263">
        <v>23468</v>
      </c>
      <c r="J17" s="263">
        <v>23498</v>
      </c>
      <c r="K17" s="263">
        <v>23529</v>
      </c>
      <c r="L17" s="263">
        <v>23559</v>
      </c>
      <c r="M17" s="263">
        <v>23590</v>
      </c>
      <c r="N17" s="263">
        <v>23621</v>
      </c>
      <c r="O17" s="263">
        <v>23651</v>
      </c>
      <c r="P17" s="263">
        <v>23682</v>
      </c>
      <c r="Q17" s="263">
        <v>23712</v>
      </c>
      <c r="R17" s="337" t="s">
        <v>247</v>
      </c>
    </row>
    <row r="18" spans="5:18">
      <c r="E18" t="s">
        <v>189</v>
      </c>
      <c r="F18" s="262">
        <f>'Selling Price W.avg.'!E12</f>
        <v>423.98190168709425</v>
      </c>
      <c r="G18" s="262">
        <f>'Selling Price W.avg.'!F12</f>
        <v>467.05361087242011</v>
      </c>
      <c r="H18" s="262">
        <f>'Selling Price W.avg.'!G12</f>
        <v>433.3993248518434</v>
      </c>
      <c r="I18" s="262">
        <f>'Selling Price W.avg.'!H12</f>
        <v>462.13558751095337</v>
      </c>
      <c r="J18" s="262">
        <f>'Selling Price W.avg.'!I12</f>
        <v>433.88866030094533</v>
      </c>
      <c r="K18" s="262">
        <f>'Selling Price W.avg.'!J12</f>
        <v>429.22921157357598</v>
      </c>
      <c r="L18" s="262">
        <f>'Selling Price W.avg.'!K12</f>
        <v>416.03424388354449</v>
      </c>
      <c r="M18" s="262">
        <f>'Selling Price W.avg.'!L12</f>
        <v>418.47774115481775</v>
      </c>
      <c r="N18" s="262">
        <f>'Selling Price W.avg.'!M12</f>
        <v>420.00272273517072</v>
      </c>
      <c r="O18" s="262">
        <f>'Selling Price W.avg.'!N12</f>
        <v>423.07995474611357</v>
      </c>
      <c r="P18" s="262">
        <f>'Selling Price W.avg.'!O12</f>
        <v>415.75608063405161</v>
      </c>
      <c r="Q18" s="262">
        <f>'Selling Price W.avg.'!P12</f>
        <v>418.74225990679906</v>
      </c>
      <c r="R18" s="191">
        <f>AVERAGE(F18:Q18)</f>
        <v>430.14844165477751</v>
      </c>
    </row>
    <row r="19" spans="5:18">
      <c r="E19" t="s">
        <v>190</v>
      </c>
      <c r="F19" s="262">
        <f>'Full cost W.avg.'!E12</f>
        <v>368.1919513486053</v>
      </c>
      <c r="G19" s="262">
        <f>'Full cost W.avg.'!F12</f>
        <v>432.32795971775715</v>
      </c>
      <c r="H19" s="262">
        <f>'Full cost W.avg.'!G12</f>
        <v>385.39757751457995</v>
      </c>
      <c r="I19" s="262">
        <f>'Full cost W.avg.'!H12</f>
        <v>426.42173263621288</v>
      </c>
      <c r="J19" s="262">
        <f>'Full cost W.avg.'!I12</f>
        <v>396.9781222918852</v>
      </c>
      <c r="K19" s="262">
        <f>'Full cost W.avg.'!J12</f>
        <v>391.79532508270876</v>
      </c>
      <c r="L19" s="262">
        <f>'Full cost W.avg.'!K12</f>
        <v>395.06376519377244</v>
      </c>
      <c r="M19" s="262">
        <f>'Full cost W.avg.'!L12</f>
        <v>386.21460740927176</v>
      </c>
      <c r="N19" s="262">
        <f>'Full cost W.avg.'!M12</f>
        <v>380.71803667565683</v>
      </c>
      <c r="O19" s="262">
        <f>'Full cost W.avg.'!N12</f>
        <v>373.76596693273353</v>
      </c>
      <c r="P19" s="262">
        <f>'Full cost W.avg.'!O12</f>
        <v>370.19355516891869</v>
      </c>
      <c r="Q19" s="262">
        <f>'Full cost W.avg.'!P12</f>
        <v>377.87718363306521</v>
      </c>
      <c r="R19" s="191">
        <f>AVERAGE(F19:Q19)</f>
        <v>390.41214863376399</v>
      </c>
    </row>
    <row r="20" spans="5:18">
      <c r="E20" t="s">
        <v>92</v>
      </c>
      <c r="F20" s="191">
        <f>F18-F19</f>
        <v>55.78995033848895</v>
      </c>
      <c r="G20" s="191">
        <f t="shared" ref="G20" si="23">G18-G19</f>
        <v>34.725651154662955</v>
      </c>
      <c r="H20" s="191">
        <f t="shared" ref="H20" si="24">H18-H19</f>
        <v>48.001747337263453</v>
      </c>
      <c r="I20" s="191">
        <f t="shared" ref="I20" si="25">I18-I19</f>
        <v>35.713854874740491</v>
      </c>
      <c r="J20" s="191">
        <f t="shared" ref="J20" si="26">J18-J19</f>
        <v>36.910538009060133</v>
      </c>
      <c r="K20" s="191">
        <f t="shared" ref="K20" si="27">K18-K19</f>
        <v>37.433886490867224</v>
      </c>
      <c r="L20" s="191">
        <f t="shared" ref="L20" si="28">L18-L19</f>
        <v>20.970478689772051</v>
      </c>
      <c r="M20" s="191">
        <f t="shared" ref="M20" si="29">M18-M19</f>
        <v>32.263133745545986</v>
      </c>
      <c r="N20" s="191">
        <f t="shared" ref="N20" si="30">N18-N19</f>
        <v>39.284686059513888</v>
      </c>
      <c r="O20" s="191">
        <f t="shared" ref="O20" si="31">O18-O19</f>
        <v>49.313987813380038</v>
      </c>
      <c r="P20" s="191">
        <f t="shared" ref="P20" si="32">P18-P19</f>
        <v>45.562525465132921</v>
      </c>
      <c r="Q20" s="191">
        <f t="shared" ref="Q20" si="33">Q18-Q19</f>
        <v>40.865076273733848</v>
      </c>
      <c r="R20" s="191">
        <f>AVERAGE(F20:Q20)</f>
        <v>39.736293021013495</v>
      </c>
    </row>
    <row r="21" spans="5:18"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336"/>
    </row>
    <row r="22" spans="5:18">
      <c r="F22" s="263">
        <v>23377</v>
      </c>
      <c r="G22" s="263">
        <v>23408</v>
      </c>
      <c r="H22" s="263">
        <v>23437</v>
      </c>
      <c r="I22" s="263">
        <v>23468</v>
      </c>
      <c r="J22" s="263">
        <v>23498</v>
      </c>
      <c r="K22" s="263">
        <v>23529</v>
      </c>
      <c r="L22" s="263">
        <v>23559</v>
      </c>
      <c r="M22" s="263">
        <v>23590</v>
      </c>
      <c r="N22" s="263">
        <v>23621</v>
      </c>
      <c r="O22" s="263">
        <v>23651</v>
      </c>
      <c r="P22" s="263">
        <v>23682</v>
      </c>
      <c r="Q22" s="263">
        <v>23712</v>
      </c>
      <c r="R22" s="337" t="s">
        <v>247</v>
      </c>
    </row>
    <row r="23" spans="5:18">
      <c r="E23" t="s">
        <v>137</v>
      </c>
      <c r="F23" s="262">
        <f>'Selling Price W.avg.'!E129</f>
        <v>499.69401012773795</v>
      </c>
      <c r="G23" s="262">
        <f>'Selling Price W.avg.'!F129</f>
        <v>490.31551865209377</v>
      </c>
      <c r="H23" s="262">
        <f>'Selling Price W.avg.'!G129</f>
        <v>482.43038042881915</v>
      </c>
      <c r="I23" s="262">
        <f>'Selling Price W.avg.'!H129</f>
        <v>469.08303163668029</v>
      </c>
      <c r="J23" s="262">
        <f>'Selling Price W.avg.'!I129</f>
        <v>470.21876009082985</v>
      </c>
      <c r="K23" s="262">
        <f>'Selling Price W.avg.'!J129</f>
        <v>468.22440048740617</v>
      </c>
      <c r="L23" s="262">
        <f>'Selling Price W.avg.'!K129</f>
        <v>467.76394786237518</v>
      </c>
      <c r="M23" s="262">
        <f>'Selling Price W.avg.'!L129</f>
        <v>469.59708177487386</v>
      </c>
      <c r="N23" s="262">
        <f>'Selling Price W.avg.'!M129</f>
        <v>465.44851304635591</v>
      </c>
      <c r="O23" s="262">
        <f>'Selling Price W.avg.'!N129</f>
        <v>465.14398080837321</v>
      </c>
      <c r="P23" s="262">
        <f>'Selling Price W.avg.'!O129</f>
        <v>470.84851304635589</v>
      </c>
      <c r="Q23" s="262">
        <f>'Selling Price W.avg.'!P129</f>
        <v>473.6856576804181</v>
      </c>
      <c r="R23" s="191">
        <f>AVERAGE(F23:Q23)</f>
        <v>474.37114963686003</v>
      </c>
    </row>
    <row r="24" spans="5:18">
      <c r="E24" t="s">
        <v>191</v>
      </c>
      <c r="F24" s="262">
        <f>'Full cost W.avg.'!E129</f>
        <v>364.20437087012567</v>
      </c>
      <c r="G24" s="262">
        <f>'Full cost W.avg.'!F129</f>
        <v>369.45271548610219</v>
      </c>
      <c r="H24" s="262">
        <f>'Full cost W.avg.'!G129</f>
        <v>368.48073572765554</v>
      </c>
      <c r="I24" s="262">
        <f>'Full cost W.avg.'!H129</f>
        <v>371.40574515998662</v>
      </c>
      <c r="J24" s="262">
        <f>'Full cost W.avg.'!I129</f>
        <v>371.39197612634814</v>
      </c>
      <c r="K24" s="262">
        <f>'Full cost W.avg.'!J129</f>
        <v>372.44615864211426</v>
      </c>
      <c r="L24" s="262">
        <f>'Full cost W.avg.'!K129</f>
        <v>373.85811542060776</v>
      </c>
      <c r="M24" s="262">
        <f>'Full cost W.avg.'!L129</f>
        <v>377.61291237645543</v>
      </c>
      <c r="N24" s="262">
        <f>'Full cost W.avg.'!M129</f>
        <v>369.67211966059966</v>
      </c>
      <c r="O24" s="262">
        <f>'Full cost W.avg.'!N129</f>
        <v>359.44521669222411</v>
      </c>
      <c r="P24" s="262">
        <f>'Full cost W.avg.'!O129</f>
        <v>364.37117895910131</v>
      </c>
      <c r="Q24" s="262">
        <f>'Full cost W.avg.'!P129</f>
        <v>364.73270650180581</v>
      </c>
      <c r="R24" s="191">
        <f>AVERAGE(F24:Q24)</f>
        <v>368.92282930192715</v>
      </c>
    </row>
    <row r="25" spans="5:18">
      <c r="E25" t="s">
        <v>92</v>
      </c>
      <c r="F25" s="191">
        <f>F23-F24</f>
        <v>135.48963925761228</v>
      </c>
      <c r="G25" s="191">
        <f t="shared" ref="G25" si="34">G23-G24</f>
        <v>120.86280316599158</v>
      </c>
      <c r="H25" s="191">
        <f t="shared" ref="H25" si="35">H23-H24</f>
        <v>113.94964470116361</v>
      </c>
      <c r="I25" s="191">
        <f t="shared" ref="I25" si="36">I23-I24</f>
        <v>97.677286476693666</v>
      </c>
      <c r="J25" s="191">
        <f t="shared" ref="J25" si="37">J23-J24</f>
        <v>98.826783964481706</v>
      </c>
      <c r="K25" s="191">
        <f t="shared" ref="K25" si="38">K23-K24</f>
        <v>95.778241845291916</v>
      </c>
      <c r="L25" s="191">
        <f t="shared" ref="L25" si="39">L23-L24</f>
        <v>93.905832441767416</v>
      </c>
      <c r="M25" s="191">
        <f t="shared" ref="M25" si="40">M23-M24</f>
        <v>91.98416939841843</v>
      </c>
      <c r="N25" s="191">
        <f t="shared" ref="N25" si="41">N23-N24</f>
        <v>95.776393385756251</v>
      </c>
      <c r="O25" s="191">
        <f t="shared" ref="O25" si="42">O23-O24</f>
        <v>105.69876411614911</v>
      </c>
      <c r="P25" s="191">
        <f t="shared" ref="P25" si="43">P23-P24</f>
        <v>106.47733408725458</v>
      </c>
      <c r="Q25" s="191">
        <f t="shared" ref="Q25" si="44">Q23-Q24</f>
        <v>108.9529511786123</v>
      </c>
      <c r="R25" s="191">
        <f>AVERAGE(F25:Q25)</f>
        <v>105.44832033493272</v>
      </c>
    </row>
    <row r="26" spans="5:18"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336"/>
    </row>
    <row r="27" spans="5:18">
      <c r="F27" s="263">
        <v>23377</v>
      </c>
      <c r="G27" s="263">
        <v>23408</v>
      </c>
      <c r="H27" s="263">
        <v>23437</v>
      </c>
      <c r="I27" s="263">
        <v>23468</v>
      </c>
      <c r="J27" s="263">
        <v>23498</v>
      </c>
      <c r="K27" s="263">
        <v>23529</v>
      </c>
      <c r="L27" s="263">
        <v>23559</v>
      </c>
      <c r="M27" s="263">
        <v>23590</v>
      </c>
      <c r="N27" s="263">
        <v>23621</v>
      </c>
      <c r="O27" s="263">
        <v>23651</v>
      </c>
      <c r="P27" s="263">
        <v>23682</v>
      </c>
      <c r="Q27" s="263">
        <v>23712</v>
      </c>
      <c r="R27" s="337" t="s">
        <v>247</v>
      </c>
    </row>
    <row r="28" spans="5:18">
      <c r="E28" t="s">
        <v>192</v>
      </c>
      <c r="F28" s="262">
        <f>'Selling Price W.avg.'!E133</f>
        <v>413.28125</v>
      </c>
      <c r="G28" s="262">
        <f>'Selling Price W.avg.'!F133</f>
        <v>404.9</v>
      </c>
      <c r="H28" s="262">
        <f>'Selling Price W.avg.'!G133</f>
        <v>397.25</v>
      </c>
      <c r="I28" s="262">
        <f>'Selling Price W.avg.'!H133</f>
        <v>384.2</v>
      </c>
      <c r="J28" s="262">
        <f>'Selling Price W.avg.'!I133</f>
        <v>385.1</v>
      </c>
      <c r="K28" s="262">
        <f>'Selling Price W.avg.'!J133</f>
        <v>383.3</v>
      </c>
      <c r="L28" s="262">
        <f>'Selling Price W.avg.'!K133</f>
        <v>382.85</v>
      </c>
      <c r="M28" s="262">
        <f>'Selling Price W.avg.'!L133</f>
        <v>384.2</v>
      </c>
      <c r="N28" s="262">
        <f>'Selling Price W.avg.'!M133</f>
        <v>380.6</v>
      </c>
      <c r="O28" s="262">
        <f>'Selling Price W.avg.'!N133</f>
        <v>380.6</v>
      </c>
      <c r="P28" s="262">
        <f>'Selling Price W.avg.'!O133</f>
        <v>386</v>
      </c>
      <c r="Q28" s="262">
        <f>'Selling Price W.avg.'!P133</f>
        <v>388.7</v>
      </c>
      <c r="R28" s="191">
        <f>AVERAGE(F28:Q28)</f>
        <v>389.24843749999997</v>
      </c>
    </row>
    <row r="29" spans="5:18">
      <c r="E29" t="s">
        <v>193</v>
      </c>
      <c r="F29" s="262">
        <f>'Full cost W.avg.'!E133</f>
        <v>364.20437087012573</v>
      </c>
      <c r="G29" s="262">
        <f>'Full cost W.avg.'!F133</f>
        <v>369.45271548610231</v>
      </c>
      <c r="H29" s="262">
        <f>'Full cost W.avg.'!G133</f>
        <v>368.4807357276556</v>
      </c>
      <c r="I29" s="262">
        <f>'Full cost W.avg.'!H133</f>
        <v>371.40574515998662</v>
      </c>
      <c r="J29" s="262">
        <f>'Full cost W.avg.'!I133</f>
        <v>371.39197612634825</v>
      </c>
      <c r="K29" s="262">
        <f>'Full cost W.avg.'!J133</f>
        <v>372.44615864211426</v>
      </c>
      <c r="L29" s="262">
        <f>'Full cost W.avg.'!K133</f>
        <v>373.85811542060782</v>
      </c>
      <c r="M29" s="262">
        <f>'Full cost W.avg.'!L133</f>
        <v>377.61291237645548</v>
      </c>
      <c r="N29" s="262">
        <f>'Full cost W.avg.'!M133</f>
        <v>369.67211966059972</v>
      </c>
      <c r="O29" s="262">
        <f>'Full cost W.avg.'!N133</f>
        <v>359.44521669222411</v>
      </c>
      <c r="P29" s="262">
        <f>'Full cost W.avg.'!O133</f>
        <v>364.37117895910131</v>
      </c>
      <c r="Q29" s="262">
        <f>'Full cost W.avg.'!P133</f>
        <v>364.73270650180581</v>
      </c>
      <c r="R29" s="191">
        <f>AVERAGE(F29:Q29)</f>
        <v>368.92282930192727</v>
      </c>
    </row>
    <row r="30" spans="5:18">
      <c r="E30" t="s">
        <v>92</v>
      </c>
      <c r="F30" s="191">
        <f>F28-F29</f>
        <v>49.076879129874271</v>
      </c>
      <c r="G30" s="191">
        <f t="shared" ref="G30" si="45">G28-G29</f>
        <v>35.447284513897671</v>
      </c>
      <c r="H30" s="191">
        <f t="shared" ref="H30" si="46">H28-H29</f>
        <v>28.769264272344401</v>
      </c>
      <c r="I30" s="191">
        <f t="shared" ref="I30" si="47">I28-I29</f>
        <v>12.794254840013366</v>
      </c>
      <c r="J30" s="191">
        <f t="shared" ref="J30" si="48">J28-J29</f>
        <v>13.708023873651769</v>
      </c>
      <c r="K30" s="191">
        <f t="shared" ref="K30" si="49">K28-K29</f>
        <v>10.853841357885756</v>
      </c>
      <c r="L30" s="191">
        <f t="shared" ref="L30" si="50">L28-L29</f>
        <v>8.991884579392206</v>
      </c>
      <c r="M30" s="191">
        <f t="shared" ref="M30" si="51">M28-M29</f>
        <v>6.5870876235445053</v>
      </c>
      <c r="N30" s="191">
        <f t="shared" ref="N30" si="52">N28-N29</f>
        <v>10.927880339400303</v>
      </c>
      <c r="O30" s="191">
        <f t="shared" ref="O30" si="53">O28-O29</f>
        <v>21.154783307775915</v>
      </c>
      <c r="P30" s="191">
        <f t="shared" ref="P30" si="54">P28-P29</f>
        <v>21.628821040898686</v>
      </c>
      <c r="Q30" s="191">
        <f t="shared" ref="Q30" si="55">Q28-Q29</f>
        <v>23.967293498194181</v>
      </c>
      <c r="R30" s="191">
        <f>AVERAGE(F30:Q30)</f>
        <v>20.325608198072754</v>
      </c>
    </row>
    <row r="36" spans="5:18">
      <c r="E36" s="338" t="s">
        <v>145</v>
      </c>
      <c r="F36" s="339">
        <f>F2</f>
        <v>23377</v>
      </c>
      <c r="G36" s="339">
        <f>G2</f>
        <v>23408</v>
      </c>
      <c r="H36" s="339">
        <f t="shared" ref="H36:Q36" si="56">H2</f>
        <v>23437</v>
      </c>
      <c r="I36" s="339">
        <f t="shared" si="56"/>
        <v>23468</v>
      </c>
      <c r="J36" s="339">
        <f t="shared" si="56"/>
        <v>23498</v>
      </c>
      <c r="K36" s="339">
        <f t="shared" si="56"/>
        <v>23529</v>
      </c>
      <c r="L36" s="339">
        <f t="shared" si="56"/>
        <v>23559</v>
      </c>
      <c r="M36" s="339">
        <f t="shared" si="56"/>
        <v>23590</v>
      </c>
      <c r="N36" s="339">
        <f t="shared" si="56"/>
        <v>23621</v>
      </c>
      <c r="O36" s="339">
        <f t="shared" si="56"/>
        <v>23651</v>
      </c>
      <c r="P36" s="339">
        <f t="shared" si="56"/>
        <v>23682</v>
      </c>
      <c r="Q36" s="339">
        <f t="shared" si="56"/>
        <v>23712</v>
      </c>
      <c r="R36" s="337" t="s">
        <v>247</v>
      </c>
    </row>
    <row r="37" spans="5:18">
      <c r="E37" s="3" t="str">
        <f>E3</f>
        <v>C2 Selling Price</v>
      </c>
      <c r="F37" s="326">
        <f>F3</f>
        <v>423.90033117981022</v>
      </c>
      <c r="G37" s="326">
        <f>G3</f>
        <v>414.73033521408797</v>
      </c>
      <c r="H37" s="326">
        <f t="shared" ref="H37:Q37" si="57">H3</f>
        <v>401.6579461383397</v>
      </c>
      <c r="I37" s="326">
        <f t="shared" si="57"/>
        <v>396.33019830790772</v>
      </c>
      <c r="J37" s="326">
        <f t="shared" si="57"/>
        <v>399.50805610681789</v>
      </c>
      <c r="K37" s="326">
        <f t="shared" si="57"/>
        <v>398.57339587954243</v>
      </c>
      <c r="L37" s="326">
        <f t="shared" si="57"/>
        <v>388.12827373554211</v>
      </c>
      <c r="M37" s="326">
        <f t="shared" si="57"/>
        <v>381.20539204692085</v>
      </c>
      <c r="N37" s="326">
        <f t="shared" si="57"/>
        <v>381.54146436273874</v>
      </c>
      <c r="O37" s="326">
        <f t="shared" si="57"/>
        <v>387.1047551443358</v>
      </c>
      <c r="P37" s="326">
        <f t="shared" si="57"/>
        <v>394.92434233791784</v>
      </c>
      <c r="Q37" s="326">
        <f t="shared" si="57"/>
        <v>388.80822029321376</v>
      </c>
      <c r="R37" s="191">
        <f t="shared" ref="R37:R43" si="58">AVERAGE(F37:Q37)</f>
        <v>396.36772589559791</v>
      </c>
    </row>
    <row r="38" spans="5:18">
      <c r="E38" s="3" t="str">
        <f>E8</f>
        <v>C3 Selling Price</v>
      </c>
      <c r="F38" s="326">
        <f>F8</f>
        <v>584.34997754924473</v>
      </c>
      <c r="G38" s="326">
        <f>G8</f>
        <v>628.80974641503281</v>
      </c>
      <c r="H38" s="326">
        <f t="shared" ref="H38:Q38" si="59">H8</f>
        <v>596.51499809707025</v>
      </c>
      <c r="I38" s="326">
        <f t="shared" si="59"/>
        <v>550.0976644449305</v>
      </c>
      <c r="J38" s="326">
        <f t="shared" si="59"/>
        <v>483.33597616931121</v>
      </c>
      <c r="K38" s="326">
        <f t="shared" si="59"/>
        <v>463.87703480991013</v>
      </c>
      <c r="L38" s="326">
        <f t="shared" si="59"/>
        <v>438.52884929316264</v>
      </c>
      <c r="M38" s="326">
        <f t="shared" si="59"/>
        <v>444.43991161595301</v>
      </c>
      <c r="N38" s="326">
        <f t="shared" si="59"/>
        <v>442.93853399415644</v>
      </c>
      <c r="O38" s="326">
        <f t="shared" si="59"/>
        <v>445.16574448804766</v>
      </c>
      <c r="P38" s="326">
        <f t="shared" si="59"/>
        <v>439.55999259534451</v>
      </c>
      <c r="Q38" s="326">
        <f t="shared" si="59"/>
        <v>453.79927581952307</v>
      </c>
      <c r="R38" s="191">
        <f t="shared" si="58"/>
        <v>497.61814210764061</v>
      </c>
    </row>
    <row r="39" spans="5:18">
      <c r="E39" s="3" t="str">
        <f>E13</f>
        <v>LPG Petro Selling Price</v>
      </c>
      <c r="F39" s="326">
        <f>F13</f>
        <v>629.84764444444443</v>
      </c>
      <c r="G39" s="326">
        <f>G13</f>
        <v>558.7437973333333</v>
      </c>
      <c r="H39" s="326">
        <f t="shared" ref="H39:Q39" si="60">H13</f>
        <v>632.73459389170432</v>
      </c>
      <c r="I39" s="326">
        <f t="shared" si="60"/>
        <v>576.36785307454522</v>
      </c>
      <c r="J39" s="326">
        <f t="shared" si="60"/>
        <v>493.06774184880663</v>
      </c>
      <c r="K39" s="326">
        <f t="shared" si="60"/>
        <v>469.50567289652577</v>
      </c>
      <c r="L39" s="326">
        <f t="shared" si="60"/>
        <v>432.84849826060048</v>
      </c>
      <c r="M39" s="326">
        <f t="shared" si="60"/>
        <v>443.98175744344144</v>
      </c>
      <c r="N39" s="326">
        <f t="shared" si="60"/>
        <v>450.63893207936673</v>
      </c>
      <c r="O39" s="326">
        <f t="shared" si="60"/>
        <v>456.19132362467519</v>
      </c>
      <c r="P39" s="326">
        <f t="shared" si="60"/>
        <v>461.7437151699836</v>
      </c>
      <c r="Q39" s="326">
        <f t="shared" si="60"/>
        <v>462.29610671529207</v>
      </c>
      <c r="R39" s="191">
        <f t="shared" si="58"/>
        <v>505.6639697318933</v>
      </c>
    </row>
    <row r="40" spans="5:18">
      <c r="E40" s="3" t="str">
        <f>E18</f>
        <v>LPG M.7 Selling Price</v>
      </c>
      <c r="F40" s="326">
        <f>F18</f>
        <v>423.98190168709425</v>
      </c>
      <c r="G40" s="326">
        <f>G18</f>
        <v>467.05361087242011</v>
      </c>
      <c r="H40" s="326">
        <f t="shared" ref="H40:Q40" si="61">H18</f>
        <v>433.3993248518434</v>
      </c>
      <c r="I40" s="326">
        <f t="shared" si="61"/>
        <v>462.13558751095337</v>
      </c>
      <c r="J40" s="326">
        <f t="shared" si="61"/>
        <v>433.88866030094533</v>
      </c>
      <c r="K40" s="326">
        <f t="shared" si="61"/>
        <v>429.22921157357598</v>
      </c>
      <c r="L40" s="326">
        <f t="shared" si="61"/>
        <v>416.03424388354449</v>
      </c>
      <c r="M40" s="326">
        <f t="shared" si="61"/>
        <v>418.47774115481775</v>
      </c>
      <c r="N40" s="326">
        <f t="shared" si="61"/>
        <v>420.00272273517072</v>
      </c>
      <c r="O40" s="326">
        <f t="shared" si="61"/>
        <v>423.07995474611357</v>
      </c>
      <c r="P40" s="326">
        <f t="shared" si="61"/>
        <v>415.75608063405161</v>
      </c>
      <c r="Q40" s="326">
        <f t="shared" si="61"/>
        <v>418.74225990679906</v>
      </c>
      <c r="R40" s="191">
        <f t="shared" si="58"/>
        <v>430.14844165477751</v>
      </c>
    </row>
    <row r="41" spans="5:18">
      <c r="E41" s="347" t="s">
        <v>249</v>
      </c>
      <c r="F41" s="348">
        <f>'Selling Price W.avg.'!E13</f>
        <v>413.55679283704654</v>
      </c>
      <c r="G41" s="348">
        <f>'Selling Price W.avg.'!F13</f>
        <v>415.85906993607</v>
      </c>
      <c r="H41" s="348">
        <f>'Selling Price W.avg.'!G13</f>
        <v>418.7981626624973</v>
      </c>
      <c r="I41" s="348">
        <f>'Selling Price W.avg.'!H13</f>
        <v>419.04890799827598</v>
      </c>
      <c r="J41" s="348">
        <f>'Selling Price W.avg.'!I13</f>
        <v>421.32744112308728</v>
      </c>
      <c r="K41" s="348">
        <f>'Selling Price W.avg.'!J13</f>
        <v>421.27961817748923</v>
      </c>
      <c r="L41" s="348">
        <f>'Selling Price W.avg.'!K13</f>
        <v>422.14644842197794</v>
      </c>
      <c r="M41" s="348">
        <f>'Selling Price W.avg.'!L13</f>
        <v>418.27969561205197</v>
      </c>
      <c r="N41" s="348">
        <f>'Selling Price W.avg.'!M13</f>
        <v>418.35890924843625</v>
      </c>
      <c r="O41" s="348">
        <f>'Selling Price W.avg.'!N13</f>
        <v>420.80981822876794</v>
      </c>
      <c r="P41" s="348">
        <f>'Selling Price W.avg.'!O13</f>
        <v>414.73183834136915</v>
      </c>
      <c r="Q41" s="348">
        <f>'Selling Price W.avg.'!P13</f>
        <v>414.79240050684257</v>
      </c>
      <c r="R41" s="345">
        <f t="shared" si="58"/>
        <v>418.24909192449269</v>
      </c>
    </row>
    <row r="42" spans="5:18">
      <c r="E42" s="3" t="str">
        <f>E23</f>
        <v>NGL Selling Price</v>
      </c>
      <c r="F42" s="326">
        <f>F23</f>
        <v>499.69401012773795</v>
      </c>
      <c r="G42" s="326">
        <f>G23</f>
        <v>490.31551865209377</v>
      </c>
      <c r="H42" s="326">
        <f t="shared" ref="H42:Q42" si="62">H23</f>
        <v>482.43038042881915</v>
      </c>
      <c r="I42" s="326">
        <f t="shared" si="62"/>
        <v>469.08303163668029</v>
      </c>
      <c r="J42" s="326">
        <f t="shared" si="62"/>
        <v>470.21876009082985</v>
      </c>
      <c r="K42" s="326">
        <f t="shared" si="62"/>
        <v>468.22440048740617</v>
      </c>
      <c r="L42" s="326">
        <f t="shared" si="62"/>
        <v>467.76394786237518</v>
      </c>
      <c r="M42" s="326">
        <f t="shared" si="62"/>
        <v>469.59708177487386</v>
      </c>
      <c r="N42" s="326">
        <f t="shared" si="62"/>
        <v>465.44851304635591</v>
      </c>
      <c r="O42" s="326">
        <f t="shared" si="62"/>
        <v>465.14398080837321</v>
      </c>
      <c r="P42" s="326">
        <f t="shared" si="62"/>
        <v>470.84851304635589</v>
      </c>
      <c r="Q42" s="326">
        <f t="shared" si="62"/>
        <v>473.6856576804181</v>
      </c>
      <c r="R42" s="191">
        <f t="shared" si="58"/>
        <v>474.37114963686003</v>
      </c>
    </row>
    <row r="43" spans="5:18">
      <c r="E43" s="3" t="str">
        <f>E28</f>
        <v>C5 Selling Price</v>
      </c>
      <c r="F43" s="326">
        <f>F28</f>
        <v>413.28125</v>
      </c>
      <c r="G43" s="326">
        <f>G28</f>
        <v>404.9</v>
      </c>
      <c r="H43" s="326">
        <f t="shared" ref="H43:Q43" si="63">H28</f>
        <v>397.25</v>
      </c>
      <c r="I43" s="326">
        <f t="shared" si="63"/>
        <v>384.2</v>
      </c>
      <c r="J43" s="326">
        <f t="shared" si="63"/>
        <v>385.1</v>
      </c>
      <c r="K43" s="326">
        <f t="shared" si="63"/>
        <v>383.3</v>
      </c>
      <c r="L43" s="326">
        <f t="shared" si="63"/>
        <v>382.85</v>
      </c>
      <c r="M43" s="326">
        <f t="shared" si="63"/>
        <v>384.2</v>
      </c>
      <c r="N43" s="326">
        <f t="shared" si="63"/>
        <v>380.6</v>
      </c>
      <c r="O43" s="326">
        <f t="shared" si="63"/>
        <v>380.6</v>
      </c>
      <c r="P43" s="326">
        <f t="shared" si="63"/>
        <v>386</v>
      </c>
      <c r="Q43" s="326">
        <f t="shared" si="63"/>
        <v>388.7</v>
      </c>
      <c r="R43" s="191">
        <f t="shared" si="58"/>
        <v>389.24843749999997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BA72"/>
  <sheetViews>
    <sheetView zoomScaleNormal="100" workbookViewId="0">
      <selection activeCell="P46" sqref="P46"/>
    </sheetView>
  </sheetViews>
  <sheetFormatPr defaultRowHeight="14.4"/>
  <cols>
    <col min="1" max="1" width="18.6640625" customWidth="1"/>
    <col min="2" max="2" width="8" customWidth="1"/>
    <col min="3" max="3" width="8.6640625" bestFit="1" customWidth="1"/>
    <col min="4" max="15" width="9.6640625" customWidth="1"/>
    <col min="17" max="17" width="10.6640625" customWidth="1"/>
    <col min="18" max="18" width="9.5546875" bestFit="1" customWidth="1"/>
  </cols>
  <sheetData>
    <row r="1" spans="1:53" s="10" customFormat="1" ht="23.4">
      <c r="A1" s="11" t="s">
        <v>23</v>
      </c>
      <c r="C1" s="302"/>
      <c r="D1" s="327"/>
      <c r="E1" s="239"/>
      <c r="AN1" s="238" t="s">
        <v>203</v>
      </c>
    </row>
    <row r="2" spans="1:53" ht="14.4" customHeight="1">
      <c r="A2" s="353" t="s">
        <v>52</v>
      </c>
      <c r="B2" s="354" t="s">
        <v>1</v>
      </c>
      <c r="C2" s="308">
        <v>44166</v>
      </c>
      <c r="D2" s="309">
        <v>44198</v>
      </c>
      <c r="E2" s="309">
        <v>44230</v>
      </c>
      <c r="F2" s="309">
        <v>44262</v>
      </c>
      <c r="G2" s="309">
        <v>44294</v>
      </c>
      <c r="H2" s="309">
        <v>44326</v>
      </c>
      <c r="I2" s="309">
        <v>44358</v>
      </c>
      <c r="J2" s="309">
        <v>44390</v>
      </c>
      <c r="K2" s="309">
        <v>44422</v>
      </c>
      <c r="L2" s="309">
        <v>44454</v>
      </c>
      <c r="M2" s="309">
        <v>44486</v>
      </c>
      <c r="N2" s="309">
        <v>44518</v>
      </c>
      <c r="O2" s="309">
        <v>44550</v>
      </c>
      <c r="P2" s="286"/>
    </row>
    <row r="3" spans="1:53">
      <c r="A3" s="353"/>
      <c r="B3" s="355"/>
      <c r="C3" s="307">
        <v>242492</v>
      </c>
      <c r="D3" s="264">
        <v>23377</v>
      </c>
      <c r="E3" s="264">
        <v>23408</v>
      </c>
      <c r="F3" s="264">
        <v>23437</v>
      </c>
      <c r="G3" s="264">
        <v>23468</v>
      </c>
      <c r="H3" s="264">
        <v>23498</v>
      </c>
      <c r="I3" s="264">
        <v>23529</v>
      </c>
      <c r="J3" s="264">
        <v>23559</v>
      </c>
      <c r="K3" s="264">
        <v>23590</v>
      </c>
      <c r="L3" s="264">
        <v>23621</v>
      </c>
      <c r="M3" s="264">
        <v>23651</v>
      </c>
      <c r="N3" s="264">
        <v>23682</v>
      </c>
      <c r="O3" s="264">
        <v>23712</v>
      </c>
      <c r="Q3" s="54" t="s">
        <v>175</v>
      </c>
    </row>
    <row r="4" spans="1:53">
      <c r="A4" s="192" t="s">
        <v>9</v>
      </c>
      <c r="B4" s="193" t="s">
        <v>53</v>
      </c>
      <c r="C4" s="227">
        <v>49.81522727272727</v>
      </c>
      <c r="D4" s="222">
        <v>54.772000000000006</v>
      </c>
      <c r="E4" s="340">
        <v>54.3</v>
      </c>
      <c r="F4" s="340">
        <v>54</v>
      </c>
      <c r="G4" s="340">
        <v>53</v>
      </c>
      <c r="H4" s="340">
        <v>53.5</v>
      </c>
      <c r="I4" s="340">
        <v>54</v>
      </c>
      <c r="J4" s="340">
        <v>54</v>
      </c>
      <c r="K4" s="340">
        <v>54</v>
      </c>
      <c r="L4" s="340">
        <v>53.5</v>
      </c>
      <c r="M4" s="340">
        <v>53.5</v>
      </c>
      <c r="N4" s="340">
        <v>54</v>
      </c>
      <c r="O4" s="340">
        <v>54</v>
      </c>
      <c r="P4" s="286"/>
      <c r="Q4" t="s">
        <v>176</v>
      </c>
      <c r="AN4" s="226">
        <v>41.50293560606061</v>
      </c>
      <c r="AO4" s="241">
        <v>43.5</v>
      </c>
      <c r="AP4" s="241">
        <v>43.8</v>
      </c>
      <c r="AQ4" s="241">
        <v>44</v>
      </c>
      <c r="AR4" s="241">
        <v>44.2</v>
      </c>
      <c r="AS4" s="241">
        <v>44.8</v>
      </c>
      <c r="AT4" s="241">
        <v>45.5</v>
      </c>
      <c r="AU4" s="241">
        <v>47.75</v>
      </c>
      <c r="AV4" s="241">
        <v>47.5</v>
      </c>
      <c r="AW4" s="241">
        <v>48</v>
      </c>
      <c r="AX4" s="241">
        <v>48.5</v>
      </c>
      <c r="AY4" s="241">
        <v>49.5</v>
      </c>
      <c r="AZ4" s="241">
        <v>49</v>
      </c>
      <c r="BA4" s="224"/>
    </row>
    <row r="5" spans="1:53">
      <c r="A5" s="192" t="s">
        <v>10</v>
      </c>
      <c r="B5" s="193" t="s">
        <v>7</v>
      </c>
      <c r="C5" s="227">
        <v>449.01704545454544</v>
      </c>
      <c r="D5" s="227">
        <v>513.28125</v>
      </c>
      <c r="E5" s="342">
        <v>504.9</v>
      </c>
      <c r="F5" s="342">
        <v>497.25</v>
      </c>
      <c r="G5" s="342">
        <v>484.2</v>
      </c>
      <c r="H5" s="342">
        <v>485.1</v>
      </c>
      <c r="I5" s="342">
        <v>483.3</v>
      </c>
      <c r="J5" s="342">
        <v>482.85</v>
      </c>
      <c r="K5" s="342">
        <v>484.2</v>
      </c>
      <c r="L5" s="342">
        <v>480.6</v>
      </c>
      <c r="M5" s="342">
        <v>480.6</v>
      </c>
      <c r="N5" s="342">
        <v>486</v>
      </c>
      <c r="O5" s="342">
        <v>488.7</v>
      </c>
      <c r="P5" s="286"/>
      <c r="Q5" s="234" t="s">
        <v>174</v>
      </c>
      <c r="AN5" s="240">
        <v>372.01916666666671</v>
      </c>
      <c r="AO5" s="287">
        <v>391.5</v>
      </c>
      <c r="AP5" s="287">
        <v>395.32499999999999</v>
      </c>
      <c r="AQ5" s="287">
        <v>392.625</v>
      </c>
      <c r="AR5" s="287">
        <v>388.8</v>
      </c>
      <c r="AS5" s="287">
        <v>392.17499999999995</v>
      </c>
      <c r="AT5" s="287">
        <v>398.7</v>
      </c>
      <c r="AU5" s="287">
        <v>419.84999999999997</v>
      </c>
      <c r="AV5" s="287">
        <v>420.52500000000003</v>
      </c>
      <c r="AW5" s="287">
        <v>426.82499999999999</v>
      </c>
      <c r="AX5" s="287">
        <v>433.125</v>
      </c>
      <c r="AY5" s="287">
        <v>445.05</v>
      </c>
      <c r="AZ5" s="287">
        <v>440.77500000000003</v>
      </c>
    </row>
    <row r="6" spans="1:53">
      <c r="A6" s="194" t="s">
        <v>11</v>
      </c>
      <c r="B6" s="195" t="s">
        <v>7</v>
      </c>
      <c r="C6" s="227">
        <v>461.54136125093669</v>
      </c>
      <c r="D6" s="227">
        <v>539.06944786240945</v>
      </c>
      <c r="E6" s="342">
        <v>491.4</v>
      </c>
      <c r="F6" s="342">
        <v>483.75</v>
      </c>
      <c r="G6" s="342">
        <v>470.7</v>
      </c>
      <c r="H6" s="342">
        <v>471.6</v>
      </c>
      <c r="I6" s="342">
        <v>469.8</v>
      </c>
      <c r="J6" s="342">
        <v>469.35</v>
      </c>
      <c r="K6" s="342">
        <v>470.7</v>
      </c>
      <c r="L6" s="342">
        <v>467.1</v>
      </c>
      <c r="M6" s="342">
        <v>467.1</v>
      </c>
      <c r="N6" s="342">
        <v>472.5</v>
      </c>
      <c r="O6" s="342">
        <v>475.2</v>
      </c>
      <c r="P6" s="286"/>
      <c r="AN6" s="227">
        <v>357.68213095238099</v>
      </c>
      <c r="AO6" s="287">
        <v>364.9242857142857</v>
      </c>
      <c r="AP6" s="287">
        <v>365.84999999999997</v>
      </c>
      <c r="AQ6" s="287">
        <v>378</v>
      </c>
      <c r="AR6" s="287">
        <v>381.82499999999999</v>
      </c>
      <c r="AS6" s="287">
        <v>379.125</v>
      </c>
      <c r="AT6" s="287">
        <v>375.3</v>
      </c>
      <c r="AU6" s="287">
        <v>378.67499999999995</v>
      </c>
      <c r="AV6" s="287">
        <v>385.2</v>
      </c>
      <c r="AW6" s="287">
        <v>406.34999999999997</v>
      </c>
      <c r="AX6" s="287">
        <v>407.02500000000003</v>
      </c>
      <c r="AY6" s="287">
        <v>413.32499999999999</v>
      </c>
      <c r="AZ6" s="287">
        <v>419.625</v>
      </c>
    </row>
    <row r="7" spans="1:53">
      <c r="A7" s="194" t="s">
        <v>11</v>
      </c>
      <c r="B7" s="195" t="s">
        <v>53</v>
      </c>
      <c r="C7" s="227">
        <v>47.59</v>
      </c>
      <c r="D7" s="222">
        <v>55.584000000000003</v>
      </c>
      <c r="E7" s="342">
        <v>54.599999999999994</v>
      </c>
      <c r="F7" s="342">
        <v>53.75</v>
      </c>
      <c r="G7" s="342">
        <v>52.3</v>
      </c>
      <c r="H7" s="342">
        <v>52.400000000000006</v>
      </c>
      <c r="I7" s="342">
        <v>52.2</v>
      </c>
      <c r="J7" s="342">
        <v>52.150000000000006</v>
      </c>
      <c r="K7" s="342">
        <v>52.3</v>
      </c>
      <c r="L7" s="342">
        <v>51.900000000000006</v>
      </c>
      <c r="M7" s="342">
        <v>51.900000000000006</v>
      </c>
      <c r="N7" s="342">
        <v>52.5</v>
      </c>
      <c r="O7" s="342">
        <v>52.8</v>
      </c>
      <c r="Q7" s="1" t="s">
        <v>209</v>
      </c>
      <c r="AN7" s="240">
        <v>39.742458994708997</v>
      </c>
      <c r="AO7" s="241">
        <v>42.65</v>
      </c>
      <c r="AP7" s="241">
        <v>42.55</v>
      </c>
      <c r="AQ7" s="241">
        <v>43.424999999999997</v>
      </c>
      <c r="AR7" s="241">
        <v>42.8</v>
      </c>
      <c r="AS7" s="241">
        <v>42.8</v>
      </c>
      <c r="AT7" s="241">
        <v>43.625</v>
      </c>
      <c r="AU7" s="241">
        <v>44.875</v>
      </c>
      <c r="AV7" s="241">
        <v>44.85</v>
      </c>
      <c r="AW7" s="242">
        <v>45.625</v>
      </c>
      <c r="AX7" s="242">
        <v>46.5</v>
      </c>
      <c r="AY7" s="242">
        <v>47.625</v>
      </c>
      <c r="AZ7" s="242">
        <v>47.174999999999997</v>
      </c>
    </row>
    <row r="8" spans="1:53">
      <c r="A8" s="194" t="s">
        <v>54</v>
      </c>
      <c r="B8" s="195" t="s">
        <v>7</v>
      </c>
      <c r="C8" s="227">
        <v>448.57142857142856</v>
      </c>
      <c r="D8" s="222">
        <v>570.65</v>
      </c>
      <c r="E8" s="342">
        <v>595</v>
      </c>
      <c r="F8" s="342">
        <v>560</v>
      </c>
      <c r="G8" s="342">
        <v>507.5</v>
      </c>
      <c r="H8" s="342">
        <v>430</v>
      </c>
      <c r="I8" s="342">
        <v>415</v>
      </c>
      <c r="J8" s="342">
        <v>380</v>
      </c>
      <c r="K8" s="342">
        <v>395</v>
      </c>
      <c r="L8" s="342">
        <v>400</v>
      </c>
      <c r="M8" s="342">
        <v>405</v>
      </c>
      <c r="N8" s="342">
        <v>410</v>
      </c>
      <c r="O8" s="342">
        <v>410</v>
      </c>
      <c r="P8" s="286"/>
      <c r="Q8" s="310">
        <v>44238</v>
      </c>
      <c r="S8">
        <v>565</v>
      </c>
      <c r="AN8" s="227">
        <v>398.75</v>
      </c>
      <c r="AO8" s="227">
        <v>460</v>
      </c>
      <c r="AP8" s="227">
        <v>430</v>
      </c>
      <c r="AQ8" s="227">
        <v>390</v>
      </c>
      <c r="AR8" s="227">
        <v>380</v>
      </c>
      <c r="AS8" s="227">
        <v>370</v>
      </c>
      <c r="AT8" s="227">
        <v>375</v>
      </c>
      <c r="AU8" s="227">
        <v>380</v>
      </c>
      <c r="AV8" s="227">
        <v>395</v>
      </c>
      <c r="AW8" s="227">
        <v>400</v>
      </c>
      <c r="AX8" s="227">
        <v>405</v>
      </c>
      <c r="AY8" s="227">
        <v>410</v>
      </c>
      <c r="AZ8" s="227">
        <v>410</v>
      </c>
      <c r="BA8" s="286">
        <v>44165</v>
      </c>
    </row>
    <row r="9" spans="1:53">
      <c r="A9" s="194" t="s">
        <v>12</v>
      </c>
      <c r="B9" s="195" t="s">
        <v>7</v>
      </c>
      <c r="C9" s="222">
        <v>455</v>
      </c>
      <c r="D9" s="222">
        <v>540</v>
      </c>
      <c r="E9" s="222">
        <v>595</v>
      </c>
      <c r="F9" s="340">
        <v>560</v>
      </c>
      <c r="G9" s="340">
        <v>507.5</v>
      </c>
      <c r="H9" s="340">
        <v>430</v>
      </c>
      <c r="I9" s="340">
        <v>415</v>
      </c>
      <c r="J9" s="340">
        <v>380</v>
      </c>
      <c r="K9" s="340">
        <v>395</v>
      </c>
      <c r="L9" s="340">
        <v>400</v>
      </c>
      <c r="M9" s="340">
        <v>405</v>
      </c>
      <c r="N9" s="340">
        <v>410</v>
      </c>
      <c r="O9" s="340">
        <v>410</v>
      </c>
      <c r="P9" s="286"/>
      <c r="AN9" s="281">
        <v>398.75</v>
      </c>
      <c r="AO9" s="281">
        <v>460</v>
      </c>
      <c r="AP9" s="281">
        <v>430</v>
      </c>
      <c r="AQ9" s="241">
        <v>390</v>
      </c>
      <c r="AR9" s="241">
        <v>380</v>
      </c>
      <c r="AS9" s="241">
        <v>370</v>
      </c>
      <c r="AT9" s="241">
        <v>375</v>
      </c>
      <c r="AU9" s="241">
        <v>380</v>
      </c>
      <c r="AV9" s="241">
        <v>395</v>
      </c>
      <c r="AW9" s="241">
        <v>400</v>
      </c>
      <c r="AX9" s="241">
        <v>405</v>
      </c>
      <c r="AY9" s="241">
        <v>410</v>
      </c>
      <c r="AZ9" s="241">
        <v>410</v>
      </c>
      <c r="BA9" s="286">
        <v>44165</v>
      </c>
    </row>
    <row r="10" spans="1:53">
      <c r="A10" s="194" t="s">
        <v>55</v>
      </c>
      <c r="B10" s="195" t="s">
        <v>7</v>
      </c>
      <c r="C10" s="227">
        <v>450</v>
      </c>
      <c r="D10" s="227">
        <v>550</v>
      </c>
      <c r="E10" s="227">
        <v>605</v>
      </c>
      <c r="F10" s="342">
        <v>570</v>
      </c>
      <c r="G10" s="342">
        <v>510</v>
      </c>
      <c r="H10" s="342">
        <v>430</v>
      </c>
      <c r="I10" s="342">
        <v>415</v>
      </c>
      <c r="J10" s="342">
        <v>380</v>
      </c>
      <c r="K10" s="342">
        <v>395</v>
      </c>
      <c r="L10" s="342">
        <v>400</v>
      </c>
      <c r="M10" s="342">
        <v>405</v>
      </c>
      <c r="N10" s="342">
        <v>410</v>
      </c>
      <c r="O10" s="342">
        <v>410</v>
      </c>
      <c r="P10" s="286"/>
      <c r="AN10" s="283">
        <v>395.41666666666669</v>
      </c>
      <c r="AO10" s="282">
        <v>455</v>
      </c>
      <c r="AP10" s="282">
        <v>425</v>
      </c>
      <c r="AQ10" s="227">
        <v>390</v>
      </c>
      <c r="AR10" s="227">
        <v>380</v>
      </c>
      <c r="AS10" s="227">
        <v>370</v>
      </c>
      <c r="AT10" s="227">
        <v>375</v>
      </c>
      <c r="AU10" s="227">
        <v>380</v>
      </c>
      <c r="AV10" s="227">
        <v>395</v>
      </c>
      <c r="AW10" s="227">
        <v>400</v>
      </c>
      <c r="AX10" s="227">
        <v>405</v>
      </c>
      <c r="AY10" s="227">
        <v>410</v>
      </c>
      <c r="AZ10" s="227">
        <v>410</v>
      </c>
      <c r="BA10" s="286">
        <v>44165</v>
      </c>
    </row>
    <row r="11" spans="1:53">
      <c r="A11" s="194" t="s">
        <v>56</v>
      </c>
      <c r="B11" s="195" t="s">
        <v>7</v>
      </c>
      <c r="C11" s="227">
        <v>460</v>
      </c>
      <c r="D11" s="227">
        <v>530</v>
      </c>
      <c r="E11" s="227">
        <v>585</v>
      </c>
      <c r="F11" s="342">
        <v>550</v>
      </c>
      <c r="G11" s="342">
        <v>505</v>
      </c>
      <c r="H11" s="342">
        <v>430</v>
      </c>
      <c r="I11" s="342">
        <v>415</v>
      </c>
      <c r="J11" s="342">
        <v>380</v>
      </c>
      <c r="K11" s="342">
        <v>395</v>
      </c>
      <c r="L11" s="342">
        <v>400</v>
      </c>
      <c r="M11" s="342">
        <v>405</v>
      </c>
      <c r="N11" s="342">
        <v>410</v>
      </c>
      <c r="O11" s="342">
        <v>410</v>
      </c>
      <c r="P11" s="286"/>
      <c r="AN11" s="283">
        <v>402.08333333333331</v>
      </c>
      <c r="AO11" s="282">
        <v>465</v>
      </c>
      <c r="AP11" s="282">
        <v>435</v>
      </c>
      <c r="AQ11" s="227">
        <v>390</v>
      </c>
      <c r="AR11" s="227">
        <v>380</v>
      </c>
      <c r="AS11" s="227">
        <v>370</v>
      </c>
      <c r="AT11" s="227">
        <v>375</v>
      </c>
      <c r="AU11" s="227">
        <v>380</v>
      </c>
      <c r="AV11" s="227">
        <v>395</v>
      </c>
      <c r="AW11" s="227">
        <v>400</v>
      </c>
      <c r="AX11" s="227">
        <v>405</v>
      </c>
      <c r="AY11" s="227">
        <v>410</v>
      </c>
      <c r="AZ11" s="227">
        <v>410</v>
      </c>
      <c r="BA11" s="286">
        <v>44165</v>
      </c>
    </row>
    <row r="12" spans="1:53">
      <c r="A12" s="194" t="s">
        <v>8</v>
      </c>
      <c r="B12" s="195" t="s">
        <v>7</v>
      </c>
      <c r="C12" s="227">
        <v>1068.75</v>
      </c>
      <c r="D12" s="227">
        <v>1061.25</v>
      </c>
      <c r="E12" s="340">
        <v>1033</v>
      </c>
      <c r="F12" s="340">
        <v>1005</v>
      </c>
      <c r="G12" s="340">
        <v>1000</v>
      </c>
      <c r="H12" s="340">
        <v>1005</v>
      </c>
      <c r="I12" s="341">
        <v>995</v>
      </c>
      <c r="J12" s="341">
        <v>955</v>
      </c>
      <c r="K12" s="341">
        <v>920</v>
      </c>
      <c r="L12" s="341">
        <v>930</v>
      </c>
      <c r="M12" s="341">
        <v>960</v>
      </c>
      <c r="N12" s="341">
        <v>980</v>
      </c>
      <c r="O12" s="341">
        <v>960</v>
      </c>
      <c r="P12" s="286"/>
      <c r="AN12" s="240">
        <v>845.59416666666698</v>
      </c>
      <c r="AO12" s="241">
        <v>940</v>
      </c>
      <c r="AP12" s="241">
        <v>920</v>
      </c>
      <c r="AQ12" s="241">
        <v>915</v>
      </c>
      <c r="AR12" s="241">
        <v>937.5</v>
      </c>
      <c r="AS12" s="241">
        <v>945</v>
      </c>
      <c r="AT12" s="242">
        <v>935</v>
      </c>
      <c r="AU12" s="242">
        <v>915</v>
      </c>
      <c r="AV12" s="242">
        <v>897.5</v>
      </c>
      <c r="AW12" s="242">
        <v>906.5</v>
      </c>
      <c r="AX12" s="242">
        <v>930</v>
      </c>
      <c r="AY12" s="242">
        <v>947</v>
      </c>
      <c r="AZ12" s="242">
        <v>929</v>
      </c>
      <c r="BA12" s="286">
        <v>44166</v>
      </c>
    </row>
    <row r="13" spans="1:53">
      <c r="A13" s="194" t="s">
        <v>13</v>
      </c>
      <c r="B13" s="195" t="s">
        <v>7</v>
      </c>
      <c r="C13" s="227">
        <v>1418.75</v>
      </c>
      <c r="D13" s="227">
        <v>1443.75</v>
      </c>
      <c r="E13" s="340">
        <v>1413</v>
      </c>
      <c r="F13" s="340">
        <v>1350</v>
      </c>
      <c r="G13" s="340">
        <v>1300</v>
      </c>
      <c r="H13" s="340">
        <v>1310</v>
      </c>
      <c r="I13" s="341">
        <v>1310</v>
      </c>
      <c r="J13" s="341">
        <v>1270</v>
      </c>
      <c r="K13" s="341">
        <v>1220</v>
      </c>
      <c r="L13" s="341">
        <v>1220</v>
      </c>
      <c r="M13" s="341">
        <v>1250</v>
      </c>
      <c r="N13" s="341">
        <v>1280</v>
      </c>
      <c r="O13" s="341">
        <v>1260</v>
      </c>
      <c r="P13" s="286"/>
      <c r="AN13" s="240">
        <v>929.58333333333303</v>
      </c>
      <c r="AO13" s="241">
        <v>1160</v>
      </c>
      <c r="AP13" s="241">
        <v>1050</v>
      </c>
      <c r="AQ13" s="241">
        <v>1060</v>
      </c>
      <c r="AR13" s="241">
        <v>1060</v>
      </c>
      <c r="AS13" s="241">
        <v>1067</v>
      </c>
      <c r="AT13" s="242">
        <v>1056</v>
      </c>
      <c r="AU13" s="242">
        <v>1034</v>
      </c>
      <c r="AV13" s="242">
        <v>1014</v>
      </c>
      <c r="AW13" s="242">
        <v>1038</v>
      </c>
      <c r="AX13" s="242">
        <v>1060</v>
      </c>
      <c r="AY13" s="242">
        <v>1077</v>
      </c>
      <c r="AZ13" s="242">
        <v>1061</v>
      </c>
      <c r="BA13" s="286">
        <v>44166</v>
      </c>
    </row>
    <row r="14" spans="1:53">
      <c r="A14" s="194" t="s">
        <v>14</v>
      </c>
      <c r="B14" s="195" t="s">
        <v>7</v>
      </c>
      <c r="C14" s="227">
        <v>1063.75</v>
      </c>
      <c r="D14" s="227">
        <v>1060</v>
      </c>
      <c r="E14" s="340">
        <v>1035</v>
      </c>
      <c r="F14" s="340">
        <v>990</v>
      </c>
      <c r="G14" s="340">
        <v>980</v>
      </c>
      <c r="H14" s="340">
        <v>1000</v>
      </c>
      <c r="I14" s="341">
        <v>1000</v>
      </c>
      <c r="J14" s="341">
        <v>970</v>
      </c>
      <c r="K14" s="341">
        <v>930</v>
      </c>
      <c r="L14" s="341">
        <v>930</v>
      </c>
      <c r="M14" s="341">
        <v>965</v>
      </c>
      <c r="N14" s="341">
        <v>1000</v>
      </c>
      <c r="O14" s="341">
        <v>980</v>
      </c>
      <c r="P14" s="286"/>
      <c r="AN14" s="240">
        <v>835.55250000000001</v>
      </c>
      <c r="AO14" s="241">
        <v>910</v>
      </c>
      <c r="AP14" s="241">
        <v>890</v>
      </c>
      <c r="AQ14" s="241">
        <v>888</v>
      </c>
      <c r="AR14" s="241">
        <v>916</v>
      </c>
      <c r="AS14" s="241">
        <v>931</v>
      </c>
      <c r="AT14" s="242">
        <v>920</v>
      </c>
      <c r="AU14" s="242">
        <v>899</v>
      </c>
      <c r="AV14" s="242">
        <v>879</v>
      </c>
      <c r="AW14" s="242">
        <v>902</v>
      </c>
      <c r="AX14" s="242">
        <v>925</v>
      </c>
      <c r="AY14" s="242">
        <v>942</v>
      </c>
      <c r="AZ14" s="242">
        <v>926</v>
      </c>
      <c r="BA14" s="286">
        <v>44166</v>
      </c>
    </row>
    <row r="15" spans="1:53">
      <c r="A15" s="194" t="s">
        <v>15</v>
      </c>
      <c r="B15" s="195" t="s">
        <v>7</v>
      </c>
      <c r="C15" s="227">
        <v>1266.875</v>
      </c>
      <c r="D15" s="227">
        <v>1235</v>
      </c>
      <c r="E15" s="340">
        <v>1231</v>
      </c>
      <c r="F15" s="340">
        <v>1252</v>
      </c>
      <c r="G15" s="340">
        <v>1213</v>
      </c>
      <c r="H15" s="340">
        <v>1178</v>
      </c>
      <c r="I15" s="341">
        <v>1146</v>
      </c>
      <c r="J15" s="341">
        <v>1104</v>
      </c>
      <c r="K15" s="341">
        <v>1079</v>
      </c>
      <c r="L15" s="341">
        <v>1094</v>
      </c>
      <c r="M15" s="341">
        <v>1125</v>
      </c>
      <c r="N15" s="341">
        <v>1120</v>
      </c>
      <c r="O15" s="341">
        <v>1094</v>
      </c>
      <c r="P15" s="286"/>
      <c r="AN15" s="240">
        <v>925.52083333333303</v>
      </c>
      <c r="AO15" s="241">
        <v>1100.3672499999998</v>
      </c>
      <c r="AP15" s="241">
        <v>1068.9525599999997</v>
      </c>
      <c r="AQ15" s="241">
        <v>1043.5339832</v>
      </c>
      <c r="AR15" s="241">
        <v>1060.9900026959999</v>
      </c>
      <c r="AS15" s="241">
        <v>1033.0853026151199</v>
      </c>
      <c r="AT15" s="242">
        <v>1010.6235965628174</v>
      </c>
      <c r="AU15" s="242">
        <v>998.24236059718919</v>
      </c>
      <c r="AV15" s="242">
        <v>1012.9072078091331</v>
      </c>
      <c r="AW15" s="242">
        <v>1027.8362798872245</v>
      </c>
      <c r="AX15" s="242">
        <v>1047.7930054849689</v>
      </c>
      <c r="AY15" s="242">
        <v>1042.6371453752695</v>
      </c>
      <c r="AZ15" s="242">
        <v>1020.184402467764</v>
      </c>
      <c r="BA15" s="286">
        <v>44166</v>
      </c>
    </row>
    <row r="16" spans="1:53">
      <c r="A16" s="13" t="s">
        <v>16</v>
      </c>
      <c r="B16" s="2" t="s">
        <v>7</v>
      </c>
      <c r="C16" s="227"/>
      <c r="D16" s="222">
        <v>913.125</v>
      </c>
      <c r="E16" s="222">
        <v>884.9</v>
      </c>
      <c r="F16" s="222">
        <v>868.25</v>
      </c>
      <c r="G16" s="222">
        <v>830.2</v>
      </c>
      <c r="H16" s="222">
        <v>809.1</v>
      </c>
      <c r="I16" s="223">
        <v>823.3</v>
      </c>
      <c r="J16" s="223">
        <v>806.85</v>
      </c>
      <c r="K16" s="223">
        <v>805.2</v>
      </c>
      <c r="L16" s="223">
        <v>792.6</v>
      </c>
      <c r="M16" s="223">
        <v>796.6</v>
      </c>
      <c r="N16" s="223">
        <v>796</v>
      </c>
      <c r="O16" s="223">
        <v>773.7</v>
      </c>
      <c r="AN16" s="226"/>
      <c r="AO16" s="222"/>
      <c r="AP16" s="222"/>
      <c r="AQ16" s="222"/>
      <c r="AR16" s="222"/>
      <c r="AS16" s="222"/>
      <c r="AT16" s="223"/>
      <c r="AU16" s="223"/>
      <c r="AV16" s="223"/>
      <c r="AW16" s="223"/>
      <c r="AX16" s="223"/>
      <c r="AY16" s="223"/>
      <c r="AZ16" s="223"/>
    </row>
    <row r="17" spans="1:53">
      <c r="A17" s="13" t="s">
        <v>17</v>
      </c>
      <c r="B17" s="2" t="s">
        <v>7</v>
      </c>
      <c r="C17" s="228">
        <v>103.55955555555556</v>
      </c>
      <c r="D17" s="228">
        <v>92.321400000000011</v>
      </c>
      <c r="E17" s="228">
        <v>82.168242364630402</v>
      </c>
      <c r="F17" s="228">
        <v>77.334816343181558</v>
      </c>
      <c r="G17" s="228">
        <v>70.084677311008278</v>
      </c>
      <c r="H17" s="228">
        <v>59.382091120657257</v>
      </c>
      <c r="I17" s="228">
        <v>57.310622825750613</v>
      </c>
      <c r="J17" s="228">
        <v>52.477196804301769</v>
      </c>
      <c r="K17" s="228">
        <v>54.548665099208421</v>
      </c>
      <c r="L17" s="228">
        <v>55.239154530843976</v>
      </c>
      <c r="M17" s="228">
        <v>55.929643962479524</v>
      </c>
      <c r="N17" s="228">
        <v>56.620133394115086</v>
      </c>
      <c r="O17" s="228">
        <v>56.620133394115086</v>
      </c>
      <c r="AN17" s="228">
        <v>50</v>
      </c>
      <c r="AO17" s="228">
        <v>75</v>
      </c>
      <c r="AP17" s="228">
        <v>68.75</v>
      </c>
      <c r="AQ17" s="228">
        <v>48.499999999999993</v>
      </c>
      <c r="AR17" s="228">
        <v>48.499999999999993</v>
      </c>
      <c r="AS17" s="228">
        <v>48.499999999999993</v>
      </c>
      <c r="AT17" s="228">
        <v>48.499999999999993</v>
      </c>
      <c r="AU17" s="228">
        <v>48.499999999999993</v>
      </c>
      <c r="AV17" s="228">
        <v>48.499999999999993</v>
      </c>
      <c r="AW17" s="228">
        <v>48.499999999999993</v>
      </c>
      <c r="AX17" s="228">
        <v>48.499999999999993</v>
      </c>
      <c r="AY17" s="228">
        <v>48.499999999999993</v>
      </c>
      <c r="AZ17" s="228">
        <v>48.499999999999993</v>
      </c>
    </row>
    <row r="18" spans="1:53">
      <c r="A18" s="13" t="s">
        <v>18</v>
      </c>
      <c r="B18" s="2" t="s">
        <v>7</v>
      </c>
      <c r="C18" s="228">
        <v>75.243419999999986</v>
      </c>
      <c r="D18" s="228">
        <v>96.520719999999969</v>
      </c>
      <c r="E18" s="303">
        <v>65.734593891704321</v>
      </c>
      <c r="F18" s="303">
        <v>61.867853074545245</v>
      </c>
      <c r="G18" s="303">
        <v>56.067741848806627</v>
      </c>
      <c r="H18" s="303">
        <v>47.505672896525809</v>
      </c>
      <c r="I18" s="304">
        <v>45.848498260600493</v>
      </c>
      <c r="J18" s="304">
        <v>41.981757443441417</v>
      </c>
      <c r="K18" s="304">
        <v>43.638932079366739</v>
      </c>
      <c r="L18" s="304">
        <v>44.191323624675185</v>
      </c>
      <c r="M18" s="304">
        <v>44.743715169983624</v>
      </c>
      <c r="N18" s="304">
        <v>45.296106715292069</v>
      </c>
      <c r="O18" s="304">
        <v>45.296106715292069</v>
      </c>
      <c r="AN18" s="235">
        <v>40</v>
      </c>
      <c r="AO18" s="236">
        <v>60</v>
      </c>
      <c r="AP18" s="236">
        <v>55</v>
      </c>
      <c r="AQ18" s="236">
        <v>38.799999999999997</v>
      </c>
      <c r="AR18" s="236">
        <v>38.799999999999997</v>
      </c>
      <c r="AS18" s="236">
        <v>38.799999999999997</v>
      </c>
      <c r="AT18" s="237">
        <v>38.799999999999997</v>
      </c>
      <c r="AU18" s="237">
        <v>38.799999999999997</v>
      </c>
      <c r="AV18" s="237">
        <v>38.799999999999997</v>
      </c>
      <c r="AW18" s="237">
        <v>38.799999999999997</v>
      </c>
      <c r="AX18" s="237">
        <v>38.799999999999997</v>
      </c>
      <c r="AY18" s="237">
        <v>38.799999999999997</v>
      </c>
      <c r="AZ18" s="237">
        <v>38.799999999999997</v>
      </c>
    </row>
    <row r="19" spans="1:53">
      <c r="A19" s="13" t="s">
        <v>19</v>
      </c>
      <c r="B19" s="2" t="s">
        <v>7</v>
      </c>
      <c r="C19" s="227">
        <v>428.57401184440261</v>
      </c>
      <c r="D19" s="222">
        <v>431.36405214949008</v>
      </c>
      <c r="E19" s="305">
        <v>433.21796298338694</v>
      </c>
      <c r="F19" s="305">
        <v>436.76686706746824</v>
      </c>
      <c r="G19" s="305">
        <v>437.05882352941177</v>
      </c>
      <c r="H19" s="305">
        <v>439.31893471571493</v>
      </c>
      <c r="I19" s="306">
        <v>439.31893471571493</v>
      </c>
      <c r="J19" s="306">
        <v>440.496733468304</v>
      </c>
      <c r="K19" s="306">
        <v>436.36546340581549</v>
      </c>
      <c r="L19" s="306">
        <v>436.36546340581549</v>
      </c>
      <c r="M19" s="306">
        <v>438.8657036747399</v>
      </c>
      <c r="N19" s="306">
        <v>432.87248598223965</v>
      </c>
      <c r="O19" s="306">
        <v>432.87248598223965</v>
      </c>
      <c r="AN19" s="226"/>
      <c r="AO19" s="241">
        <v>419.43822910082719</v>
      </c>
      <c r="AP19" s="241">
        <v>419.63406563167024</v>
      </c>
      <c r="AQ19" s="241">
        <v>417.98127336476443</v>
      </c>
      <c r="AR19" s="241">
        <v>425.19356771529436</v>
      </c>
      <c r="AS19" s="241">
        <v>423.02138887867267</v>
      </c>
      <c r="AT19" s="242">
        <v>422.81856204991334</v>
      </c>
      <c r="AU19" s="242">
        <v>426.016636158766</v>
      </c>
      <c r="AV19" s="242">
        <v>424.21055961278768</v>
      </c>
      <c r="AW19" s="242">
        <v>423.42414219023112</v>
      </c>
      <c r="AX19" s="242">
        <v>413.61035224342299</v>
      </c>
      <c r="AY19" s="242">
        <v>413.04218732425551</v>
      </c>
      <c r="AZ19" s="242">
        <v>413.7138709632722</v>
      </c>
    </row>
    <row r="20" spans="1:53">
      <c r="A20" s="13" t="s">
        <v>20</v>
      </c>
      <c r="B20" s="14" t="s">
        <v>57</v>
      </c>
      <c r="C20" s="228">
        <v>30.391203225806454</v>
      </c>
      <c r="D20" s="221">
        <v>30.194945161290324</v>
      </c>
      <c r="E20" s="303">
        <v>30.185267272727263</v>
      </c>
      <c r="F20" s="303">
        <v>29.94</v>
      </c>
      <c r="G20" s="303">
        <v>29.92</v>
      </c>
      <c r="H20" s="303">
        <v>29.92</v>
      </c>
      <c r="I20" s="304">
        <v>29.92</v>
      </c>
      <c r="J20" s="304">
        <v>29.84</v>
      </c>
      <c r="K20" s="304">
        <v>29.84</v>
      </c>
      <c r="L20" s="304">
        <v>29.84</v>
      </c>
      <c r="M20" s="304">
        <v>29.67</v>
      </c>
      <c r="N20" s="304">
        <v>29.67</v>
      </c>
      <c r="O20" s="304">
        <v>29.67</v>
      </c>
      <c r="P20" s="225"/>
      <c r="AN20" s="235">
        <v>31.4</v>
      </c>
      <c r="AO20" s="236">
        <v>31</v>
      </c>
      <c r="AP20" s="236">
        <v>31</v>
      </c>
      <c r="AQ20" s="236">
        <v>31</v>
      </c>
      <c r="AR20" s="236">
        <v>31</v>
      </c>
      <c r="AS20" s="236">
        <v>31</v>
      </c>
      <c r="AT20" s="243">
        <v>31</v>
      </c>
      <c r="AU20" s="243">
        <v>31</v>
      </c>
      <c r="AV20" s="243">
        <v>31</v>
      </c>
      <c r="AW20" s="243">
        <v>31</v>
      </c>
      <c r="AX20" s="243">
        <v>31</v>
      </c>
      <c r="AY20" s="243">
        <v>31</v>
      </c>
      <c r="AZ20" s="243">
        <v>31</v>
      </c>
      <c r="BA20" s="225"/>
    </row>
    <row r="22" spans="1:53">
      <c r="A22" s="267" t="s">
        <v>194</v>
      </c>
      <c r="C22" s="262">
        <f>C8+C18</f>
        <v>523.81484857142857</v>
      </c>
      <c r="D22" s="262">
        <f>D8+D18</f>
        <v>667.17071999999996</v>
      </c>
      <c r="E22" s="262">
        <f t="shared" ref="E22:O22" si="0">E8+E18</f>
        <v>660.73459389170432</v>
      </c>
      <c r="F22" s="262">
        <f t="shared" si="0"/>
        <v>621.86785307454522</v>
      </c>
      <c r="G22" s="262">
        <f t="shared" si="0"/>
        <v>563.56774184880658</v>
      </c>
      <c r="H22" s="262">
        <f t="shared" si="0"/>
        <v>477.50567289652582</v>
      </c>
      <c r="I22" s="262">
        <f t="shared" si="0"/>
        <v>460.84849826060048</v>
      </c>
      <c r="J22" s="262">
        <f t="shared" si="0"/>
        <v>421.98175744344144</v>
      </c>
      <c r="K22" s="262">
        <f t="shared" si="0"/>
        <v>438.63893207936673</v>
      </c>
      <c r="L22" s="262">
        <f t="shared" si="0"/>
        <v>444.19132362467519</v>
      </c>
      <c r="M22" s="262">
        <f t="shared" si="0"/>
        <v>449.7437151699836</v>
      </c>
      <c r="N22" s="262">
        <f t="shared" si="0"/>
        <v>455.29610671529207</v>
      </c>
      <c r="O22" s="262">
        <f t="shared" si="0"/>
        <v>455.29610671529207</v>
      </c>
    </row>
    <row r="23" spans="1:53">
      <c r="A23" s="268" t="s">
        <v>202</v>
      </c>
      <c r="C23" s="262">
        <f>C19-C22</f>
        <v>-95.240836727025965</v>
      </c>
      <c r="D23" s="262">
        <f>D19-D22</f>
        <v>-235.80666785050988</v>
      </c>
      <c r="E23" s="262">
        <f t="shared" ref="E23:O23" si="1">E19-E22</f>
        <v>-227.51663090831738</v>
      </c>
      <c r="F23" s="262">
        <f t="shared" si="1"/>
        <v>-185.10098600707698</v>
      </c>
      <c r="G23" s="262">
        <f t="shared" si="1"/>
        <v>-126.50891831939481</v>
      </c>
      <c r="H23" s="262">
        <f t="shared" si="1"/>
        <v>-38.186738180810892</v>
      </c>
      <c r="I23" s="262">
        <f t="shared" si="1"/>
        <v>-21.529563544885548</v>
      </c>
      <c r="J23" s="262">
        <f t="shared" si="1"/>
        <v>18.514976024862563</v>
      </c>
      <c r="K23" s="262">
        <f t="shared" si="1"/>
        <v>-2.2734686735512355</v>
      </c>
      <c r="L23" s="262">
        <f t="shared" si="1"/>
        <v>-7.8258602188597024</v>
      </c>
      <c r="M23" s="262">
        <f t="shared" si="1"/>
        <v>-10.878011495243697</v>
      </c>
      <c r="N23" s="262">
        <f t="shared" si="1"/>
        <v>-22.423620733052417</v>
      </c>
      <c r="O23" s="262">
        <f t="shared" si="1"/>
        <v>-22.423620733052417</v>
      </c>
    </row>
    <row r="24" spans="1:53">
      <c r="A24" s="268"/>
      <c r="C24" s="266"/>
      <c r="D24" s="262"/>
      <c r="E24" s="262"/>
      <c r="F24" s="262"/>
      <c r="G24" s="262"/>
      <c r="H24" s="262"/>
      <c r="I24" s="262"/>
      <c r="J24" s="262"/>
      <c r="K24" s="262"/>
      <c r="L24" s="262"/>
      <c r="M24" s="262"/>
      <c r="N24" s="262"/>
      <c r="O24" s="262"/>
    </row>
    <row r="25" spans="1:53">
      <c r="A25" t="s">
        <v>208</v>
      </c>
      <c r="C25">
        <v>1252</v>
      </c>
      <c r="D25" s="262">
        <v>1230</v>
      </c>
      <c r="E25" s="262">
        <v>1211</v>
      </c>
      <c r="F25" s="262">
        <v>1232</v>
      </c>
      <c r="G25" s="262">
        <v>1193</v>
      </c>
      <c r="H25" s="262">
        <v>1158</v>
      </c>
      <c r="I25" s="262">
        <v>1126</v>
      </c>
      <c r="J25" s="262">
        <v>1084</v>
      </c>
      <c r="K25" s="262">
        <v>1059</v>
      </c>
      <c r="L25" s="262">
        <v>1074</v>
      </c>
      <c r="M25" s="262">
        <v>1105</v>
      </c>
      <c r="N25" s="262">
        <v>1100</v>
      </c>
      <c r="O25" s="262">
        <v>1074</v>
      </c>
    </row>
    <row r="26" spans="1:53">
      <c r="C26" s="262">
        <f>C25+20</f>
        <v>1272</v>
      </c>
      <c r="D26" s="262">
        <f>D25+20</f>
        <v>1250</v>
      </c>
      <c r="E26" s="262">
        <f t="shared" ref="E26:O26" si="2">E25+20</f>
        <v>1231</v>
      </c>
      <c r="F26" s="262">
        <f t="shared" si="2"/>
        <v>1252</v>
      </c>
      <c r="G26" s="262">
        <f t="shared" si="2"/>
        <v>1213</v>
      </c>
      <c r="H26" s="262">
        <f t="shared" si="2"/>
        <v>1178</v>
      </c>
      <c r="I26" s="262">
        <f t="shared" si="2"/>
        <v>1146</v>
      </c>
      <c r="J26" s="262">
        <f t="shared" si="2"/>
        <v>1104</v>
      </c>
      <c r="K26" s="262">
        <f t="shared" si="2"/>
        <v>1079</v>
      </c>
      <c r="L26" s="262">
        <f t="shared" si="2"/>
        <v>1094</v>
      </c>
      <c r="M26" s="262">
        <f t="shared" si="2"/>
        <v>1125</v>
      </c>
      <c r="N26" s="262">
        <f t="shared" si="2"/>
        <v>1120</v>
      </c>
      <c r="O26" s="262">
        <f t="shared" si="2"/>
        <v>1094</v>
      </c>
    </row>
    <row r="27" spans="1:53">
      <c r="A27" s="196" t="s">
        <v>147</v>
      </c>
    </row>
    <row r="28" spans="1:53">
      <c r="A28" s="197" t="s">
        <v>148</v>
      </c>
    </row>
    <row r="29" spans="1:53">
      <c r="A29" s="330" t="s">
        <v>235</v>
      </c>
    </row>
    <row r="30" spans="1:53">
      <c r="A30" s="330" t="s">
        <v>236</v>
      </c>
    </row>
    <row r="31" spans="1:53">
      <c r="A31" s="330" t="s">
        <v>237</v>
      </c>
    </row>
    <row r="32" spans="1:53">
      <c r="A32" s="330" t="s">
        <v>238</v>
      </c>
    </row>
    <row r="33" spans="1:16" ht="15.6">
      <c r="A33" s="332" t="s">
        <v>240</v>
      </c>
    </row>
    <row r="34" spans="1:16">
      <c r="A34" s="331" t="s">
        <v>239</v>
      </c>
    </row>
    <row r="35" spans="1:16">
      <c r="A35" s="198" t="s">
        <v>149</v>
      </c>
    </row>
    <row r="36" spans="1:16">
      <c r="A36" s="199" t="s">
        <v>234</v>
      </c>
    </row>
    <row r="38" spans="1:16" ht="21" customHeight="1">
      <c r="A38" s="352" t="s">
        <v>173</v>
      </c>
      <c r="D38" s="254"/>
      <c r="E38" s="254"/>
      <c r="F38" s="254"/>
      <c r="G38" s="254"/>
      <c r="H38" s="254"/>
      <c r="I38" s="254"/>
      <c r="J38" s="254"/>
      <c r="K38" s="254"/>
      <c r="L38" s="254"/>
      <c r="M38" s="254"/>
      <c r="N38" s="254"/>
      <c r="O38" s="254"/>
    </row>
    <row r="39" spans="1:16">
      <c r="A39" s="352"/>
      <c r="D39" s="264">
        <v>23377</v>
      </c>
      <c r="E39" s="264">
        <v>23408</v>
      </c>
      <c r="F39" s="264">
        <v>23437</v>
      </c>
      <c r="G39" s="264">
        <v>23468</v>
      </c>
      <c r="H39" s="264">
        <v>23498</v>
      </c>
      <c r="I39" s="264">
        <v>23529</v>
      </c>
      <c r="J39" s="264">
        <v>23559</v>
      </c>
      <c r="K39" s="264">
        <v>23590</v>
      </c>
      <c r="L39" s="264">
        <v>23621</v>
      </c>
      <c r="M39" s="264">
        <v>23651</v>
      </c>
      <c r="N39" s="264">
        <v>23682</v>
      </c>
      <c r="O39" s="264">
        <v>23712</v>
      </c>
    </row>
    <row r="40" spans="1:16">
      <c r="A40" s="192" t="s">
        <v>9</v>
      </c>
      <c r="D40" s="222">
        <f t="shared" ref="D40:O40" si="3">D4</f>
        <v>54.772000000000006</v>
      </c>
      <c r="E40" s="222">
        <f t="shared" si="3"/>
        <v>54.3</v>
      </c>
      <c r="F40" s="222">
        <f t="shared" si="3"/>
        <v>54</v>
      </c>
      <c r="G40" s="222">
        <f t="shared" si="3"/>
        <v>53</v>
      </c>
      <c r="H40" s="222">
        <f t="shared" si="3"/>
        <v>53.5</v>
      </c>
      <c r="I40" s="222">
        <f t="shared" si="3"/>
        <v>54</v>
      </c>
      <c r="J40" s="222">
        <f t="shared" si="3"/>
        <v>54</v>
      </c>
      <c r="K40" s="222">
        <f t="shared" si="3"/>
        <v>54</v>
      </c>
      <c r="L40" s="222">
        <f t="shared" si="3"/>
        <v>53.5</v>
      </c>
      <c r="M40" s="222">
        <f t="shared" si="3"/>
        <v>53.5</v>
      </c>
      <c r="N40" s="222">
        <f t="shared" si="3"/>
        <v>54</v>
      </c>
      <c r="O40" s="222">
        <f t="shared" si="3"/>
        <v>54</v>
      </c>
      <c r="P40" s="289">
        <f>AVERAGE(D40:O40)</f>
        <v>53.881</v>
      </c>
    </row>
    <row r="41" spans="1:16">
      <c r="A41" s="192" t="s">
        <v>10</v>
      </c>
      <c r="D41" s="222">
        <f t="shared" ref="D41:O41" si="4">D5</f>
        <v>513.28125</v>
      </c>
      <c r="E41" s="222">
        <f t="shared" si="4"/>
        <v>504.9</v>
      </c>
      <c r="F41" s="222">
        <f t="shared" si="4"/>
        <v>497.25</v>
      </c>
      <c r="G41" s="222">
        <f t="shared" si="4"/>
        <v>484.2</v>
      </c>
      <c r="H41" s="222">
        <f t="shared" si="4"/>
        <v>485.1</v>
      </c>
      <c r="I41" s="222">
        <f t="shared" si="4"/>
        <v>483.3</v>
      </c>
      <c r="J41" s="222">
        <f t="shared" si="4"/>
        <v>482.85</v>
      </c>
      <c r="K41" s="222">
        <f t="shared" si="4"/>
        <v>484.2</v>
      </c>
      <c r="L41" s="222">
        <f t="shared" si="4"/>
        <v>480.6</v>
      </c>
      <c r="M41" s="222">
        <f t="shared" si="4"/>
        <v>480.6</v>
      </c>
      <c r="N41" s="222">
        <f t="shared" si="4"/>
        <v>486</v>
      </c>
      <c r="O41" s="222">
        <f t="shared" si="4"/>
        <v>488.7</v>
      </c>
      <c r="P41" s="289">
        <f>AVERAGE(D41:O41)</f>
        <v>489.24843750000008</v>
      </c>
    </row>
    <row r="42" spans="1:16">
      <c r="A42" s="194" t="s">
        <v>11</v>
      </c>
      <c r="D42" s="222">
        <f t="shared" ref="D42:O42" si="5">D6</f>
        <v>539.06944786240945</v>
      </c>
      <c r="E42" s="222">
        <f t="shared" si="5"/>
        <v>491.4</v>
      </c>
      <c r="F42" s="222">
        <f t="shared" si="5"/>
        <v>483.75</v>
      </c>
      <c r="G42" s="222">
        <f t="shared" si="5"/>
        <v>470.7</v>
      </c>
      <c r="H42" s="222">
        <f t="shared" si="5"/>
        <v>471.6</v>
      </c>
      <c r="I42" s="222">
        <f t="shared" si="5"/>
        <v>469.8</v>
      </c>
      <c r="J42" s="222">
        <f t="shared" si="5"/>
        <v>469.35</v>
      </c>
      <c r="K42" s="222">
        <f t="shared" si="5"/>
        <v>470.7</v>
      </c>
      <c r="L42" s="222">
        <f t="shared" si="5"/>
        <v>467.1</v>
      </c>
      <c r="M42" s="222">
        <f t="shared" si="5"/>
        <v>467.1</v>
      </c>
      <c r="N42" s="222">
        <f t="shared" si="5"/>
        <v>472.5</v>
      </c>
      <c r="O42" s="222">
        <f t="shared" si="5"/>
        <v>475.2</v>
      </c>
      <c r="P42" s="289">
        <f>AVERAGE(D42:O42)</f>
        <v>479.02245398853415</v>
      </c>
    </row>
    <row r="43" spans="1:16">
      <c r="A43" s="194" t="s">
        <v>12</v>
      </c>
      <c r="D43" s="222">
        <f t="shared" ref="D43:O43" si="6">D9</f>
        <v>540</v>
      </c>
      <c r="E43" s="222">
        <f t="shared" si="6"/>
        <v>595</v>
      </c>
      <c r="F43" s="222">
        <f t="shared" si="6"/>
        <v>560</v>
      </c>
      <c r="G43" s="222">
        <f t="shared" si="6"/>
        <v>507.5</v>
      </c>
      <c r="H43" s="222">
        <f t="shared" si="6"/>
        <v>430</v>
      </c>
      <c r="I43" s="222">
        <f t="shared" si="6"/>
        <v>415</v>
      </c>
      <c r="J43" s="222">
        <f t="shared" si="6"/>
        <v>380</v>
      </c>
      <c r="K43" s="222">
        <f t="shared" si="6"/>
        <v>395</v>
      </c>
      <c r="L43" s="222">
        <f t="shared" si="6"/>
        <v>400</v>
      </c>
      <c r="M43" s="222">
        <f t="shared" si="6"/>
        <v>405</v>
      </c>
      <c r="N43" s="222">
        <f t="shared" si="6"/>
        <v>410</v>
      </c>
      <c r="O43" s="222">
        <f t="shared" si="6"/>
        <v>410</v>
      </c>
      <c r="P43" s="289">
        <f>AVERAGE(D43:O43)</f>
        <v>453.95833333333331</v>
      </c>
    </row>
    <row r="44" spans="1:16">
      <c r="A44" s="194" t="s">
        <v>8</v>
      </c>
      <c r="D44" s="222">
        <f t="shared" ref="D44:O44" si="7">D12</f>
        <v>1061.25</v>
      </c>
      <c r="E44" s="222">
        <f t="shared" si="7"/>
        <v>1033</v>
      </c>
      <c r="F44" s="222">
        <f t="shared" si="7"/>
        <v>1005</v>
      </c>
      <c r="G44" s="222">
        <f t="shared" si="7"/>
        <v>1000</v>
      </c>
      <c r="H44" s="222">
        <f t="shared" si="7"/>
        <v>1005</v>
      </c>
      <c r="I44" s="222">
        <f t="shared" si="7"/>
        <v>995</v>
      </c>
      <c r="J44" s="222">
        <f t="shared" si="7"/>
        <v>955</v>
      </c>
      <c r="K44" s="222">
        <f t="shared" si="7"/>
        <v>920</v>
      </c>
      <c r="L44" s="222">
        <f t="shared" si="7"/>
        <v>930</v>
      </c>
      <c r="M44" s="222">
        <f t="shared" si="7"/>
        <v>960</v>
      </c>
      <c r="N44" s="222">
        <f t="shared" si="7"/>
        <v>980</v>
      </c>
      <c r="O44" s="222">
        <f t="shared" si="7"/>
        <v>960</v>
      </c>
    </row>
    <row r="45" spans="1:16">
      <c r="A45" s="194" t="s">
        <v>13</v>
      </c>
      <c r="D45" s="222">
        <f t="shared" ref="D45:O45" si="8">D13</f>
        <v>1443.75</v>
      </c>
      <c r="E45" s="222">
        <f t="shared" si="8"/>
        <v>1413</v>
      </c>
      <c r="F45" s="222">
        <f t="shared" si="8"/>
        <v>1350</v>
      </c>
      <c r="G45" s="222">
        <f t="shared" si="8"/>
        <v>1300</v>
      </c>
      <c r="H45" s="222">
        <f t="shared" si="8"/>
        <v>1310</v>
      </c>
      <c r="I45" s="222">
        <f t="shared" si="8"/>
        <v>1310</v>
      </c>
      <c r="J45" s="222">
        <f t="shared" si="8"/>
        <v>1270</v>
      </c>
      <c r="K45" s="222">
        <f t="shared" si="8"/>
        <v>1220</v>
      </c>
      <c r="L45" s="222">
        <f t="shared" si="8"/>
        <v>1220</v>
      </c>
      <c r="M45" s="222">
        <f t="shared" si="8"/>
        <v>1250</v>
      </c>
      <c r="N45" s="222">
        <f t="shared" si="8"/>
        <v>1280</v>
      </c>
      <c r="O45" s="222">
        <f t="shared" si="8"/>
        <v>1260</v>
      </c>
    </row>
    <row r="46" spans="1:16">
      <c r="A46" s="194" t="s">
        <v>14</v>
      </c>
      <c r="D46" s="222">
        <f t="shared" ref="D46:O46" si="9">D14</f>
        <v>1060</v>
      </c>
      <c r="E46" s="222">
        <f t="shared" si="9"/>
        <v>1035</v>
      </c>
      <c r="F46" s="222">
        <f t="shared" si="9"/>
        <v>990</v>
      </c>
      <c r="G46" s="222">
        <f t="shared" si="9"/>
        <v>980</v>
      </c>
      <c r="H46" s="222">
        <f t="shared" si="9"/>
        <v>1000</v>
      </c>
      <c r="I46" s="222">
        <f t="shared" si="9"/>
        <v>1000</v>
      </c>
      <c r="J46" s="222">
        <f t="shared" si="9"/>
        <v>970</v>
      </c>
      <c r="K46" s="222">
        <f t="shared" si="9"/>
        <v>930</v>
      </c>
      <c r="L46" s="222">
        <f t="shared" si="9"/>
        <v>930</v>
      </c>
      <c r="M46" s="222">
        <f t="shared" si="9"/>
        <v>965</v>
      </c>
      <c r="N46" s="222">
        <f t="shared" si="9"/>
        <v>1000</v>
      </c>
      <c r="O46" s="222">
        <f t="shared" si="9"/>
        <v>980</v>
      </c>
    </row>
    <row r="47" spans="1:16">
      <c r="A47" s="194" t="s">
        <v>15</v>
      </c>
      <c r="D47" s="222">
        <f t="shared" ref="D47:O47" si="10">D15</f>
        <v>1235</v>
      </c>
      <c r="E47" s="222">
        <f t="shared" si="10"/>
        <v>1231</v>
      </c>
      <c r="F47" s="222">
        <f t="shared" si="10"/>
        <v>1252</v>
      </c>
      <c r="G47" s="222">
        <f t="shared" si="10"/>
        <v>1213</v>
      </c>
      <c r="H47" s="222">
        <f t="shared" si="10"/>
        <v>1178</v>
      </c>
      <c r="I47" s="222">
        <f t="shared" si="10"/>
        <v>1146</v>
      </c>
      <c r="J47" s="222">
        <f t="shared" si="10"/>
        <v>1104</v>
      </c>
      <c r="K47" s="222">
        <f t="shared" si="10"/>
        <v>1079</v>
      </c>
      <c r="L47" s="222">
        <f t="shared" si="10"/>
        <v>1094</v>
      </c>
      <c r="M47" s="222">
        <f t="shared" si="10"/>
        <v>1125</v>
      </c>
      <c r="N47" s="222">
        <f t="shared" si="10"/>
        <v>1120</v>
      </c>
      <c r="O47" s="222">
        <f t="shared" si="10"/>
        <v>1094</v>
      </c>
      <c r="P47" s="289">
        <f>AVERAGE(D47:O47)</f>
        <v>1155.9166666666667</v>
      </c>
    </row>
    <row r="48" spans="1:16">
      <c r="A48" s="13" t="s">
        <v>17</v>
      </c>
      <c r="D48" s="221">
        <f t="shared" ref="D48:O48" si="11">D17</f>
        <v>92.321400000000011</v>
      </c>
      <c r="E48" s="221">
        <f t="shared" si="11"/>
        <v>82.168242364630402</v>
      </c>
      <c r="F48" s="221">
        <f t="shared" si="11"/>
        <v>77.334816343181558</v>
      </c>
      <c r="G48" s="221">
        <f t="shared" si="11"/>
        <v>70.084677311008278</v>
      </c>
      <c r="H48" s="221">
        <f t="shared" si="11"/>
        <v>59.382091120657257</v>
      </c>
      <c r="I48" s="221">
        <f t="shared" si="11"/>
        <v>57.310622825750613</v>
      </c>
      <c r="J48" s="221">
        <f t="shared" si="11"/>
        <v>52.477196804301769</v>
      </c>
      <c r="K48" s="221">
        <f t="shared" si="11"/>
        <v>54.548665099208421</v>
      </c>
      <c r="L48" s="221">
        <f t="shared" si="11"/>
        <v>55.239154530843976</v>
      </c>
      <c r="M48" s="221">
        <f t="shared" si="11"/>
        <v>55.929643962479524</v>
      </c>
      <c r="N48" s="221">
        <f t="shared" si="11"/>
        <v>56.620133394115086</v>
      </c>
      <c r="O48" s="221">
        <f t="shared" si="11"/>
        <v>56.620133394115086</v>
      </c>
    </row>
    <row r="49" spans="1:16">
      <c r="A49" s="13" t="s">
        <v>18</v>
      </c>
      <c r="D49" s="221">
        <f t="shared" ref="D49:O49" si="12">D18</f>
        <v>96.520719999999969</v>
      </c>
      <c r="E49" s="221">
        <f t="shared" si="12"/>
        <v>65.734593891704321</v>
      </c>
      <c r="F49" s="221">
        <f t="shared" si="12"/>
        <v>61.867853074545245</v>
      </c>
      <c r="G49" s="221">
        <f t="shared" si="12"/>
        <v>56.067741848806627</v>
      </c>
      <c r="H49" s="221">
        <f t="shared" si="12"/>
        <v>47.505672896525809</v>
      </c>
      <c r="I49" s="221">
        <f t="shared" si="12"/>
        <v>45.848498260600493</v>
      </c>
      <c r="J49" s="221">
        <f t="shared" si="12"/>
        <v>41.981757443441417</v>
      </c>
      <c r="K49" s="221">
        <f t="shared" si="12"/>
        <v>43.638932079366739</v>
      </c>
      <c r="L49" s="221">
        <f t="shared" si="12"/>
        <v>44.191323624675185</v>
      </c>
      <c r="M49" s="221">
        <f t="shared" si="12"/>
        <v>44.743715169983624</v>
      </c>
      <c r="N49" s="221">
        <f t="shared" si="12"/>
        <v>45.296106715292069</v>
      </c>
      <c r="O49" s="221">
        <f t="shared" si="12"/>
        <v>45.296106715292069</v>
      </c>
    </row>
    <row r="50" spans="1:16">
      <c r="A50" s="13" t="s">
        <v>19</v>
      </c>
      <c r="D50" s="221">
        <f t="shared" ref="D50:O50" si="13">D19</f>
        <v>431.36405214949008</v>
      </c>
      <c r="E50" s="221">
        <f t="shared" si="13"/>
        <v>433.21796298338694</v>
      </c>
      <c r="F50" s="221">
        <f t="shared" si="13"/>
        <v>436.76686706746824</v>
      </c>
      <c r="G50" s="221">
        <f t="shared" si="13"/>
        <v>437.05882352941177</v>
      </c>
      <c r="H50" s="221">
        <f t="shared" si="13"/>
        <v>439.31893471571493</v>
      </c>
      <c r="I50" s="221">
        <f t="shared" si="13"/>
        <v>439.31893471571493</v>
      </c>
      <c r="J50" s="221">
        <f t="shared" si="13"/>
        <v>440.496733468304</v>
      </c>
      <c r="K50" s="221">
        <f t="shared" si="13"/>
        <v>436.36546340581549</v>
      </c>
      <c r="L50" s="221">
        <f t="shared" si="13"/>
        <v>436.36546340581549</v>
      </c>
      <c r="M50" s="221">
        <f t="shared" si="13"/>
        <v>438.8657036747399</v>
      </c>
      <c r="N50" s="221">
        <f t="shared" si="13"/>
        <v>432.87248598223965</v>
      </c>
      <c r="O50" s="221">
        <f t="shared" si="13"/>
        <v>432.87248598223965</v>
      </c>
    </row>
    <row r="51" spans="1:16"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</row>
    <row r="52" spans="1:16"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</row>
    <row r="53" spans="1:16"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</row>
    <row r="54" spans="1:16">
      <c r="C54" s="191"/>
      <c r="D54" s="191" t="s">
        <v>179</v>
      </c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</row>
    <row r="55" spans="1:16"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</row>
    <row r="56" spans="1:16"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</row>
    <row r="57" spans="1:16">
      <c r="A57" t="s">
        <v>180</v>
      </c>
      <c r="C57" s="191"/>
      <c r="D57" s="191">
        <f>(0.336*D44)+(0.314*D46)+(0.344*D45)</f>
        <v>1186.0700000000002</v>
      </c>
      <c r="E57" s="191">
        <f t="shared" ref="E57:O57" si="14">(0.336*E44)+(0.314*E46)+(0.344*E45)</f>
        <v>1158.1499999999999</v>
      </c>
      <c r="F57" s="191">
        <f t="shared" si="14"/>
        <v>1112.94</v>
      </c>
      <c r="G57" s="191">
        <f t="shared" si="14"/>
        <v>1090.92</v>
      </c>
      <c r="H57" s="191">
        <f t="shared" si="14"/>
        <v>1102.3200000000002</v>
      </c>
      <c r="I57" s="191">
        <f t="shared" si="14"/>
        <v>1098.96</v>
      </c>
      <c r="J57" s="191">
        <f t="shared" si="14"/>
        <v>1062.3399999999999</v>
      </c>
      <c r="K57" s="191">
        <f t="shared" si="14"/>
        <v>1020.8199999999999</v>
      </c>
      <c r="L57" s="191">
        <f t="shared" si="14"/>
        <v>1024.1799999999998</v>
      </c>
      <c r="M57" s="191">
        <f t="shared" si="14"/>
        <v>1055.57</v>
      </c>
      <c r="N57" s="191">
        <f t="shared" si="14"/>
        <v>1083.5999999999999</v>
      </c>
      <c r="O57" s="191">
        <f t="shared" si="14"/>
        <v>1063.7199999999998</v>
      </c>
      <c r="P57" s="289">
        <f>AVERAGE(D57:O57)</f>
        <v>1088.2991666666667</v>
      </c>
    </row>
    <row r="58" spans="1:16"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</row>
    <row r="59" spans="1:16"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</row>
    <row r="60" spans="1:16"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</row>
    <row r="61" spans="1:16"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</row>
    <row r="62" spans="1:16"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</row>
    <row r="63" spans="1:16"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</row>
    <row r="64" spans="1:16"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</row>
    <row r="65" spans="3:15"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</row>
    <row r="66" spans="3:15"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</row>
    <row r="67" spans="3:15"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</row>
    <row r="68" spans="3:15"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</row>
    <row r="69" spans="3:15"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</row>
    <row r="70" spans="3:15"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</row>
    <row r="71" spans="3:15"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</row>
    <row r="72" spans="3:15"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</row>
  </sheetData>
  <mergeCells count="3">
    <mergeCell ref="A38:A39"/>
    <mergeCell ref="A2:A3"/>
    <mergeCell ref="B2:B3"/>
  </mergeCells>
  <hyperlinks>
    <hyperlink ref="A36" r:id="rId1" display="\\pttgrp-fs01\NASDATA3\PTT\prodmkt\New PrdMkt\Sales\Revenue\Annual Sales Data\2020_2563\Business Plan\For Long Term"/>
    <hyperlink ref="A29" r:id="rId2" display="\\pttgrp-fs01\NASDATA3\PTT\prodmkt\New PrdMkt\Sales\Revenue\Annual Sales Data\2021_2564\ข้อมูล CP จาก วอญ"/>
    <hyperlink ref="A30" r:id="rId3" display="\\pttgrp-fs01\NASDATA3\PTT\prodmkt\New PrdMkt\Sales\Revenue\Annual Sales Data\2021_2564\PRISM"/>
    <hyperlink ref="A31" r:id="rId4" display="\\pttgrp-fs01\NASDATA3\PTT\prodmkt\New PrdMkt\Sales\Revenue\Annual Sales Data\2021_2564\Consensus"/>
    <hyperlink ref="A32" r:id="rId5" display="\\pttgrp-fs01\NASDATA3\PTT\prodmkt\New PrdMkt\Sales\Revenue\Annual Sales Data\2021_2564\Rolling"/>
    <hyperlink ref="A34" r:id="rId6" display="\\pttgrp-fs01\NASDATA3\PTT\prodmkt\New PrdMkt\Sales\Revenue\Annual Sales Data\2021_2564\Cost Rolling from วผก"/>
  </hyperlinks>
  <pageMargins left="0.7" right="0.7" top="0.75" bottom="0.75" header="0.3" footer="0.3"/>
  <pageSetup paperSize="9" orientation="portrait" verticalDpi="0" r:id="rId7"/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P101"/>
  <sheetViews>
    <sheetView zoomScale="85" zoomScaleNormal="85" workbookViewId="0">
      <selection activeCell="C105" sqref="C105"/>
    </sheetView>
  </sheetViews>
  <sheetFormatPr defaultRowHeight="14.4"/>
  <cols>
    <col min="1" max="1" width="13.44140625" bestFit="1" customWidth="1"/>
    <col min="2" max="2" width="27.6640625" bestFit="1" customWidth="1"/>
    <col min="3" max="3" width="16.21875" bestFit="1" customWidth="1"/>
    <col min="4" max="6" width="10.44140625" style="54" bestFit="1" customWidth="1"/>
    <col min="7" max="7" width="10.77734375" bestFit="1" customWidth="1"/>
  </cols>
  <sheetData>
    <row r="1" spans="2:16" s="42" customFormat="1" ht="23.4">
      <c r="B1" s="11" t="s">
        <v>87</v>
      </c>
      <c r="D1" s="47"/>
      <c r="E1" s="47"/>
      <c r="F1" s="47"/>
      <c r="G1" s="43">
        <f>G3-G17</f>
        <v>4.3902439023213446E-4</v>
      </c>
      <c r="H1" s="43">
        <f t="shared" ref="H1:O1" si="0">H3-H17</f>
        <v>5.3509999999999707</v>
      </c>
      <c r="I1" s="43">
        <f t="shared" si="0"/>
        <v>-4.8863052666200417</v>
      </c>
      <c r="J1" s="43">
        <f t="shared" si="0"/>
        <v>3.5322668708181766</v>
      </c>
      <c r="K1" s="43">
        <f t="shared" si="0"/>
        <v>-4.8160000000000309</v>
      </c>
      <c r="L1" s="43">
        <f t="shared" si="0"/>
        <v>-10.608545454545435</v>
      </c>
      <c r="M1" s="43">
        <f t="shared" si="0"/>
        <v>-4.6569999999999823</v>
      </c>
      <c r="N1" s="43">
        <f t="shared" si="0"/>
        <v>-0.882000000000005</v>
      </c>
      <c r="O1" s="43">
        <f t="shared" si="0"/>
        <v>10.199853658536568</v>
      </c>
    </row>
    <row r="2" spans="2:16">
      <c r="B2" s="26" t="s">
        <v>78</v>
      </c>
      <c r="C2" s="27" t="s">
        <v>1</v>
      </c>
      <c r="D2" s="48">
        <v>43831</v>
      </c>
      <c r="E2" s="48">
        <v>43862</v>
      </c>
      <c r="F2" s="48">
        <v>43891</v>
      </c>
      <c r="G2" s="28">
        <v>43922</v>
      </c>
      <c r="H2" s="28">
        <v>43952</v>
      </c>
      <c r="I2" s="28">
        <v>43983</v>
      </c>
      <c r="J2" s="28">
        <v>44013</v>
      </c>
      <c r="K2" s="28">
        <v>44044</v>
      </c>
      <c r="L2" s="28">
        <v>44075</v>
      </c>
      <c r="M2" s="28">
        <v>44105</v>
      </c>
      <c r="N2" s="28">
        <v>44136</v>
      </c>
      <c r="O2" s="28">
        <v>44166</v>
      </c>
    </row>
    <row r="3" spans="2:16">
      <c r="B3" s="29" t="s">
        <v>0</v>
      </c>
      <c r="C3" s="30" t="s">
        <v>62</v>
      </c>
      <c r="D3" s="49"/>
      <c r="E3" s="49"/>
      <c r="F3" s="49"/>
      <c r="G3" s="31">
        <v>176.67</v>
      </c>
      <c r="H3" s="32">
        <v>170.18099999999998</v>
      </c>
      <c r="I3" s="32">
        <v>167.85</v>
      </c>
      <c r="J3" s="32">
        <v>184.053</v>
      </c>
      <c r="K3" s="32">
        <v>188.94899999999996</v>
      </c>
      <c r="L3" s="32">
        <v>184.98600000000002</v>
      </c>
      <c r="M3" s="32">
        <v>195.90899999999999</v>
      </c>
      <c r="N3" s="32">
        <v>188.10599999999999</v>
      </c>
      <c r="O3" s="32">
        <v>205.92599999999999</v>
      </c>
    </row>
    <row r="4" spans="2:16">
      <c r="B4" s="29" t="s">
        <v>4</v>
      </c>
      <c r="C4" s="30" t="s">
        <v>62</v>
      </c>
      <c r="D4" s="49"/>
      <c r="E4" s="49"/>
      <c r="F4" s="49"/>
      <c r="G4" s="33">
        <v>74.091999999999999</v>
      </c>
      <c r="H4" s="34">
        <v>77.674999999999997</v>
      </c>
      <c r="I4" s="34">
        <v>76.2</v>
      </c>
      <c r="J4" s="34">
        <v>80.69</v>
      </c>
      <c r="K4" s="34">
        <v>81.59</v>
      </c>
      <c r="L4" s="34">
        <v>79.349999999999994</v>
      </c>
      <c r="M4" s="34">
        <v>83.18</v>
      </c>
      <c r="N4" s="34">
        <v>78.599999999999994</v>
      </c>
      <c r="O4" s="34">
        <v>85.35</v>
      </c>
    </row>
    <row r="5" spans="2:16">
      <c r="B5" s="29" t="s">
        <v>5</v>
      </c>
      <c r="C5" s="30" t="s">
        <v>62</v>
      </c>
      <c r="D5" s="49"/>
      <c r="E5" s="49"/>
      <c r="F5" s="49"/>
      <c r="G5" s="33">
        <f>G6-G4</f>
        <v>171.11900000000003</v>
      </c>
      <c r="H5" s="34">
        <v>164.95</v>
      </c>
      <c r="I5" s="34">
        <v>163.05000000000001</v>
      </c>
      <c r="J5" s="34">
        <v>181.48500000000001</v>
      </c>
      <c r="K5" s="34">
        <v>187.48500000000001</v>
      </c>
      <c r="L5" s="34">
        <v>184.05</v>
      </c>
      <c r="M5" s="34">
        <v>195.69499999999999</v>
      </c>
      <c r="N5" s="34">
        <v>188.95</v>
      </c>
      <c r="O5" s="34">
        <v>206.97499999999999</v>
      </c>
    </row>
    <row r="6" spans="2:16">
      <c r="B6" s="29" t="s">
        <v>74</v>
      </c>
      <c r="C6" s="30" t="s">
        <v>62</v>
      </c>
      <c r="D6" s="49"/>
      <c r="E6" s="49"/>
      <c r="F6" s="49"/>
      <c r="G6" s="31">
        <v>245.21100000000001</v>
      </c>
      <c r="H6" s="32">
        <v>242.625</v>
      </c>
      <c r="I6" s="32">
        <v>239.25</v>
      </c>
      <c r="J6" s="32">
        <v>262.17500000000001</v>
      </c>
      <c r="K6" s="32">
        <v>269.07499999999999</v>
      </c>
      <c r="L6" s="32">
        <v>263.39999999999998</v>
      </c>
      <c r="M6" s="32">
        <v>278.875</v>
      </c>
      <c r="N6" s="32">
        <v>267.55</v>
      </c>
      <c r="O6" s="32">
        <v>292.32499999999999</v>
      </c>
    </row>
    <row r="7" spans="2:16">
      <c r="B7" s="29" t="s">
        <v>75</v>
      </c>
      <c r="C7" s="30" t="s">
        <v>76</v>
      </c>
      <c r="D7" s="49"/>
      <c r="E7" s="49"/>
      <c r="F7" s="49"/>
      <c r="G7" s="31">
        <v>65.916107437200196</v>
      </c>
      <c r="H7" s="32">
        <v>64.787000000000006</v>
      </c>
      <c r="I7" s="32">
        <v>63.51</v>
      </c>
      <c r="J7" s="32">
        <v>68.356999999999999</v>
      </c>
      <c r="K7" s="32">
        <v>70.516999999999996</v>
      </c>
      <c r="L7" s="32">
        <v>67.92</v>
      </c>
      <c r="M7" s="32">
        <v>72.527000000000001</v>
      </c>
      <c r="N7" s="32">
        <v>69.489999999999995</v>
      </c>
      <c r="O7" s="32">
        <v>75.236999999999995</v>
      </c>
    </row>
    <row r="8" spans="2:16">
      <c r="B8" s="35"/>
      <c r="C8" s="39"/>
      <c r="D8" s="50"/>
      <c r="E8" s="50"/>
      <c r="F8" s="50"/>
      <c r="G8" s="40"/>
      <c r="H8" s="40"/>
      <c r="I8" s="40"/>
      <c r="J8" s="40"/>
      <c r="K8" s="40"/>
      <c r="L8" s="40"/>
      <c r="M8" s="40"/>
      <c r="N8" s="40"/>
      <c r="O8" s="40"/>
    </row>
    <row r="9" spans="2:16">
      <c r="B9" s="24"/>
      <c r="C9" s="25"/>
      <c r="D9" s="50"/>
      <c r="E9" s="50"/>
      <c r="F9" s="50"/>
      <c r="G9" s="41">
        <v>30</v>
      </c>
      <c r="H9" s="41">
        <v>31</v>
      </c>
      <c r="I9" s="41">
        <v>30</v>
      </c>
      <c r="J9" s="41">
        <v>31</v>
      </c>
      <c r="K9" s="41">
        <v>31</v>
      </c>
      <c r="L9" s="41">
        <v>30</v>
      </c>
      <c r="M9" s="41">
        <v>31</v>
      </c>
      <c r="N9" s="41">
        <v>30</v>
      </c>
      <c r="O9" s="41">
        <v>31</v>
      </c>
    </row>
    <row r="10" spans="2:16">
      <c r="B10" s="18" t="s">
        <v>79</v>
      </c>
      <c r="C10" s="19" t="s">
        <v>1</v>
      </c>
      <c r="D10" s="48">
        <v>43831</v>
      </c>
      <c r="E10" s="48">
        <v>43862</v>
      </c>
      <c r="F10" s="48">
        <v>43891</v>
      </c>
      <c r="G10" s="20">
        <v>43922</v>
      </c>
      <c r="H10" s="20">
        <v>43952</v>
      </c>
      <c r="I10" s="20">
        <v>43983</v>
      </c>
      <c r="J10" s="20">
        <v>44013</v>
      </c>
      <c r="K10" s="20">
        <v>44044</v>
      </c>
      <c r="L10" s="20">
        <v>44075</v>
      </c>
      <c r="M10" s="20">
        <v>44105</v>
      </c>
      <c r="N10" s="20">
        <v>44136</v>
      </c>
      <c r="O10" s="20">
        <v>44166</v>
      </c>
    </row>
    <row r="11" spans="2:16">
      <c r="B11" s="21" t="s">
        <v>68</v>
      </c>
      <c r="C11" s="22" t="s">
        <v>62</v>
      </c>
      <c r="D11" s="51"/>
      <c r="E11" s="51"/>
      <c r="F11" s="51"/>
      <c r="G11" s="23">
        <v>17.681000000000001</v>
      </c>
      <c r="H11" s="23">
        <v>7.0960000000000001</v>
      </c>
      <c r="I11" s="23">
        <v>0</v>
      </c>
      <c r="J11" s="23">
        <v>0</v>
      </c>
      <c r="K11" s="23">
        <v>16.102</v>
      </c>
      <c r="L11" s="23">
        <v>28.8</v>
      </c>
      <c r="M11" s="23">
        <v>29.76</v>
      </c>
      <c r="N11" s="23">
        <v>28.8</v>
      </c>
      <c r="O11" s="23">
        <v>29.76</v>
      </c>
      <c r="P11" t="s">
        <v>160</v>
      </c>
    </row>
    <row r="12" spans="2:16">
      <c r="B12" s="21" t="s">
        <v>69</v>
      </c>
      <c r="C12" s="22" t="s">
        <v>62</v>
      </c>
      <c r="D12" s="51"/>
      <c r="E12" s="51"/>
      <c r="F12" s="51"/>
      <c r="G12" s="23">
        <v>5.1266341463414626</v>
      </c>
      <c r="H12" s="23">
        <v>5.952</v>
      </c>
      <c r="I12" s="23">
        <v>5.5084650000000002</v>
      </c>
      <c r="J12" s="23">
        <v>5.5982279999999998</v>
      </c>
      <c r="K12" s="23">
        <v>5.3280000000000003</v>
      </c>
      <c r="L12" s="23">
        <v>5.7</v>
      </c>
      <c r="M12" s="23">
        <v>5.89</v>
      </c>
      <c r="N12" s="23">
        <v>5.7</v>
      </c>
      <c r="O12" s="23">
        <v>3.04</v>
      </c>
    </row>
    <row r="13" spans="2:16">
      <c r="B13" s="21" t="s">
        <v>70</v>
      </c>
      <c r="C13" s="22" t="s">
        <v>62</v>
      </c>
      <c r="D13" s="51"/>
      <c r="E13" s="51"/>
      <c r="F13" s="51"/>
      <c r="G13" s="23">
        <v>7.4220731707317062</v>
      </c>
      <c r="H13" s="23">
        <v>7.8780000000000001</v>
      </c>
      <c r="I13" s="23">
        <v>7.3898662800000006</v>
      </c>
      <c r="J13" s="23">
        <v>7.4989882200000002</v>
      </c>
      <c r="K13" s="23">
        <v>7.3179999999999996</v>
      </c>
      <c r="L13" s="23">
        <v>7.8</v>
      </c>
      <c r="M13" s="23">
        <v>8.06</v>
      </c>
      <c r="N13" s="23">
        <v>7.8</v>
      </c>
      <c r="O13" s="23">
        <v>8.06</v>
      </c>
    </row>
    <row r="14" spans="2:16">
      <c r="B14" s="21" t="s">
        <v>71</v>
      </c>
      <c r="C14" s="22" t="s">
        <v>62</v>
      </c>
      <c r="D14" s="51"/>
      <c r="E14" s="51"/>
      <c r="F14" s="51"/>
      <c r="G14" s="23">
        <v>32.554000000000002</v>
      </c>
      <c r="H14" s="23">
        <v>47.777000000000001</v>
      </c>
      <c r="I14" s="23">
        <v>48.818220069151735</v>
      </c>
      <c r="J14" s="23">
        <v>50.50854056</v>
      </c>
      <c r="K14" s="23">
        <v>50.420999999999999</v>
      </c>
      <c r="L14" s="23">
        <v>48.96</v>
      </c>
      <c r="M14" s="23">
        <v>42.432000000000002</v>
      </c>
      <c r="N14" s="23">
        <v>35.088000000000001</v>
      </c>
      <c r="O14" s="23">
        <v>50.591999999999999</v>
      </c>
    </row>
    <row r="15" spans="2:16">
      <c r="B15" s="21" t="s">
        <v>72</v>
      </c>
      <c r="C15" s="22" t="s">
        <v>62</v>
      </c>
      <c r="D15" s="51"/>
      <c r="E15" s="51"/>
      <c r="F15" s="51"/>
      <c r="G15" s="23">
        <v>63.412999999999997</v>
      </c>
      <c r="H15" s="23">
        <v>67.611000000000004</v>
      </c>
      <c r="I15" s="23">
        <v>58.418789515468312</v>
      </c>
      <c r="J15" s="23">
        <v>62.870331818181839</v>
      </c>
      <c r="K15" s="23">
        <v>62.423000000000002</v>
      </c>
      <c r="L15" s="23">
        <v>51.054545454545455</v>
      </c>
      <c r="M15" s="23">
        <v>59.368000000000002</v>
      </c>
      <c r="N15" s="23">
        <v>58.32</v>
      </c>
      <c r="O15" s="23">
        <v>60.264000000000003</v>
      </c>
    </row>
    <row r="16" spans="2:16">
      <c r="B16" s="21" t="s">
        <v>73</v>
      </c>
      <c r="C16" s="22" t="s">
        <v>62</v>
      </c>
      <c r="D16" s="51"/>
      <c r="E16" s="51"/>
      <c r="F16" s="51"/>
      <c r="G16" s="23">
        <v>50.472853658536586</v>
      </c>
      <c r="H16" s="23">
        <v>28.515999999999998</v>
      </c>
      <c r="I16" s="23">
        <v>52.600964401999995</v>
      </c>
      <c r="J16" s="23">
        <v>54.044644530999996</v>
      </c>
      <c r="K16" s="23">
        <v>52.173000000000002</v>
      </c>
      <c r="L16" s="23">
        <v>53.28</v>
      </c>
      <c r="M16" s="23">
        <v>55.055999999999997</v>
      </c>
      <c r="N16" s="23">
        <v>53.28</v>
      </c>
      <c r="O16" s="23">
        <v>44.010146341463418</v>
      </c>
    </row>
    <row r="17" spans="1:15">
      <c r="B17" s="21" t="s">
        <v>80</v>
      </c>
      <c r="C17" s="38" t="s">
        <v>62</v>
      </c>
      <c r="D17" s="52"/>
      <c r="E17" s="52"/>
      <c r="F17" s="52"/>
      <c r="G17" s="37">
        <f>SUM(G11:G16)</f>
        <v>176.66956097560976</v>
      </c>
      <c r="H17" s="37">
        <f t="shared" ref="H17:O17" si="1">SUM(H11:H16)</f>
        <v>164.83</v>
      </c>
      <c r="I17" s="37">
        <f t="shared" si="1"/>
        <v>172.73630526662004</v>
      </c>
      <c r="J17" s="37">
        <f t="shared" si="1"/>
        <v>180.52073312918182</v>
      </c>
      <c r="K17" s="37">
        <f t="shared" si="1"/>
        <v>193.76499999999999</v>
      </c>
      <c r="L17" s="37">
        <f t="shared" si="1"/>
        <v>195.59454545454545</v>
      </c>
      <c r="M17" s="37">
        <f t="shared" si="1"/>
        <v>200.56599999999997</v>
      </c>
      <c r="N17" s="37">
        <f t="shared" si="1"/>
        <v>188.988</v>
      </c>
      <c r="O17" s="37">
        <f t="shared" si="1"/>
        <v>195.72614634146342</v>
      </c>
    </row>
    <row r="18" spans="1:15">
      <c r="B18" s="21" t="s">
        <v>80</v>
      </c>
      <c r="C18" s="36" t="s">
        <v>77</v>
      </c>
      <c r="D18" s="53"/>
      <c r="E18" s="53"/>
      <c r="F18" s="53"/>
      <c r="G18" s="37">
        <f>G17/24/G9*1000</f>
        <v>245.37439024390244</v>
      </c>
      <c r="H18" s="37">
        <f t="shared" ref="H18:O18" si="2">H17/24/H9*1000</f>
        <v>221.5456989247312</v>
      </c>
      <c r="I18" s="37">
        <f t="shared" si="2"/>
        <v>239.91153509252783</v>
      </c>
      <c r="J18" s="37">
        <f t="shared" si="2"/>
        <v>242.63539399083578</v>
      </c>
      <c r="K18" s="37">
        <f t="shared" si="2"/>
        <v>260.43682795698919</v>
      </c>
      <c r="L18" s="37">
        <f t="shared" si="2"/>
        <v>271.65909090909088</v>
      </c>
      <c r="M18" s="37">
        <f t="shared" si="2"/>
        <v>269.57795698924724</v>
      </c>
      <c r="N18" s="37">
        <f t="shared" si="2"/>
        <v>262.48333333333335</v>
      </c>
      <c r="O18" s="37">
        <f t="shared" si="2"/>
        <v>263.07277734067662</v>
      </c>
    </row>
    <row r="19" spans="1:15" s="42" customFormat="1" ht="23.4">
      <c r="B19" s="11" t="s">
        <v>127</v>
      </c>
      <c r="D19" s="47"/>
      <c r="E19" s="47"/>
      <c r="F19" s="47"/>
      <c r="G19" s="43"/>
      <c r="H19" s="43"/>
      <c r="I19" s="43"/>
      <c r="J19" s="43"/>
      <c r="K19" s="43"/>
      <c r="L19" s="43"/>
      <c r="M19" s="43"/>
      <c r="N19" s="43"/>
      <c r="O19" s="43"/>
    </row>
    <row r="20" spans="1:15">
      <c r="B20" s="19" t="s">
        <v>81</v>
      </c>
      <c r="C20" s="19" t="s">
        <v>1</v>
      </c>
      <c r="D20" s="48">
        <v>43831</v>
      </c>
      <c r="E20" s="48">
        <v>43862</v>
      </c>
      <c r="F20" s="48">
        <v>43891</v>
      </c>
      <c r="G20" s="20">
        <v>43922</v>
      </c>
      <c r="H20" s="20">
        <v>43952</v>
      </c>
      <c r="I20" s="20">
        <v>43983</v>
      </c>
      <c r="J20" s="20">
        <v>44013</v>
      </c>
      <c r="K20" s="20">
        <v>44044</v>
      </c>
      <c r="L20" s="20">
        <v>44075</v>
      </c>
      <c r="M20" s="20">
        <v>44105</v>
      </c>
      <c r="N20" s="20">
        <v>44136</v>
      </c>
      <c r="O20" s="20">
        <v>44166</v>
      </c>
    </row>
    <row r="21" spans="1:15">
      <c r="B21" s="46" t="s">
        <v>33</v>
      </c>
      <c r="C21" s="22" t="s">
        <v>62</v>
      </c>
      <c r="D21" s="55">
        <v>47.879118000000005</v>
      </c>
      <c r="E21" s="55">
        <v>46.314794999999997</v>
      </c>
      <c r="F21" s="55">
        <v>49.838455000000003</v>
      </c>
      <c r="G21" s="45">
        <f>G11+G12+G13</f>
        <v>30.229707317073171</v>
      </c>
      <c r="H21" s="45">
        <f t="shared" ref="H21:O21" si="3">H11+H12+H13</f>
        <v>20.926000000000002</v>
      </c>
      <c r="I21" s="45">
        <f t="shared" si="3"/>
        <v>12.898331280000001</v>
      </c>
      <c r="J21" s="45">
        <f t="shared" si="3"/>
        <v>13.09721622</v>
      </c>
      <c r="K21" s="45">
        <f t="shared" si="3"/>
        <v>28.747999999999998</v>
      </c>
      <c r="L21" s="45">
        <f t="shared" si="3"/>
        <v>42.3</v>
      </c>
      <c r="M21" s="45">
        <f t="shared" si="3"/>
        <v>43.71</v>
      </c>
      <c r="N21" s="45">
        <f t="shared" si="3"/>
        <v>42.3</v>
      </c>
      <c r="O21" s="45">
        <f t="shared" si="3"/>
        <v>40.860000000000007</v>
      </c>
    </row>
    <row r="22" spans="1:15">
      <c r="B22" s="46" t="s">
        <v>34</v>
      </c>
      <c r="C22" s="22" t="s">
        <v>62</v>
      </c>
      <c r="D22" s="55">
        <v>25.711888999999999</v>
      </c>
      <c r="E22" s="55">
        <v>15.727271</v>
      </c>
      <c r="F22" s="55">
        <v>38.611249000000001</v>
      </c>
      <c r="G22" s="45">
        <f>70*24*G9/1000</f>
        <v>50.4</v>
      </c>
      <c r="H22" s="45">
        <f t="shared" ref="H22:O22" si="4">70*24*H9/1000</f>
        <v>52.08</v>
      </c>
      <c r="I22" s="45">
        <f t="shared" si="4"/>
        <v>50.4</v>
      </c>
      <c r="J22" s="45">
        <f t="shared" si="4"/>
        <v>52.08</v>
      </c>
      <c r="K22" s="45">
        <f t="shared" si="4"/>
        <v>52.08</v>
      </c>
      <c r="L22" s="45">
        <f t="shared" si="4"/>
        <v>50.4</v>
      </c>
      <c r="M22" s="45">
        <f t="shared" si="4"/>
        <v>52.08</v>
      </c>
      <c r="N22" s="45">
        <f t="shared" si="4"/>
        <v>50.4</v>
      </c>
      <c r="O22" s="45">
        <f t="shared" si="4"/>
        <v>52.08</v>
      </c>
    </row>
    <row r="23" spans="1:15">
      <c r="B23" s="46" t="s">
        <v>35</v>
      </c>
      <c r="C23" s="22" t="s">
        <v>62</v>
      </c>
      <c r="D23" s="55">
        <v>86.597460000000012</v>
      </c>
      <c r="E23" s="55">
        <v>95.865592000000007</v>
      </c>
      <c r="F23" s="55">
        <v>99.123234999999994</v>
      </c>
      <c r="G23" s="45">
        <f t="shared" ref="G23:H23" si="5">G17-G21-G22-G26</f>
        <v>93.159853658536576</v>
      </c>
      <c r="H23" s="45">
        <f t="shared" si="5"/>
        <v>88.847999999999999</v>
      </c>
      <c r="I23" s="45">
        <f>I17-I21-I22-I26</f>
        <v>106.55797398662003</v>
      </c>
      <c r="J23" s="45">
        <f t="shared" ref="J23:O23" si="6">J17-J21-J22-J26</f>
        <v>112.36751690918182</v>
      </c>
      <c r="K23" s="45">
        <f t="shared" si="6"/>
        <v>109.961</v>
      </c>
      <c r="L23" s="45">
        <f t="shared" si="6"/>
        <v>100.01454545454547</v>
      </c>
      <c r="M23" s="45">
        <f t="shared" si="6"/>
        <v>101.79999999999997</v>
      </c>
      <c r="N23" s="45">
        <f t="shared" si="6"/>
        <v>93.407999999999987</v>
      </c>
      <c r="O23" s="45">
        <f t="shared" si="6"/>
        <v>99.810146341463408</v>
      </c>
    </row>
    <row r="24" spans="1:15">
      <c r="B24" s="44" t="s">
        <v>36</v>
      </c>
      <c r="C24" s="22" t="s">
        <v>62</v>
      </c>
      <c r="D24" s="55">
        <v>0</v>
      </c>
      <c r="E24" s="55">
        <v>3.159888</v>
      </c>
      <c r="F24" s="55">
        <v>9.6526560000000003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</row>
    <row r="25" spans="1:15">
      <c r="B25" s="44" t="s">
        <v>37</v>
      </c>
      <c r="C25" s="22" t="s">
        <v>62</v>
      </c>
      <c r="D25" s="55">
        <v>3.2024250000000003</v>
      </c>
      <c r="E25" s="55">
        <v>9.5196670000000001</v>
      </c>
      <c r="F25" s="55">
        <v>12.020766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</row>
    <row r="26" spans="1:15">
      <c r="B26" s="44" t="s">
        <v>38</v>
      </c>
      <c r="C26" s="22" t="s">
        <v>62</v>
      </c>
      <c r="D26" s="55">
        <v>2.976</v>
      </c>
      <c r="E26" s="55">
        <v>2.7839999999999998</v>
      </c>
      <c r="F26" s="55">
        <v>2.976</v>
      </c>
      <c r="G26" s="45">
        <f>4*24*G9/1000</f>
        <v>2.88</v>
      </c>
      <c r="H26" s="45">
        <f t="shared" ref="H26:O26" si="7">4*24*H9/1000</f>
        <v>2.976</v>
      </c>
      <c r="I26" s="45">
        <f t="shared" si="7"/>
        <v>2.88</v>
      </c>
      <c r="J26" s="45">
        <f t="shared" si="7"/>
        <v>2.976</v>
      </c>
      <c r="K26" s="45">
        <f t="shared" si="7"/>
        <v>2.976</v>
      </c>
      <c r="L26" s="45">
        <f t="shared" si="7"/>
        <v>2.88</v>
      </c>
      <c r="M26" s="45">
        <f t="shared" si="7"/>
        <v>2.976</v>
      </c>
      <c r="N26" s="45">
        <f t="shared" si="7"/>
        <v>2.88</v>
      </c>
      <c r="O26" s="45">
        <f t="shared" si="7"/>
        <v>2.976</v>
      </c>
    </row>
    <row r="27" spans="1:15">
      <c r="B27" s="170" t="s">
        <v>146</v>
      </c>
      <c r="G27" s="190">
        <f>SUM(G21:G26)</f>
        <v>176.66956097560973</v>
      </c>
      <c r="H27" s="190">
        <f t="shared" ref="H27:O27" si="8">SUM(H21:H26)</f>
        <v>164.82999999999998</v>
      </c>
      <c r="I27" s="190">
        <f t="shared" si="8"/>
        <v>172.73630526662004</v>
      </c>
      <c r="J27" s="190">
        <f t="shared" si="8"/>
        <v>180.52073312918179</v>
      </c>
      <c r="K27" s="190">
        <f t="shared" si="8"/>
        <v>193.76499999999999</v>
      </c>
      <c r="L27" s="190">
        <f t="shared" si="8"/>
        <v>195.59454545454545</v>
      </c>
      <c r="M27" s="190">
        <f t="shared" si="8"/>
        <v>200.56599999999997</v>
      </c>
      <c r="N27" s="190">
        <f t="shared" si="8"/>
        <v>188.98799999999997</v>
      </c>
      <c r="O27" s="190">
        <f t="shared" si="8"/>
        <v>195.72614634146339</v>
      </c>
    </row>
    <row r="28" spans="1:15" ht="15" thickBot="1"/>
    <row r="29" spans="1:15" ht="15" thickBot="1">
      <c r="A29" s="99" t="s">
        <v>90</v>
      </c>
      <c r="B29" s="100" t="s">
        <v>129</v>
      </c>
      <c r="C29" s="101" t="s">
        <v>90</v>
      </c>
      <c r="D29" s="184">
        <v>47</v>
      </c>
      <c r="E29" s="184">
        <v>22</v>
      </c>
      <c r="F29" s="184">
        <v>39</v>
      </c>
      <c r="G29" s="146">
        <v>44.5</v>
      </c>
      <c r="H29" s="147">
        <v>43.5</v>
      </c>
      <c r="I29" s="147">
        <v>56</v>
      </c>
      <c r="J29" s="147">
        <v>55.820585345462042</v>
      </c>
      <c r="K29" s="147">
        <v>52.70705405238693</v>
      </c>
      <c r="L29" s="147">
        <v>49.334512782457907</v>
      </c>
      <c r="M29" s="147">
        <v>53.270400000000002</v>
      </c>
      <c r="N29" s="147">
        <v>51.552</v>
      </c>
      <c r="O29" s="147">
        <v>59.311399999999999</v>
      </c>
    </row>
    <row r="30" spans="1:15" ht="15" thickBot="1">
      <c r="A30" s="96" t="s">
        <v>93</v>
      </c>
      <c r="B30" s="97" t="s">
        <v>94</v>
      </c>
      <c r="C30" s="98" t="s">
        <v>128</v>
      </c>
      <c r="D30" s="20">
        <v>43831</v>
      </c>
      <c r="E30" s="20">
        <v>43862</v>
      </c>
      <c r="F30" s="20">
        <v>43891</v>
      </c>
      <c r="G30" s="20">
        <v>43922</v>
      </c>
      <c r="H30" s="20">
        <v>43952</v>
      </c>
      <c r="I30" s="20">
        <v>43983</v>
      </c>
      <c r="J30" s="20">
        <v>44013</v>
      </c>
      <c r="K30" s="20">
        <v>44044</v>
      </c>
      <c r="L30" s="20">
        <v>44075</v>
      </c>
      <c r="M30" s="20">
        <v>44105</v>
      </c>
      <c r="N30" s="20">
        <v>44136</v>
      </c>
      <c r="O30" s="20">
        <v>44166</v>
      </c>
    </row>
    <row r="31" spans="1:15">
      <c r="A31" s="99" t="s">
        <v>90</v>
      </c>
      <c r="B31" s="201" t="s">
        <v>63</v>
      </c>
      <c r="C31" s="101" t="s">
        <v>90</v>
      </c>
      <c r="G31">
        <v>29</v>
      </c>
      <c r="H31">
        <v>26</v>
      </c>
      <c r="I31">
        <v>26</v>
      </c>
      <c r="J31">
        <v>20.72</v>
      </c>
      <c r="K31">
        <v>20.38</v>
      </c>
      <c r="L31">
        <v>22.41</v>
      </c>
      <c r="M31">
        <v>23.06</v>
      </c>
      <c r="N31">
        <v>20.125980105324754</v>
      </c>
      <c r="O31">
        <v>22.32</v>
      </c>
    </row>
    <row r="32" spans="1:15">
      <c r="A32" s="99" t="s">
        <v>90</v>
      </c>
      <c r="B32" s="202" t="s">
        <v>66</v>
      </c>
      <c r="C32" s="101" t="s">
        <v>90</v>
      </c>
      <c r="G32">
        <v>17.5</v>
      </c>
      <c r="H32">
        <v>17.5</v>
      </c>
      <c r="I32">
        <v>29.5</v>
      </c>
      <c r="J32">
        <v>27.21</v>
      </c>
      <c r="K32">
        <v>36</v>
      </c>
      <c r="L32">
        <v>22.5</v>
      </c>
      <c r="M32">
        <v>29.02</v>
      </c>
      <c r="N32">
        <v>34.847999999999999</v>
      </c>
      <c r="O32">
        <v>21.798999999999999</v>
      </c>
    </row>
    <row r="33" spans="1:15">
      <c r="A33" s="99" t="s">
        <v>90</v>
      </c>
      <c r="B33" s="100" t="s">
        <v>150</v>
      </c>
      <c r="C33" s="101" t="s">
        <v>90</v>
      </c>
      <c r="D33" s="184"/>
      <c r="E33" s="184"/>
      <c r="F33" s="184"/>
      <c r="G33" s="152"/>
      <c r="H33" s="200"/>
      <c r="I33" s="200"/>
      <c r="J33" s="200"/>
      <c r="K33" s="200"/>
      <c r="L33" s="200"/>
      <c r="M33" s="200"/>
      <c r="N33" s="200"/>
      <c r="O33" s="200"/>
    </row>
    <row r="34" spans="1:15">
      <c r="A34" s="99" t="s">
        <v>90</v>
      </c>
      <c r="B34" s="100" t="s">
        <v>151</v>
      </c>
      <c r="C34" s="101" t="s">
        <v>90</v>
      </c>
      <c r="D34" s="184">
        <v>12</v>
      </c>
      <c r="E34" s="184">
        <v>12</v>
      </c>
      <c r="F34" s="184">
        <v>37</v>
      </c>
      <c r="G34" s="148">
        <v>32</v>
      </c>
      <c r="H34" s="149">
        <v>0</v>
      </c>
      <c r="I34" s="150"/>
      <c r="J34" s="151"/>
      <c r="K34" s="151"/>
      <c r="L34" s="151"/>
      <c r="M34" s="151"/>
      <c r="N34" s="151"/>
      <c r="O34" s="151"/>
    </row>
    <row r="35" spans="1:15">
      <c r="A35" s="99" t="s">
        <v>90</v>
      </c>
      <c r="B35" s="100" t="s">
        <v>64</v>
      </c>
      <c r="C35" s="101" t="s">
        <v>90</v>
      </c>
      <c r="D35" s="184">
        <v>32.86</v>
      </c>
      <c r="E35" s="184">
        <v>25.4</v>
      </c>
      <c r="F35" s="184">
        <v>16.645</v>
      </c>
      <c r="G35" s="152">
        <v>24</v>
      </c>
      <c r="H35" s="153">
        <v>23.184000000000001</v>
      </c>
      <c r="I35" s="151">
        <v>23.643999999999998</v>
      </c>
      <c r="J35" s="153">
        <v>27</v>
      </c>
      <c r="K35" s="153">
        <v>31.132362637362636</v>
      </c>
      <c r="L35" s="153">
        <v>30.3</v>
      </c>
      <c r="M35" s="153">
        <v>33.479999999999997</v>
      </c>
      <c r="N35" s="153">
        <v>29.794002340550026</v>
      </c>
      <c r="O35" s="153">
        <v>33.479999999999997</v>
      </c>
    </row>
    <row r="36" spans="1:15">
      <c r="A36" s="99" t="s">
        <v>90</v>
      </c>
      <c r="B36" s="100" t="s">
        <v>65</v>
      </c>
      <c r="C36" s="101" t="s">
        <v>90</v>
      </c>
      <c r="D36" s="184">
        <v>17.95</v>
      </c>
      <c r="E36" s="184">
        <v>25.305999999999997</v>
      </c>
      <c r="F36" s="184">
        <v>26.682999999999996</v>
      </c>
      <c r="G36" s="154">
        <v>20.55</v>
      </c>
      <c r="H36" s="155">
        <v>4.5960000000000001</v>
      </c>
      <c r="I36" s="155">
        <v>20.5</v>
      </c>
      <c r="J36" s="156">
        <v>22</v>
      </c>
      <c r="K36" s="156">
        <v>21.2</v>
      </c>
      <c r="L36" s="156">
        <v>21.2</v>
      </c>
      <c r="M36" s="156">
        <v>25.286999999999999</v>
      </c>
      <c r="N36" s="156">
        <v>25.777329432416618</v>
      </c>
      <c r="O36" s="156">
        <v>25.361999999999998</v>
      </c>
    </row>
    <row r="37" spans="1:15">
      <c r="A37" s="102" t="s">
        <v>90</v>
      </c>
      <c r="B37" s="103" t="s">
        <v>130</v>
      </c>
      <c r="C37" s="104" t="s">
        <v>90</v>
      </c>
      <c r="D37" s="184">
        <v>0.8</v>
      </c>
      <c r="E37" s="184">
        <v>0.94</v>
      </c>
      <c r="F37" s="184">
        <v>0.65</v>
      </c>
      <c r="G37" s="157">
        <v>0.7</v>
      </c>
      <c r="H37" s="157">
        <v>0.60859381000000001</v>
      </c>
      <c r="I37" s="157">
        <v>0.37617381999999999</v>
      </c>
      <c r="J37" s="157">
        <v>0.27513740999999997</v>
      </c>
      <c r="K37" s="157">
        <v>0.27</v>
      </c>
      <c r="L37" s="157">
        <v>0.27</v>
      </c>
      <c r="M37" s="157">
        <v>0.378</v>
      </c>
      <c r="N37" s="157">
        <v>0.378</v>
      </c>
      <c r="O37" s="157">
        <v>0.378</v>
      </c>
    </row>
    <row r="38" spans="1:15">
      <c r="A38" s="102" t="s">
        <v>90</v>
      </c>
      <c r="B38" s="105" t="s">
        <v>97</v>
      </c>
      <c r="C38" s="104" t="s">
        <v>90</v>
      </c>
      <c r="D38" s="184">
        <v>0.5</v>
      </c>
      <c r="E38" s="184">
        <v>0.62</v>
      </c>
      <c r="F38" s="184">
        <v>0.65</v>
      </c>
      <c r="G38" s="158">
        <v>0.75</v>
      </c>
      <c r="H38" s="157">
        <v>0.75</v>
      </c>
      <c r="I38" s="157">
        <v>0.75</v>
      </c>
      <c r="J38" s="157">
        <v>0.65</v>
      </c>
      <c r="K38" s="157">
        <v>0.75</v>
      </c>
      <c r="L38" s="157">
        <v>1.05</v>
      </c>
      <c r="M38" s="157">
        <v>0.65</v>
      </c>
      <c r="N38" s="157">
        <v>0.65</v>
      </c>
      <c r="O38" s="157">
        <v>0.65</v>
      </c>
    </row>
    <row r="39" spans="1:15">
      <c r="A39" s="99" t="s">
        <v>90</v>
      </c>
      <c r="B39" s="106" t="s">
        <v>98</v>
      </c>
      <c r="C39" s="107" t="s">
        <v>99</v>
      </c>
      <c r="D39" s="184">
        <v>70.308482029999993</v>
      </c>
      <c r="E39" s="184">
        <v>65.57012877999999</v>
      </c>
      <c r="F39" s="184">
        <v>67.39</v>
      </c>
      <c r="G39" s="154">
        <v>52.08</v>
      </c>
      <c r="H39" s="148">
        <v>55.579062659999998</v>
      </c>
      <c r="I39" s="148">
        <v>52.57</v>
      </c>
      <c r="J39" s="148">
        <v>48.346814610000003</v>
      </c>
      <c r="K39" s="148">
        <v>59.6</v>
      </c>
      <c r="L39" s="148">
        <v>56.02</v>
      </c>
      <c r="M39" s="148">
        <v>38.10650227</v>
      </c>
      <c r="N39" s="148">
        <v>39.095887560000001</v>
      </c>
      <c r="O39" s="148">
        <v>40.614272339999999</v>
      </c>
    </row>
    <row r="40" spans="1:15">
      <c r="A40" s="99" t="s">
        <v>90</v>
      </c>
      <c r="B40" s="106" t="s">
        <v>98</v>
      </c>
      <c r="C40" s="108" t="s">
        <v>100</v>
      </c>
      <c r="D40" s="184">
        <v>67.334808789999997</v>
      </c>
      <c r="E40" s="184">
        <v>64.025330750000009</v>
      </c>
      <c r="F40" s="184">
        <v>61.08</v>
      </c>
      <c r="G40" s="152">
        <v>50.41</v>
      </c>
      <c r="H40" s="156">
        <v>51.680401949999997</v>
      </c>
      <c r="I40" s="156">
        <v>53.87</v>
      </c>
      <c r="J40" s="156">
        <v>53.633742699999999</v>
      </c>
      <c r="K40" s="156">
        <v>61.18</v>
      </c>
      <c r="L40" s="156">
        <v>60.42</v>
      </c>
      <c r="M40" s="156">
        <v>54.128273749999998</v>
      </c>
      <c r="N40" s="156">
        <v>53.887240999999996</v>
      </c>
      <c r="O40" s="156">
        <v>55.930421340000002</v>
      </c>
    </row>
    <row r="41" spans="1:15">
      <c r="A41" s="109" t="s">
        <v>90</v>
      </c>
      <c r="B41" s="110" t="s">
        <v>98</v>
      </c>
      <c r="C41" s="111" t="s">
        <v>101</v>
      </c>
      <c r="D41" s="184">
        <v>0.41</v>
      </c>
      <c r="E41" s="184">
        <v>1.27</v>
      </c>
      <c r="F41" s="184">
        <v>3.8000000000000003</v>
      </c>
      <c r="G41" s="156">
        <v>1.2</v>
      </c>
      <c r="H41" s="156">
        <v>1.55</v>
      </c>
      <c r="I41" s="156">
        <v>4.0999999999999996</v>
      </c>
      <c r="J41" s="156">
        <v>4</v>
      </c>
      <c r="K41" s="156">
        <v>14.3</v>
      </c>
      <c r="L41" s="156">
        <v>13.4</v>
      </c>
      <c r="M41" s="156">
        <v>17</v>
      </c>
      <c r="N41" s="156">
        <v>17</v>
      </c>
      <c r="O41" s="156">
        <v>17</v>
      </c>
    </row>
    <row r="42" spans="1:15">
      <c r="A42" s="112" t="s">
        <v>90</v>
      </c>
      <c r="B42" s="113" t="s">
        <v>102</v>
      </c>
      <c r="C42" s="114" t="s">
        <v>99</v>
      </c>
      <c r="D42" s="184">
        <v>32</v>
      </c>
      <c r="E42" s="184">
        <v>32</v>
      </c>
      <c r="F42" s="184">
        <v>22</v>
      </c>
      <c r="G42" s="159">
        <v>20</v>
      </c>
      <c r="H42" s="160">
        <v>20</v>
      </c>
      <c r="I42" s="160">
        <v>23</v>
      </c>
      <c r="J42" s="160">
        <v>26</v>
      </c>
      <c r="K42" s="160">
        <v>26</v>
      </c>
      <c r="L42" s="160">
        <v>26</v>
      </c>
      <c r="M42" s="160">
        <v>26</v>
      </c>
      <c r="N42" s="160">
        <v>26</v>
      </c>
      <c r="O42" s="160">
        <v>26</v>
      </c>
    </row>
    <row r="43" spans="1:15">
      <c r="A43" s="109" t="s">
        <v>90</v>
      </c>
      <c r="B43" s="115" t="s">
        <v>103</v>
      </c>
      <c r="C43" s="116" t="s">
        <v>99</v>
      </c>
      <c r="D43" s="184">
        <v>12</v>
      </c>
      <c r="E43" s="184">
        <v>12</v>
      </c>
      <c r="F43" s="184">
        <v>11</v>
      </c>
      <c r="G43" s="161">
        <v>10</v>
      </c>
      <c r="H43" s="162">
        <v>11</v>
      </c>
      <c r="I43" s="162">
        <v>12</v>
      </c>
      <c r="J43" s="162">
        <v>12</v>
      </c>
      <c r="K43" s="162">
        <v>14</v>
      </c>
      <c r="L43" s="162">
        <v>14</v>
      </c>
      <c r="M43" s="162">
        <v>12</v>
      </c>
      <c r="N43" s="162">
        <v>12</v>
      </c>
      <c r="O43" s="162">
        <v>12</v>
      </c>
    </row>
    <row r="44" spans="1:15">
      <c r="A44" s="112" t="s">
        <v>90</v>
      </c>
      <c r="B44" s="117" t="s">
        <v>104</v>
      </c>
      <c r="C44" s="114" t="s">
        <v>99</v>
      </c>
      <c r="D44" s="184"/>
      <c r="E44" s="184"/>
      <c r="F44" s="184"/>
      <c r="G44" s="163"/>
      <c r="H44" s="163"/>
      <c r="I44" s="163"/>
      <c r="J44" s="163"/>
      <c r="K44" s="163"/>
      <c r="L44" s="163"/>
      <c r="M44" s="163"/>
      <c r="N44" s="163"/>
      <c r="O44" s="163"/>
    </row>
    <row r="45" spans="1:15">
      <c r="A45" s="109" t="s">
        <v>90</v>
      </c>
      <c r="B45" s="118" t="s">
        <v>104</v>
      </c>
      <c r="C45" s="111" t="s">
        <v>101</v>
      </c>
      <c r="D45" s="184"/>
      <c r="E45" s="184"/>
      <c r="F45" s="184"/>
      <c r="G45" s="164"/>
      <c r="H45" s="164"/>
      <c r="I45" s="164"/>
      <c r="J45" s="164"/>
      <c r="K45" s="164"/>
      <c r="L45" s="164"/>
      <c r="M45" s="164"/>
      <c r="N45" s="164"/>
      <c r="O45" s="164"/>
    </row>
    <row r="46" spans="1:15">
      <c r="A46" s="112" t="s">
        <v>90</v>
      </c>
      <c r="B46" s="119" t="s">
        <v>105</v>
      </c>
      <c r="C46" s="114" t="s">
        <v>99</v>
      </c>
      <c r="D46" s="184"/>
      <c r="E46" s="184"/>
      <c r="F46" s="184"/>
      <c r="G46" s="156"/>
      <c r="H46" s="156"/>
      <c r="I46" s="156"/>
      <c r="J46" s="156"/>
      <c r="K46" s="156"/>
      <c r="L46" s="156"/>
      <c r="M46" s="156"/>
      <c r="N46" s="156"/>
      <c r="O46" s="156"/>
    </row>
    <row r="47" spans="1:15">
      <c r="A47" s="109" t="s">
        <v>90</v>
      </c>
      <c r="B47" s="120" t="s">
        <v>105</v>
      </c>
      <c r="C47" s="111" t="s">
        <v>101</v>
      </c>
      <c r="D47" s="184"/>
      <c r="E47" s="184"/>
      <c r="F47" s="184"/>
      <c r="G47" s="156"/>
      <c r="H47" s="156"/>
      <c r="I47" s="156"/>
      <c r="J47" s="156"/>
      <c r="K47" s="156"/>
      <c r="L47" s="156"/>
      <c r="M47" s="156"/>
      <c r="N47" s="156"/>
      <c r="O47" s="156"/>
    </row>
    <row r="48" spans="1:15">
      <c r="A48" s="112" t="s">
        <v>90</v>
      </c>
      <c r="B48" s="121" t="s">
        <v>106</v>
      </c>
      <c r="C48" s="114" t="s">
        <v>99</v>
      </c>
      <c r="D48" s="184"/>
      <c r="E48" s="184"/>
      <c r="F48" s="184"/>
      <c r="G48" s="163"/>
      <c r="H48" s="163"/>
      <c r="I48" s="163"/>
      <c r="J48" s="163"/>
      <c r="K48" s="163"/>
      <c r="L48" s="163"/>
      <c r="M48" s="163"/>
      <c r="N48" s="163"/>
      <c r="O48" s="163"/>
    </row>
    <row r="49" spans="1:15">
      <c r="A49" s="109" t="s">
        <v>90</v>
      </c>
      <c r="B49" s="122" t="s">
        <v>106</v>
      </c>
      <c r="C49" s="111" t="s">
        <v>101</v>
      </c>
      <c r="D49" s="184"/>
      <c r="E49" s="184"/>
      <c r="F49" s="184"/>
      <c r="G49" s="164"/>
      <c r="H49" s="164"/>
      <c r="I49" s="164">
        <v>1.8</v>
      </c>
      <c r="J49" s="164">
        <v>0.40000000000000013</v>
      </c>
      <c r="K49" s="164">
        <v>1.8</v>
      </c>
      <c r="L49" s="164">
        <v>1.8</v>
      </c>
      <c r="M49" s="164">
        <v>1.8</v>
      </c>
      <c r="N49" s="164">
        <v>3</v>
      </c>
      <c r="O49" s="164">
        <v>3</v>
      </c>
    </row>
    <row r="50" spans="1:15">
      <c r="A50" s="112" t="s">
        <v>90</v>
      </c>
      <c r="B50" s="123" t="s">
        <v>107</v>
      </c>
      <c r="C50" s="107" t="s">
        <v>99</v>
      </c>
      <c r="D50" s="184"/>
      <c r="E50" s="184"/>
      <c r="F50" s="184"/>
      <c r="G50" s="156"/>
      <c r="H50" s="156"/>
      <c r="I50" s="156"/>
      <c r="J50" s="156"/>
      <c r="K50" s="156"/>
      <c r="L50" s="156"/>
      <c r="M50" s="156"/>
      <c r="N50" s="156"/>
      <c r="O50" s="156"/>
    </row>
    <row r="51" spans="1:15">
      <c r="A51" s="99" t="s">
        <v>90</v>
      </c>
      <c r="B51" s="123" t="s">
        <v>107</v>
      </c>
      <c r="C51" s="124" t="s">
        <v>101</v>
      </c>
      <c r="D51" s="184">
        <v>1.05</v>
      </c>
      <c r="E51" s="184">
        <v>0.82000000000000206</v>
      </c>
      <c r="F51" s="184">
        <v>6.43</v>
      </c>
      <c r="G51" s="152">
        <v>7.3999999999999995</v>
      </c>
      <c r="H51" s="156">
        <v>5.15</v>
      </c>
      <c r="I51" s="156">
        <v>11.4</v>
      </c>
      <c r="J51" s="156">
        <v>10.8</v>
      </c>
      <c r="K51" s="156">
        <v>13.8</v>
      </c>
      <c r="L51" s="156">
        <v>13.8</v>
      </c>
      <c r="M51" s="156">
        <v>10</v>
      </c>
      <c r="N51" s="156">
        <v>10</v>
      </c>
      <c r="O51" s="156">
        <v>10</v>
      </c>
    </row>
    <row r="52" spans="1:15">
      <c r="A52" s="112" t="s">
        <v>90</v>
      </c>
      <c r="B52" s="125" t="s">
        <v>108</v>
      </c>
      <c r="C52" s="114" t="s">
        <v>99</v>
      </c>
      <c r="D52" s="184"/>
      <c r="E52" s="184"/>
      <c r="F52" s="184"/>
      <c r="G52" s="163"/>
      <c r="H52" s="163"/>
      <c r="I52" s="163"/>
      <c r="J52" s="163"/>
      <c r="K52" s="163"/>
      <c r="L52" s="163"/>
      <c r="M52" s="163"/>
      <c r="N52" s="163"/>
      <c r="O52" s="163"/>
    </row>
    <row r="53" spans="1:15">
      <c r="A53" s="109" t="s">
        <v>90</v>
      </c>
      <c r="B53" s="126" t="s">
        <v>108</v>
      </c>
      <c r="C53" s="111" t="s">
        <v>101</v>
      </c>
      <c r="D53" s="184">
        <v>1.2</v>
      </c>
      <c r="E53" s="184"/>
      <c r="F53" s="184"/>
      <c r="G53" s="164"/>
      <c r="H53" s="164"/>
      <c r="I53" s="164"/>
      <c r="J53" s="164"/>
      <c r="K53" s="164"/>
      <c r="L53" s="164"/>
      <c r="M53" s="164"/>
      <c r="N53" s="164"/>
      <c r="O53" s="164"/>
    </row>
    <row r="54" spans="1:15">
      <c r="A54" s="112" t="s">
        <v>90</v>
      </c>
      <c r="B54" s="125" t="s">
        <v>109</v>
      </c>
      <c r="C54" s="114" t="s">
        <v>99</v>
      </c>
      <c r="D54" s="184"/>
      <c r="E54" s="184"/>
      <c r="F54" s="184"/>
      <c r="G54" s="156"/>
      <c r="H54" s="156"/>
      <c r="I54" s="156"/>
      <c r="J54" s="156"/>
      <c r="K54" s="156"/>
      <c r="L54" s="156"/>
      <c r="M54" s="156"/>
      <c r="N54" s="156"/>
      <c r="O54" s="156"/>
    </row>
    <row r="55" spans="1:15">
      <c r="A55" s="109" t="s">
        <v>90</v>
      </c>
      <c r="B55" s="126" t="s">
        <v>109</v>
      </c>
      <c r="C55" s="111" t="s">
        <v>101</v>
      </c>
      <c r="D55" s="184"/>
      <c r="E55" s="184"/>
      <c r="F55" s="184"/>
      <c r="G55" s="156">
        <v>0.65</v>
      </c>
      <c r="H55" s="156"/>
      <c r="I55" s="156"/>
      <c r="J55" s="156"/>
      <c r="K55" s="156"/>
      <c r="L55" s="156"/>
      <c r="M55" s="156"/>
      <c r="N55" s="156"/>
      <c r="O55" s="156"/>
    </row>
    <row r="56" spans="1:15">
      <c r="A56" s="99" t="s">
        <v>90</v>
      </c>
      <c r="B56" s="127" t="s">
        <v>110</v>
      </c>
      <c r="C56" s="107" t="s">
        <v>99</v>
      </c>
      <c r="D56" s="184"/>
      <c r="E56" s="184"/>
      <c r="F56" s="184"/>
      <c r="G56" s="163"/>
      <c r="H56" s="163"/>
      <c r="I56" s="163"/>
      <c r="J56" s="163"/>
      <c r="K56" s="163"/>
      <c r="L56" s="163"/>
      <c r="M56" s="163"/>
      <c r="N56" s="163"/>
      <c r="O56" s="163"/>
    </row>
    <row r="57" spans="1:15">
      <c r="A57" s="99" t="s">
        <v>90</v>
      </c>
      <c r="B57" s="127" t="s">
        <v>110</v>
      </c>
      <c r="C57" s="108" t="s">
        <v>100</v>
      </c>
      <c r="D57" s="184"/>
      <c r="E57" s="184"/>
      <c r="F57" s="184"/>
      <c r="G57" s="156"/>
      <c r="H57" s="156"/>
      <c r="I57" s="156"/>
      <c r="J57" s="156"/>
      <c r="K57" s="156"/>
      <c r="L57" s="156"/>
      <c r="M57" s="156"/>
      <c r="N57" s="156"/>
      <c r="O57" s="156"/>
    </row>
    <row r="58" spans="1:15">
      <c r="A58" s="109" t="s">
        <v>90</v>
      </c>
      <c r="B58" s="127" t="s">
        <v>110</v>
      </c>
      <c r="C58" s="124" t="s">
        <v>101</v>
      </c>
      <c r="D58" s="184"/>
      <c r="E58" s="184"/>
      <c r="F58" s="184"/>
      <c r="G58" s="164"/>
      <c r="H58" s="164"/>
      <c r="I58" s="164"/>
      <c r="J58" s="164"/>
      <c r="K58" s="164"/>
      <c r="L58" s="164"/>
      <c r="M58" s="164"/>
      <c r="N58" s="164"/>
      <c r="O58" s="164"/>
    </row>
    <row r="59" spans="1:15">
      <c r="A59" s="109" t="s">
        <v>90</v>
      </c>
      <c r="B59" s="128" t="s">
        <v>111</v>
      </c>
      <c r="C59" s="129" t="s">
        <v>101</v>
      </c>
      <c r="D59" s="184"/>
      <c r="E59" s="184"/>
      <c r="F59" s="184"/>
      <c r="G59" s="156"/>
      <c r="H59" s="156"/>
      <c r="I59" s="156"/>
      <c r="J59" s="156"/>
      <c r="K59" s="156"/>
      <c r="L59" s="156"/>
      <c r="M59" s="156"/>
      <c r="N59" s="156"/>
      <c r="O59" s="156"/>
    </row>
    <row r="60" spans="1:15">
      <c r="A60" s="109" t="s">
        <v>90</v>
      </c>
      <c r="B60" s="128" t="s">
        <v>112</v>
      </c>
      <c r="C60" s="129" t="s">
        <v>101</v>
      </c>
      <c r="D60" s="184"/>
      <c r="E60" s="184"/>
      <c r="F60" s="184"/>
      <c r="G60" s="165"/>
      <c r="H60" s="159"/>
      <c r="I60" s="159"/>
      <c r="J60" s="159"/>
      <c r="K60" s="159"/>
      <c r="L60" s="159"/>
      <c r="M60" s="159"/>
      <c r="N60" s="159"/>
      <c r="O60" s="159"/>
    </row>
    <row r="61" spans="1:15">
      <c r="A61" s="130" t="s">
        <v>108</v>
      </c>
      <c r="B61" s="131" t="s">
        <v>98</v>
      </c>
      <c r="C61" s="132" t="s">
        <v>108</v>
      </c>
      <c r="D61" s="160"/>
      <c r="E61" s="160"/>
      <c r="F61" s="160">
        <v>0.68</v>
      </c>
      <c r="G61" s="160">
        <v>0.7</v>
      </c>
      <c r="H61" s="160">
        <v>0</v>
      </c>
      <c r="I61" s="160"/>
      <c r="J61" s="160">
        <v>0</v>
      </c>
      <c r="K61" s="160"/>
      <c r="L61" s="160"/>
      <c r="M61" s="160">
        <v>0.6</v>
      </c>
      <c r="N61" s="160">
        <v>0.6</v>
      </c>
      <c r="O61" s="160">
        <v>0.6</v>
      </c>
    </row>
    <row r="62" spans="1:15">
      <c r="A62" s="133" t="s">
        <v>108</v>
      </c>
      <c r="B62" s="134" t="s">
        <v>107</v>
      </c>
      <c r="C62" s="135" t="s">
        <v>108</v>
      </c>
      <c r="D62" s="184"/>
      <c r="E62" s="184"/>
      <c r="F62" s="184"/>
      <c r="G62" s="160"/>
      <c r="H62" s="162">
        <v>0.6</v>
      </c>
      <c r="I62" s="162">
        <v>0</v>
      </c>
      <c r="J62" s="162">
        <v>0.6</v>
      </c>
      <c r="K62" s="162">
        <v>1.2</v>
      </c>
      <c r="L62" s="162">
        <v>0.6</v>
      </c>
      <c r="M62" s="162"/>
      <c r="N62" s="162"/>
      <c r="O62" s="162"/>
    </row>
    <row r="63" spans="1:15">
      <c r="A63" s="136" t="s">
        <v>2</v>
      </c>
      <c r="B63" s="106" t="s">
        <v>98</v>
      </c>
      <c r="C63" s="107" t="s">
        <v>99</v>
      </c>
      <c r="D63" s="184">
        <v>0</v>
      </c>
      <c r="E63" s="184">
        <v>2.0000000000000036</v>
      </c>
      <c r="F63" s="184">
        <v>0</v>
      </c>
      <c r="G63" s="166">
        <v>-2.2204460492503131E-16</v>
      </c>
      <c r="H63" s="167">
        <v>0.59999999999999898</v>
      </c>
      <c r="I63" s="167">
        <v>0</v>
      </c>
      <c r="J63" s="167">
        <v>4.4408920985006262E-16</v>
      </c>
      <c r="K63" s="167">
        <v>-5.5511151231257827E-17</v>
      </c>
      <c r="L63" s="167">
        <v>0</v>
      </c>
      <c r="M63" s="167">
        <v>0</v>
      </c>
      <c r="N63" s="167">
        <v>0</v>
      </c>
      <c r="O63" s="167">
        <v>0</v>
      </c>
    </row>
    <row r="64" spans="1:15">
      <c r="A64" s="136" t="s">
        <v>2</v>
      </c>
      <c r="B64" s="106" t="s">
        <v>98</v>
      </c>
      <c r="C64" s="124" t="s">
        <v>101</v>
      </c>
      <c r="D64" s="184">
        <v>5.59</v>
      </c>
      <c r="E64" s="184">
        <v>1.7200000000000002</v>
      </c>
      <c r="F64" s="184"/>
      <c r="G64" s="148">
        <v>0</v>
      </c>
      <c r="H64" s="148">
        <v>2.35</v>
      </c>
      <c r="I64" s="148"/>
      <c r="J64" s="148">
        <v>2.5999999999999996</v>
      </c>
      <c r="K64" s="148">
        <v>0.9</v>
      </c>
      <c r="L64" s="148"/>
      <c r="M64" s="148"/>
      <c r="N64" s="148"/>
      <c r="O64" s="148"/>
    </row>
    <row r="65" spans="1:15">
      <c r="A65" s="133" t="s">
        <v>2</v>
      </c>
      <c r="B65" s="110" t="s">
        <v>98</v>
      </c>
      <c r="C65" s="111" t="s">
        <v>113</v>
      </c>
      <c r="D65" s="184">
        <v>0</v>
      </c>
      <c r="E65" s="184">
        <v>0</v>
      </c>
      <c r="F65" s="184">
        <v>0</v>
      </c>
      <c r="G65" s="162">
        <v>0</v>
      </c>
      <c r="H65" s="162"/>
      <c r="I65" s="162"/>
      <c r="J65" s="162"/>
      <c r="K65" s="162">
        <v>0.3</v>
      </c>
      <c r="L65" s="162"/>
      <c r="M65" s="162"/>
      <c r="N65" s="164"/>
      <c r="O65" s="164"/>
    </row>
    <row r="66" spans="1:15">
      <c r="A66" s="136" t="s">
        <v>2</v>
      </c>
      <c r="B66" s="137" t="s">
        <v>104</v>
      </c>
      <c r="C66" s="107" t="s">
        <v>99</v>
      </c>
      <c r="D66" s="184"/>
      <c r="E66" s="184"/>
      <c r="F66" s="184"/>
      <c r="G66" s="156"/>
      <c r="H66" s="156"/>
      <c r="I66" s="156"/>
      <c r="J66" s="156"/>
      <c r="K66" s="156"/>
      <c r="L66" s="156"/>
      <c r="M66" s="156"/>
      <c r="N66" s="156"/>
      <c r="O66" s="156"/>
    </row>
    <row r="67" spans="1:15">
      <c r="A67" s="136" t="s">
        <v>2</v>
      </c>
      <c r="B67" s="137" t="s">
        <v>104</v>
      </c>
      <c r="C67" s="124" t="s">
        <v>101</v>
      </c>
      <c r="D67" s="184"/>
      <c r="E67" s="184"/>
      <c r="F67" s="184"/>
      <c r="G67" s="156"/>
      <c r="H67" s="156"/>
      <c r="I67" s="156"/>
      <c r="J67" s="156"/>
      <c r="K67" s="156"/>
      <c r="L67" s="156"/>
      <c r="M67" s="156"/>
      <c r="N67" s="156"/>
      <c r="O67" s="156"/>
    </row>
    <row r="68" spans="1:15">
      <c r="A68" s="130" t="s">
        <v>2</v>
      </c>
      <c r="B68" s="119" t="s">
        <v>105</v>
      </c>
      <c r="C68" s="114" t="s">
        <v>99</v>
      </c>
      <c r="D68" s="184"/>
      <c r="E68" s="184"/>
      <c r="F68" s="184"/>
      <c r="G68" s="163"/>
      <c r="H68" s="163"/>
      <c r="I68" s="163"/>
      <c r="J68" s="163"/>
      <c r="K68" s="163"/>
      <c r="L68" s="163"/>
      <c r="M68" s="163"/>
      <c r="N68" s="163"/>
      <c r="O68" s="163"/>
    </row>
    <row r="69" spans="1:15">
      <c r="A69" s="133" t="s">
        <v>2</v>
      </c>
      <c r="B69" s="120" t="s">
        <v>105</v>
      </c>
      <c r="C69" s="111" t="s">
        <v>101</v>
      </c>
      <c r="D69" s="184"/>
      <c r="E69" s="184"/>
      <c r="F69" s="184"/>
      <c r="G69" s="164"/>
      <c r="H69" s="164"/>
      <c r="I69" s="164"/>
      <c r="J69" s="164"/>
      <c r="K69" s="164"/>
      <c r="L69" s="164"/>
      <c r="M69" s="164"/>
      <c r="N69" s="164"/>
      <c r="O69" s="164"/>
    </row>
    <row r="70" spans="1:15">
      <c r="A70" s="130" t="s">
        <v>2</v>
      </c>
      <c r="B70" s="121" t="s">
        <v>106</v>
      </c>
      <c r="C70" s="114" t="s">
        <v>99</v>
      </c>
      <c r="D70" s="184"/>
      <c r="E70" s="184"/>
      <c r="F70" s="184"/>
      <c r="G70" s="163"/>
      <c r="H70" s="163"/>
      <c r="I70" s="163"/>
      <c r="J70" s="163"/>
      <c r="K70" s="163"/>
      <c r="L70" s="163"/>
      <c r="M70" s="163"/>
      <c r="N70" s="163"/>
      <c r="O70" s="163"/>
    </row>
    <row r="71" spans="1:15">
      <c r="A71" s="133" t="s">
        <v>2</v>
      </c>
      <c r="B71" s="122" t="s">
        <v>106</v>
      </c>
      <c r="C71" s="111" t="s">
        <v>101</v>
      </c>
      <c r="D71" s="184">
        <v>4.33</v>
      </c>
      <c r="E71" s="184">
        <v>4.2</v>
      </c>
      <c r="F71" s="184">
        <v>3</v>
      </c>
      <c r="G71" s="161">
        <v>1.8</v>
      </c>
      <c r="H71" s="162">
        <v>1.8</v>
      </c>
      <c r="I71" s="162"/>
      <c r="J71" s="162">
        <v>1.4</v>
      </c>
      <c r="K71" s="162"/>
      <c r="L71" s="162"/>
      <c r="M71" s="162"/>
      <c r="N71" s="162"/>
      <c r="O71" s="162"/>
    </row>
    <row r="72" spans="1:15">
      <c r="A72" s="136" t="s">
        <v>2</v>
      </c>
      <c r="B72" s="123" t="s">
        <v>107</v>
      </c>
      <c r="C72" s="107" t="s">
        <v>99</v>
      </c>
      <c r="D72" s="184">
        <v>0</v>
      </c>
      <c r="E72" s="184">
        <v>0</v>
      </c>
      <c r="F72" s="184">
        <v>0</v>
      </c>
      <c r="G72" s="156">
        <v>0</v>
      </c>
      <c r="H72" s="156">
        <v>0</v>
      </c>
      <c r="I72" s="156">
        <v>0</v>
      </c>
      <c r="J72" s="156"/>
      <c r="K72" s="156"/>
      <c r="L72" s="156"/>
      <c r="M72" s="156"/>
      <c r="N72" s="156"/>
      <c r="O72" s="156">
        <v>0</v>
      </c>
    </row>
    <row r="73" spans="1:15">
      <c r="A73" s="136" t="s">
        <v>2</v>
      </c>
      <c r="B73" s="123" t="s">
        <v>107</v>
      </c>
      <c r="C73" s="124" t="s">
        <v>101</v>
      </c>
      <c r="D73" s="184">
        <v>10.08</v>
      </c>
      <c r="E73" s="184">
        <v>10.079999999999998</v>
      </c>
      <c r="F73" s="184">
        <v>4</v>
      </c>
      <c r="G73" s="156">
        <v>0.20000000000000018</v>
      </c>
      <c r="H73" s="156">
        <v>1.2500000000000009</v>
      </c>
      <c r="I73" s="156"/>
      <c r="J73" s="156"/>
      <c r="K73" s="156"/>
      <c r="L73" s="156"/>
      <c r="M73" s="156"/>
      <c r="N73" s="156"/>
      <c r="O73" s="156"/>
    </row>
    <row r="74" spans="1:15">
      <c r="A74" s="130" t="s">
        <v>2</v>
      </c>
      <c r="B74" s="125" t="s">
        <v>108</v>
      </c>
      <c r="C74" s="114" t="s">
        <v>99</v>
      </c>
      <c r="D74" s="184"/>
      <c r="E74" s="184"/>
      <c r="F74" s="184"/>
      <c r="G74" s="163"/>
      <c r="H74" s="163"/>
      <c r="I74" s="163"/>
      <c r="J74" s="163"/>
      <c r="K74" s="163"/>
      <c r="L74" s="163"/>
      <c r="M74" s="163"/>
      <c r="N74" s="163"/>
      <c r="O74" s="163"/>
    </row>
    <row r="75" spans="1:15">
      <c r="A75" s="133" t="s">
        <v>2</v>
      </c>
      <c r="B75" s="126" t="s">
        <v>108</v>
      </c>
      <c r="C75" s="111" t="s">
        <v>101</v>
      </c>
      <c r="D75" s="184"/>
      <c r="E75" s="184"/>
      <c r="F75" s="184"/>
      <c r="G75" s="164"/>
      <c r="H75" s="164"/>
      <c r="I75" s="164"/>
      <c r="J75" s="164"/>
      <c r="K75" s="164"/>
      <c r="L75" s="164"/>
      <c r="M75" s="164"/>
      <c r="N75" s="164"/>
      <c r="O75" s="164"/>
    </row>
    <row r="76" spans="1:15">
      <c r="A76" s="130" t="s">
        <v>2</v>
      </c>
      <c r="B76" s="125" t="s">
        <v>109</v>
      </c>
      <c r="C76" s="114" t="s">
        <v>99</v>
      </c>
      <c r="D76" s="184"/>
      <c r="E76" s="184"/>
      <c r="F76" s="184"/>
      <c r="G76" s="156"/>
      <c r="H76" s="156"/>
      <c r="I76" s="156"/>
      <c r="J76" s="156"/>
      <c r="K76" s="156"/>
      <c r="L76" s="156"/>
      <c r="M76" s="156"/>
      <c r="N76" s="156"/>
      <c r="O76" s="156"/>
    </row>
    <row r="77" spans="1:15">
      <c r="A77" s="133" t="s">
        <v>2</v>
      </c>
      <c r="B77" s="126" t="s">
        <v>109</v>
      </c>
      <c r="C77" s="111" t="s">
        <v>101</v>
      </c>
      <c r="D77" s="184"/>
      <c r="E77" s="184"/>
      <c r="F77" s="184"/>
      <c r="G77" s="156"/>
      <c r="H77" s="156"/>
      <c r="I77" s="156"/>
      <c r="J77" s="156"/>
      <c r="K77" s="156"/>
      <c r="L77" s="156"/>
      <c r="M77" s="156"/>
      <c r="N77" s="156"/>
      <c r="O77" s="156"/>
    </row>
    <row r="78" spans="1:15">
      <c r="A78" s="130" t="s">
        <v>2</v>
      </c>
      <c r="B78" s="127" t="s">
        <v>110</v>
      </c>
      <c r="C78" s="114" t="s">
        <v>99</v>
      </c>
      <c r="D78" s="184"/>
      <c r="E78" s="184"/>
      <c r="F78" s="184"/>
      <c r="G78" s="163"/>
      <c r="H78" s="163"/>
      <c r="I78" s="163"/>
      <c r="J78" s="163"/>
      <c r="K78" s="163"/>
      <c r="L78" s="163"/>
      <c r="M78" s="163"/>
      <c r="N78" s="163"/>
      <c r="O78" s="163"/>
    </row>
    <row r="79" spans="1:15">
      <c r="A79" s="133" t="s">
        <v>2</v>
      </c>
      <c r="B79" s="127" t="s">
        <v>110</v>
      </c>
      <c r="C79" s="111" t="s">
        <v>101</v>
      </c>
      <c r="D79" s="184"/>
      <c r="E79" s="184"/>
      <c r="F79" s="184"/>
      <c r="G79" s="164"/>
      <c r="H79" s="164"/>
      <c r="I79" s="164"/>
      <c r="J79" s="164"/>
      <c r="K79" s="164"/>
      <c r="L79" s="164"/>
      <c r="M79" s="164"/>
      <c r="N79" s="164"/>
      <c r="O79" s="164"/>
    </row>
    <row r="80" spans="1:15">
      <c r="A80" s="138" t="s">
        <v>2</v>
      </c>
      <c r="B80" s="128" t="s">
        <v>112</v>
      </c>
      <c r="C80" s="129" t="s">
        <v>101</v>
      </c>
      <c r="D80" s="184"/>
      <c r="E80" s="184"/>
      <c r="F80" s="184"/>
      <c r="G80" s="157"/>
      <c r="H80" s="157"/>
      <c r="I80" s="157"/>
      <c r="J80" s="157"/>
      <c r="K80" s="157"/>
      <c r="L80" s="157"/>
      <c r="M80" s="157"/>
      <c r="N80" s="157"/>
      <c r="O80" s="157"/>
    </row>
    <row r="81" spans="1:15">
      <c r="A81" s="136" t="s">
        <v>84</v>
      </c>
      <c r="B81" s="106" t="s">
        <v>98</v>
      </c>
      <c r="C81" s="139" t="s">
        <v>86</v>
      </c>
      <c r="D81" s="184">
        <v>2.5</v>
      </c>
      <c r="E81" s="184">
        <v>2</v>
      </c>
      <c r="F81" s="184">
        <v>2</v>
      </c>
      <c r="G81" s="167">
        <v>1.4</v>
      </c>
      <c r="H81" s="167">
        <v>0</v>
      </c>
      <c r="I81" s="167">
        <v>0</v>
      </c>
      <c r="J81" s="167">
        <v>0</v>
      </c>
      <c r="K81" s="167">
        <v>3</v>
      </c>
      <c r="L81" s="167">
        <v>3</v>
      </c>
      <c r="M81" s="167">
        <v>2</v>
      </c>
      <c r="N81" s="167">
        <v>2</v>
      </c>
      <c r="O81" s="167">
        <v>2</v>
      </c>
    </row>
    <row r="82" spans="1:15">
      <c r="A82" s="136" t="s">
        <v>84</v>
      </c>
      <c r="B82" s="140" t="s">
        <v>106</v>
      </c>
      <c r="C82" s="141" t="s">
        <v>86</v>
      </c>
      <c r="D82" s="184"/>
      <c r="E82" s="184"/>
      <c r="F82" s="184"/>
      <c r="G82" s="167">
        <v>0</v>
      </c>
      <c r="H82" s="148">
        <v>0</v>
      </c>
      <c r="I82" s="148">
        <v>0</v>
      </c>
      <c r="J82" s="148">
        <v>0</v>
      </c>
      <c r="K82" s="148">
        <v>0</v>
      </c>
      <c r="L82" s="148">
        <v>0</v>
      </c>
      <c r="M82" s="148">
        <v>0</v>
      </c>
      <c r="N82" s="148">
        <v>0</v>
      </c>
      <c r="O82" s="148">
        <v>0</v>
      </c>
    </row>
    <row r="83" spans="1:15">
      <c r="A83" s="136" t="s">
        <v>84</v>
      </c>
      <c r="B83" s="123" t="s">
        <v>107</v>
      </c>
      <c r="C83" s="141" t="s">
        <v>86</v>
      </c>
      <c r="D83" s="184">
        <v>3.87</v>
      </c>
      <c r="E83" s="184">
        <v>4.0999999999999996</v>
      </c>
      <c r="F83" s="184">
        <v>3.73</v>
      </c>
      <c r="G83" s="152">
        <v>2.9</v>
      </c>
      <c r="H83" s="148">
        <v>3</v>
      </c>
      <c r="I83" s="148">
        <v>3</v>
      </c>
      <c r="J83" s="148">
        <v>3.6</v>
      </c>
      <c r="K83" s="148">
        <v>0</v>
      </c>
      <c r="L83" s="148">
        <v>0.6</v>
      </c>
      <c r="M83" s="148">
        <v>3</v>
      </c>
      <c r="N83" s="148">
        <v>3</v>
      </c>
      <c r="O83" s="148">
        <v>3</v>
      </c>
    </row>
    <row r="84" spans="1:15">
      <c r="A84" s="138" t="s">
        <v>114</v>
      </c>
      <c r="B84" s="103" t="s">
        <v>98</v>
      </c>
      <c r="C84" s="142" t="s">
        <v>115</v>
      </c>
      <c r="D84" s="184">
        <v>6.2</v>
      </c>
      <c r="E84" s="184">
        <v>5.66</v>
      </c>
      <c r="F84" s="184">
        <v>6.0449999999999999</v>
      </c>
      <c r="G84" s="168">
        <v>5.85</v>
      </c>
      <c r="H84" s="168">
        <v>4.8</v>
      </c>
      <c r="I84" s="168">
        <v>5.7</v>
      </c>
      <c r="J84" s="168">
        <v>4.5599999999999996</v>
      </c>
      <c r="K84" s="168">
        <v>5.68</v>
      </c>
      <c r="L84" s="168">
        <v>5.4</v>
      </c>
      <c r="M84" s="168">
        <v>5.85</v>
      </c>
      <c r="N84" s="168">
        <v>5.85</v>
      </c>
      <c r="O84" s="168">
        <v>5.85</v>
      </c>
    </row>
    <row r="85" spans="1:15" ht="15" thickBot="1">
      <c r="A85" s="143" t="s">
        <v>91</v>
      </c>
      <c r="B85" s="144" t="s">
        <v>98</v>
      </c>
      <c r="C85" s="145" t="s">
        <v>91</v>
      </c>
      <c r="D85" s="184">
        <v>17</v>
      </c>
      <c r="E85" s="184">
        <v>17.5</v>
      </c>
      <c r="F85" s="184">
        <v>15</v>
      </c>
      <c r="G85" s="169">
        <v>16.5</v>
      </c>
      <c r="H85" s="169">
        <v>15.5</v>
      </c>
      <c r="I85" s="169">
        <v>14.5</v>
      </c>
      <c r="J85" s="169">
        <v>15.5</v>
      </c>
      <c r="K85" s="169">
        <v>13.04</v>
      </c>
      <c r="L85" s="169">
        <v>17.2</v>
      </c>
      <c r="M85" s="169">
        <v>14.507999999999999</v>
      </c>
      <c r="N85" s="169">
        <v>13.994</v>
      </c>
      <c r="O85" s="169">
        <v>14.26</v>
      </c>
    </row>
    <row r="87" spans="1:15" ht="15" thickBot="1">
      <c r="A87" s="358" t="s">
        <v>6</v>
      </c>
      <c r="B87" s="359"/>
      <c r="C87" s="20" t="s">
        <v>1</v>
      </c>
      <c r="D87" s="20">
        <v>43831</v>
      </c>
      <c r="E87" s="20">
        <v>43862</v>
      </c>
      <c r="F87" s="20">
        <v>43891</v>
      </c>
      <c r="G87" s="20">
        <v>43922</v>
      </c>
      <c r="H87" s="20">
        <v>43952</v>
      </c>
      <c r="I87" s="20">
        <v>43983</v>
      </c>
      <c r="J87" s="20">
        <v>44013</v>
      </c>
      <c r="K87" s="20">
        <v>44044</v>
      </c>
      <c r="L87" s="20">
        <v>44075</v>
      </c>
      <c r="M87" s="20">
        <v>44105</v>
      </c>
      <c r="N87" s="20">
        <v>44136</v>
      </c>
      <c r="O87" s="20">
        <v>44166</v>
      </c>
    </row>
    <row r="88" spans="1:15" ht="15" thickBot="1">
      <c r="A88" s="171" t="s">
        <v>131</v>
      </c>
      <c r="B88" s="171" t="s">
        <v>132</v>
      </c>
      <c r="G88" s="175">
        <v>66.599999999999994</v>
      </c>
      <c r="H88" s="176">
        <v>56.396999999999998</v>
      </c>
      <c r="I88" s="176">
        <v>61.2</v>
      </c>
      <c r="J88" s="176">
        <v>61.569045454545453</v>
      </c>
      <c r="K88" s="176">
        <v>74.459000000000003</v>
      </c>
      <c r="L88" s="176">
        <v>73.957999999999998</v>
      </c>
      <c r="M88" s="176">
        <v>70.742000000000004</v>
      </c>
      <c r="N88" s="176">
        <v>71.070000000000007</v>
      </c>
      <c r="O88" s="176">
        <v>73.496000000000009</v>
      </c>
    </row>
    <row r="89" spans="1:15">
      <c r="A89" s="356" t="s">
        <v>133</v>
      </c>
      <c r="B89" s="172" t="s">
        <v>134</v>
      </c>
      <c r="C89" s="1" t="s">
        <v>67</v>
      </c>
      <c r="G89" s="177">
        <v>23.148148148148149</v>
      </c>
      <c r="H89" s="178">
        <v>18.518518518518519</v>
      </c>
      <c r="I89" s="178">
        <v>7.716049382716049</v>
      </c>
      <c r="J89" s="178">
        <v>7.716049382716049</v>
      </c>
      <c r="K89" s="178">
        <v>23.148148148148149</v>
      </c>
      <c r="L89" s="178">
        <v>35.493827160493829</v>
      </c>
      <c r="M89" s="178">
        <v>27.777777777777779</v>
      </c>
      <c r="N89" s="178">
        <v>29.320987654320987</v>
      </c>
      <c r="O89" s="178">
        <v>29.320987654320987</v>
      </c>
    </row>
    <row r="90" spans="1:15">
      <c r="A90" s="357"/>
      <c r="B90" s="173" t="s">
        <v>135</v>
      </c>
      <c r="C90" s="1" t="s">
        <v>67</v>
      </c>
      <c r="G90" s="177">
        <v>42.2</v>
      </c>
      <c r="H90" s="177">
        <v>42.2</v>
      </c>
      <c r="I90" s="177">
        <v>53.333333333333329</v>
      </c>
      <c r="J90" s="178">
        <v>55.111111111111114</v>
      </c>
      <c r="K90" s="178">
        <v>55.111111111111114</v>
      </c>
      <c r="L90" s="178">
        <v>42.222222222222221</v>
      </c>
      <c r="M90" s="178">
        <v>43.629629629629626</v>
      </c>
      <c r="N90" s="178">
        <v>42.222222222222221</v>
      </c>
      <c r="O90" s="178">
        <v>43.629629629629626</v>
      </c>
    </row>
    <row r="91" spans="1:15">
      <c r="A91" s="357"/>
      <c r="B91" s="173" t="s">
        <v>136</v>
      </c>
      <c r="C91" s="1" t="s">
        <v>67</v>
      </c>
      <c r="G91" s="179"/>
      <c r="H91" s="179">
        <v>0</v>
      </c>
      <c r="I91" s="179">
        <v>0</v>
      </c>
      <c r="J91" s="179">
        <v>0</v>
      </c>
      <c r="K91" s="179">
        <v>0</v>
      </c>
      <c r="L91" s="179">
        <v>0</v>
      </c>
      <c r="M91" s="179">
        <v>0</v>
      </c>
      <c r="N91" s="179">
        <v>0</v>
      </c>
      <c r="O91" s="179">
        <v>0</v>
      </c>
    </row>
    <row r="92" spans="1:15" ht="15" thickBot="1">
      <c r="A92" s="357"/>
      <c r="B92" s="174" t="s">
        <v>117</v>
      </c>
      <c r="C92" s="1" t="s">
        <v>67</v>
      </c>
      <c r="G92" s="179"/>
      <c r="H92" s="179">
        <v>0</v>
      </c>
      <c r="I92" s="179"/>
      <c r="J92" s="179"/>
      <c r="K92" s="179"/>
      <c r="L92" s="179"/>
      <c r="M92" s="179"/>
      <c r="N92" s="179"/>
      <c r="O92" s="179"/>
    </row>
    <row r="94" spans="1:15">
      <c r="B94" s="180" t="s">
        <v>90</v>
      </c>
      <c r="C94" s="20" t="s">
        <v>1</v>
      </c>
      <c r="D94" s="20">
        <v>43831</v>
      </c>
      <c r="E94" s="20">
        <v>43862</v>
      </c>
      <c r="F94" s="20">
        <v>43891</v>
      </c>
      <c r="G94" s="20">
        <v>43922</v>
      </c>
      <c r="H94" s="20">
        <v>43952</v>
      </c>
      <c r="I94" s="20">
        <v>43983</v>
      </c>
      <c r="J94" s="20">
        <v>44013</v>
      </c>
      <c r="K94" s="20">
        <v>44044</v>
      </c>
      <c r="L94" s="20">
        <v>44075</v>
      </c>
      <c r="M94" s="20">
        <v>44105</v>
      </c>
      <c r="N94" s="20">
        <v>44136</v>
      </c>
      <c r="O94" s="20">
        <v>44166</v>
      </c>
    </row>
    <row r="95" spans="1:15">
      <c r="B95" s="1" t="s">
        <v>2</v>
      </c>
      <c r="C95" s="1" t="s">
        <v>62</v>
      </c>
      <c r="G95" s="181">
        <f t="shared" ref="G95:O95" si="9">G89*0.648</f>
        <v>15.000000000000002</v>
      </c>
      <c r="H95" s="181">
        <f t="shared" si="9"/>
        <v>12</v>
      </c>
      <c r="I95" s="181">
        <f t="shared" si="9"/>
        <v>5</v>
      </c>
      <c r="J95" s="181">
        <f t="shared" si="9"/>
        <v>5</v>
      </c>
      <c r="K95" s="181">
        <f t="shared" si="9"/>
        <v>15.000000000000002</v>
      </c>
      <c r="L95" s="181">
        <f t="shared" si="9"/>
        <v>23.000000000000004</v>
      </c>
      <c r="M95" s="181">
        <f t="shared" si="9"/>
        <v>18</v>
      </c>
      <c r="N95" s="181">
        <f t="shared" si="9"/>
        <v>19</v>
      </c>
      <c r="O95" s="181">
        <f t="shared" si="9"/>
        <v>19</v>
      </c>
    </row>
    <row r="96" spans="1:15">
      <c r="B96" s="1" t="s">
        <v>3</v>
      </c>
      <c r="C96" s="1" t="s">
        <v>62</v>
      </c>
      <c r="G96" s="181">
        <f t="shared" ref="G96:O96" si="10">G90*0.648</f>
        <v>27.345600000000001</v>
      </c>
      <c r="H96" s="181">
        <f t="shared" si="10"/>
        <v>27.345600000000001</v>
      </c>
      <c r="I96" s="181">
        <f t="shared" si="10"/>
        <v>34.559999999999995</v>
      </c>
      <c r="J96" s="181">
        <f t="shared" si="10"/>
        <v>35.712000000000003</v>
      </c>
      <c r="K96" s="181">
        <f t="shared" si="10"/>
        <v>35.712000000000003</v>
      </c>
      <c r="L96" s="181">
        <f t="shared" si="10"/>
        <v>27.36</v>
      </c>
      <c r="M96" s="181">
        <f t="shared" si="10"/>
        <v>28.271999999999998</v>
      </c>
      <c r="N96" s="181">
        <f t="shared" si="10"/>
        <v>27.36</v>
      </c>
      <c r="O96" s="181">
        <f t="shared" si="10"/>
        <v>28.271999999999998</v>
      </c>
    </row>
    <row r="97" spans="2:15">
      <c r="B97" s="1" t="s">
        <v>117</v>
      </c>
      <c r="C97" s="1" t="s">
        <v>62</v>
      </c>
      <c r="G97" s="181">
        <f>G92*0.648</f>
        <v>0</v>
      </c>
      <c r="H97" s="181">
        <f t="shared" ref="H97:O97" si="11">H92*0.648</f>
        <v>0</v>
      </c>
      <c r="I97" s="181">
        <f t="shared" si="11"/>
        <v>0</v>
      </c>
      <c r="J97" s="181">
        <f t="shared" si="11"/>
        <v>0</v>
      </c>
      <c r="K97" s="181">
        <f t="shared" si="11"/>
        <v>0</v>
      </c>
      <c r="L97" s="181">
        <f t="shared" si="11"/>
        <v>0</v>
      </c>
      <c r="M97" s="181">
        <f t="shared" si="11"/>
        <v>0</v>
      </c>
      <c r="N97" s="181">
        <f t="shared" si="11"/>
        <v>0</v>
      </c>
      <c r="O97" s="181">
        <f t="shared" si="11"/>
        <v>0</v>
      </c>
    </row>
    <row r="98" spans="2:15">
      <c r="B98" s="1"/>
      <c r="C98" s="1"/>
      <c r="G98" s="181">
        <f>G95+G96</f>
        <v>42.345600000000005</v>
      </c>
      <c r="H98" s="181">
        <f t="shared" ref="H98:O98" si="12">H95+H96</f>
        <v>39.345600000000005</v>
      </c>
      <c r="I98" s="181">
        <f t="shared" si="12"/>
        <v>39.559999999999995</v>
      </c>
      <c r="J98" s="181">
        <f t="shared" si="12"/>
        <v>40.712000000000003</v>
      </c>
      <c r="K98" s="181">
        <f t="shared" si="12"/>
        <v>50.712000000000003</v>
      </c>
      <c r="L98" s="181">
        <f t="shared" si="12"/>
        <v>50.36</v>
      </c>
      <c r="M98" s="181">
        <f t="shared" si="12"/>
        <v>46.271999999999998</v>
      </c>
      <c r="N98" s="181">
        <f t="shared" si="12"/>
        <v>46.36</v>
      </c>
      <c r="O98" s="181">
        <f t="shared" si="12"/>
        <v>47.271999999999998</v>
      </c>
    </row>
    <row r="99" spans="2:15">
      <c r="B99" s="180" t="s">
        <v>90</v>
      </c>
      <c r="C99" s="20" t="s">
        <v>1</v>
      </c>
      <c r="D99" s="20">
        <v>43831</v>
      </c>
      <c r="E99" s="20">
        <v>43862</v>
      </c>
      <c r="F99" s="20">
        <v>43891</v>
      </c>
      <c r="G99" s="20">
        <v>43922</v>
      </c>
      <c r="H99" s="20">
        <v>43952</v>
      </c>
      <c r="I99" s="20">
        <v>43983</v>
      </c>
      <c r="J99" s="20">
        <v>44013</v>
      </c>
      <c r="K99" s="20">
        <v>44044</v>
      </c>
      <c r="L99" s="20">
        <v>44075</v>
      </c>
      <c r="M99" s="20">
        <v>44105</v>
      </c>
      <c r="N99" s="20">
        <v>44136</v>
      </c>
      <c r="O99" s="20">
        <v>44166</v>
      </c>
    </row>
    <row r="100" spans="2:15">
      <c r="B100" t="s">
        <v>142</v>
      </c>
      <c r="C100" s="185" t="s">
        <v>125</v>
      </c>
      <c r="D100" s="187">
        <v>33142.769999999997</v>
      </c>
      <c r="E100" s="187">
        <v>32359.35</v>
      </c>
      <c r="F100" s="187">
        <v>35045.15</v>
      </c>
      <c r="G100" s="186">
        <v>34000</v>
      </c>
      <c r="H100" s="186">
        <v>34000</v>
      </c>
      <c r="I100" s="186">
        <v>34000</v>
      </c>
      <c r="J100" s="186">
        <v>34000</v>
      </c>
      <c r="K100" s="186">
        <v>34000</v>
      </c>
      <c r="L100" s="186">
        <v>34000</v>
      </c>
      <c r="M100" s="186">
        <v>34000</v>
      </c>
      <c r="N100" s="186">
        <v>34000</v>
      </c>
      <c r="O100" s="186">
        <v>34000</v>
      </c>
    </row>
    <row r="101" spans="2:15">
      <c r="B101" t="s">
        <v>143</v>
      </c>
      <c r="C101" s="185" t="s">
        <v>125</v>
      </c>
      <c r="D101" s="187">
        <v>12191.69</v>
      </c>
      <c r="E101" s="187">
        <v>11971.85</v>
      </c>
      <c r="F101" s="187">
        <v>13497.55</v>
      </c>
      <c r="G101" s="186">
        <v>12000</v>
      </c>
      <c r="H101" s="186">
        <v>12000</v>
      </c>
      <c r="I101" s="186">
        <v>12000</v>
      </c>
      <c r="J101" s="186">
        <v>12000</v>
      </c>
      <c r="K101" s="186">
        <v>12000</v>
      </c>
      <c r="L101" s="186">
        <v>12000</v>
      </c>
      <c r="M101" s="186">
        <v>12000</v>
      </c>
      <c r="N101" s="186">
        <v>12000</v>
      </c>
      <c r="O101" s="186">
        <v>12000</v>
      </c>
    </row>
  </sheetData>
  <mergeCells count="2">
    <mergeCell ref="A89:A92"/>
    <mergeCell ref="A87:B87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W137"/>
  <sheetViews>
    <sheetView topLeftCell="A22" zoomScale="85" zoomScaleNormal="85" workbookViewId="0">
      <selection activeCell="T49" sqref="T49"/>
    </sheetView>
  </sheetViews>
  <sheetFormatPr defaultColWidth="8.6640625" defaultRowHeight="14.4"/>
  <cols>
    <col min="1" max="1" width="8.6640625" style="60"/>
    <col min="2" max="2" width="13.44140625" style="60" bestFit="1" customWidth="1"/>
    <col min="3" max="3" width="39.6640625" style="61" bestFit="1" customWidth="1"/>
    <col min="4" max="4" width="17.88671875" style="60" bestFit="1" customWidth="1"/>
    <col min="5" max="5" width="7.77734375" style="61" bestFit="1" customWidth="1"/>
    <col min="6" max="6" width="8" style="61" bestFit="1" customWidth="1"/>
    <col min="7" max="7" width="7.77734375" style="61" bestFit="1" customWidth="1"/>
    <col min="8" max="8" width="8.44140625" style="61" bestFit="1" customWidth="1"/>
    <col min="9" max="9" width="8" style="61" bestFit="1" customWidth="1"/>
    <col min="10" max="11" width="7.77734375" style="61" bestFit="1" customWidth="1"/>
    <col min="12" max="12" width="7.6640625" style="61" bestFit="1" customWidth="1"/>
    <col min="13" max="14" width="7.77734375" style="61" bestFit="1" customWidth="1"/>
    <col min="15" max="15" width="8" style="61" bestFit="1" customWidth="1"/>
    <col min="16" max="16" width="7.6640625" style="61" bestFit="1" customWidth="1"/>
    <col min="17" max="18" width="8.6640625" style="61"/>
    <col min="19" max="19" width="11.33203125" style="61" bestFit="1" customWidth="1"/>
    <col min="20" max="16384" width="8.6640625" style="61"/>
  </cols>
  <sheetData>
    <row r="1" spans="1:16" ht="23.4">
      <c r="A1" s="62" t="s">
        <v>23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>
      <c r="A2" s="360" t="s">
        <v>1</v>
      </c>
      <c r="B2" s="364" t="s">
        <v>23</v>
      </c>
      <c r="C2" s="245"/>
      <c r="D2" s="346">
        <v>44166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</row>
    <row r="3" spans="1:16">
      <c r="A3" s="360"/>
      <c r="B3" s="364"/>
      <c r="C3" s="57"/>
      <c r="D3" s="263">
        <v>242492</v>
      </c>
      <c r="E3" s="263">
        <v>23377</v>
      </c>
      <c r="F3" s="263">
        <v>23408</v>
      </c>
      <c r="G3" s="263">
        <v>23437</v>
      </c>
      <c r="H3" s="263">
        <v>23468</v>
      </c>
      <c r="I3" s="263">
        <v>23498</v>
      </c>
      <c r="J3" s="263">
        <v>23529</v>
      </c>
      <c r="K3" s="263">
        <v>23559</v>
      </c>
      <c r="L3" s="263">
        <v>23590</v>
      </c>
      <c r="M3" s="263">
        <v>23621</v>
      </c>
      <c r="N3" s="263">
        <v>23651</v>
      </c>
      <c r="O3" s="263">
        <v>23682</v>
      </c>
      <c r="P3" s="263">
        <v>23712</v>
      </c>
    </row>
    <row r="4" spans="1:16">
      <c r="A4" s="4" t="s">
        <v>24</v>
      </c>
      <c r="B4" s="277" t="s">
        <v>9</v>
      </c>
      <c r="C4" s="15"/>
      <c r="D4" s="244">
        <f>'Reference Price จจ'!C4</f>
        <v>49.81522727272727</v>
      </c>
      <c r="E4" s="244">
        <f>'Reference Price จจ'!D4</f>
        <v>54.772000000000006</v>
      </c>
      <c r="F4" s="244">
        <f>'Reference Price จจ'!E4</f>
        <v>54.3</v>
      </c>
      <c r="G4" s="244">
        <f>'Reference Price จจ'!F4</f>
        <v>54</v>
      </c>
      <c r="H4" s="244">
        <f>'Reference Price จจ'!G4</f>
        <v>53</v>
      </c>
      <c r="I4" s="244">
        <f>'Reference Price จจ'!H4</f>
        <v>53.5</v>
      </c>
      <c r="J4" s="244">
        <f>'Reference Price จจ'!I4</f>
        <v>54</v>
      </c>
      <c r="K4" s="244">
        <f>'Reference Price จจ'!J4</f>
        <v>54</v>
      </c>
      <c r="L4" s="244">
        <f>'Reference Price จจ'!K4</f>
        <v>54</v>
      </c>
      <c r="M4" s="244">
        <f>'Reference Price จจ'!L4</f>
        <v>53.5</v>
      </c>
      <c r="N4" s="244">
        <f>'Reference Price จจ'!M4</f>
        <v>53.5</v>
      </c>
      <c r="O4" s="244">
        <f>'Reference Price จจ'!N4</f>
        <v>54</v>
      </c>
      <c r="P4" s="244">
        <f>'Reference Price จจ'!O4</f>
        <v>54</v>
      </c>
    </row>
    <row r="5" spans="1:16">
      <c r="A5" s="4" t="s">
        <v>7</v>
      </c>
      <c r="B5" s="277" t="s">
        <v>10</v>
      </c>
      <c r="C5" s="15"/>
      <c r="D5" s="244">
        <f>'Reference Price จจ'!C5</f>
        <v>449.01704545454544</v>
      </c>
      <c r="E5" s="244">
        <f>'Reference Price จจ'!D5</f>
        <v>513.28125</v>
      </c>
      <c r="F5" s="244">
        <f>'Reference Price จจ'!E5</f>
        <v>504.9</v>
      </c>
      <c r="G5" s="244">
        <f>'Reference Price จจ'!F5</f>
        <v>497.25</v>
      </c>
      <c r="H5" s="244">
        <f>'Reference Price จจ'!G5</f>
        <v>484.2</v>
      </c>
      <c r="I5" s="244">
        <f>'Reference Price จจ'!H5</f>
        <v>485.1</v>
      </c>
      <c r="J5" s="244">
        <f>'Reference Price จจ'!I5</f>
        <v>483.3</v>
      </c>
      <c r="K5" s="244">
        <f>'Reference Price จจ'!J5</f>
        <v>482.85</v>
      </c>
      <c r="L5" s="244">
        <f>'Reference Price จจ'!K5</f>
        <v>484.2</v>
      </c>
      <c r="M5" s="244">
        <f>'Reference Price จจ'!L5</f>
        <v>480.6</v>
      </c>
      <c r="N5" s="244">
        <f>'Reference Price จจ'!M5</f>
        <v>480.6</v>
      </c>
      <c r="O5" s="244">
        <f>'Reference Price จจ'!N5</f>
        <v>486</v>
      </c>
      <c r="P5" s="244">
        <f>'Reference Price จจ'!O5</f>
        <v>488.7</v>
      </c>
    </row>
    <row r="6" spans="1:16">
      <c r="A6" s="4" t="s">
        <v>7</v>
      </c>
      <c r="B6" s="278" t="s">
        <v>11</v>
      </c>
      <c r="C6" s="15"/>
      <c r="D6" s="244">
        <f>'Reference Price จจ'!C6</f>
        <v>461.54136125093669</v>
      </c>
      <c r="E6" s="244">
        <f>'Reference Price จจ'!D6</f>
        <v>539.06944786240945</v>
      </c>
      <c r="F6" s="244">
        <f>'Reference Price จจ'!E6</f>
        <v>491.4</v>
      </c>
      <c r="G6" s="244">
        <f>'Reference Price จจ'!F6</f>
        <v>483.75</v>
      </c>
      <c r="H6" s="244">
        <f>'Reference Price จจ'!G6</f>
        <v>470.7</v>
      </c>
      <c r="I6" s="244">
        <f>'Reference Price จจ'!H6</f>
        <v>471.6</v>
      </c>
      <c r="J6" s="244">
        <f>'Reference Price จจ'!I6</f>
        <v>469.8</v>
      </c>
      <c r="K6" s="244">
        <f>'Reference Price จจ'!J6</f>
        <v>469.35</v>
      </c>
      <c r="L6" s="244">
        <f>'Reference Price จจ'!K6</f>
        <v>470.7</v>
      </c>
      <c r="M6" s="244">
        <f>'Reference Price จจ'!L6</f>
        <v>467.1</v>
      </c>
      <c r="N6" s="244">
        <f>'Reference Price จจ'!M6</f>
        <v>467.1</v>
      </c>
      <c r="O6" s="244">
        <f>'Reference Price จจ'!N6</f>
        <v>472.5</v>
      </c>
      <c r="P6" s="244">
        <f>'Reference Price จจ'!O6</f>
        <v>475.2</v>
      </c>
    </row>
    <row r="7" spans="1:16">
      <c r="A7" s="4" t="s">
        <v>24</v>
      </c>
      <c r="B7" s="278" t="s">
        <v>11</v>
      </c>
      <c r="C7" s="15"/>
      <c r="D7" s="244">
        <f>'Reference Price จจ'!C7</f>
        <v>47.59</v>
      </c>
      <c r="E7" s="244">
        <f>'Reference Price จจ'!D7</f>
        <v>55.584000000000003</v>
      </c>
      <c r="F7" s="244">
        <f>'Reference Price จจ'!E7</f>
        <v>54.599999999999994</v>
      </c>
      <c r="G7" s="244">
        <f>'Reference Price จจ'!F7</f>
        <v>53.75</v>
      </c>
      <c r="H7" s="244">
        <f>'Reference Price จจ'!G7</f>
        <v>52.3</v>
      </c>
      <c r="I7" s="244">
        <f>'Reference Price จจ'!H7</f>
        <v>52.400000000000006</v>
      </c>
      <c r="J7" s="244">
        <f>'Reference Price จจ'!I7</f>
        <v>52.2</v>
      </c>
      <c r="K7" s="244">
        <f>'Reference Price จจ'!J7</f>
        <v>52.150000000000006</v>
      </c>
      <c r="L7" s="244">
        <f>'Reference Price จจ'!K7</f>
        <v>52.3</v>
      </c>
      <c r="M7" s="244">
        <f>'Reference Price จจ'!L7</f>
        <v>51.900000000000006</v>
      </c>
      <c r="N7" s="244">
        <f>'Reference Price จจ'!M7</f>
        <v>51.900000000000006</v>
      </c>
      <c r="O7" s="244">
        <f>'Reference Price จจ'!N7</f>
        <v>52.5</v>
      </c>
      <c r="P7" s="244">
        <f>'Reference Price จจ'!O7</f>
        <v>52.8</v>
      </c>
    </row>
    <row r="8" spans="1:16">
      <c r="A8" s="4" t="s">
        <v>7</v>
      </c>
      <c r="B8" s="279" t="s">
        <v>44</v>
      </c>
      <c r="C8" s="15"/>
      <c r="D8" s="244">
        <f>'Reference Price จจ'!C8</f>
        <v>448.57142857142856</v>
      </c>
      <c r="E8" s="244">
        <f>'Reference Price จจ'!D8</f>
        <v>570.65</v>
      </c>
      <c r="F8" s="244">
        <f>'Reference Price จจ'!E8</f>
        <v>595</v>
      </c>
      <c r="G8" s="244">
        <f>'Reference Price จจ'!F8</f>
        <v>560</v>
      </c>
      <c r="H8" s="244">
        <f>'Reference Price จจ'!G8</f>
        <v>507.5</v>
      </c>
      <c r="I8" s="244">
        <f>'Reference Price จจ'!H8</f>
        <v>430</v>
      </c>
      <c r="J8" s="244">
        <f>'Reference Price จจ'!I8</f>
        <v>415</v>
      </c>
      <c r="K8" s="244">
        <f>'Reference Price จจ'!J8</f>
        <v>380</v>
      </c>
      <c r="L8" s="244">
        <f>'Reference Price จจ'!K8</f>
        <v>395</v>
      </c>
      <c r="M8" s="244">
        <f>'Reference Price จจ'!L8</f>
        <v>400</v>
      </c>
      <c r="N8" s="244">
        <f>'Reference Price จจ'!M8</f>
        <v>405</v>
      </c>
      <c r="O8" s="244">
        <f>'Reference Price จจ'!N8</f>
        <v>410</v>
      </c>
      <c r="P8" s="244">
        <f>'Reference Price จจ'!O8</f>
        <v>410</v>
      </c>
    </row>
    <row r="9" spans="1:16">
      <c r="A9" s="4" t="s">
        <v>7</v>
      </c>
      <c r="B9" s="279" t="s">
        <v>43</v>
      </c>
      <c r="C9" s="15"/>
      <c r="D9" s="244">
        <f>'Reference Price จจ'!C9</f>
        <v>455</v>
      </c>
      <c r="E9" s="244">
        <f>'Reference Price จจ'!D9</f>
        <v>540</v>
      </c>
      <c r="F9" s="244">
        <f>'Reference Price จจ'!E9</f>
        <v>595</v>
      </c>
      <c r="G9" s="244">
        <f>'Reference Price จจ'!F9</f>
        <v>560</v>
      </c>
      <c r="H9" s="244">
        <f>'Reference Price จจ'!G9</f>
        <v>507.5</v>
      </c>
      <c r="I9" s="244">
        <f>'Reference Price จจ'!H9</f>
        <v>430</v>
      </c>
      <c r="J9" s="244">
        <f>'Reference Price จจ'!I9</f>
        <v>415</v>
      </c>
      <c r="K9" s="244">
        <f>'Reference Price จจ'!J9</f>
        <v>380</v>
      </c>
      <c r="L9" s="244">
        <f>'Reference Price จจ'!K9</f>
        <v>395</v>
      </c>
      <c r="M9" s="244">
        <f>'Reference Price จจ'!L9</f>
        <v>400</v>
      </c>
      <c r="N9" s="244">
        <f>'Reference Price จจ'!M9</f>
        <v>405</v>
      </c>
      <c r="O9" s="244">
        <f>'Reference Price จจ'!N9</f>
        <v>410</v>
      </c>
      <c r="P9" s="244">
        <f>'Reference Price จจ'!O9</f>
        <v>410</v>
      </c>
    </row>
    <row r="10" spans="1:16">
      <c r="A10" s="4" t="s">
        <v>7</v>
      </c>
      <c r="B10" s="279" t="s">
        <v>21</v>
      </c>
      <c r="C10" s="15"/>
      <c r="D10" s="244">
        <f>'Reference Price จจ'!C10</f>
        <v>450</v>
      </c>
      <c r="E10" s="244">
        <f>'Reference Price จจ'!D10</f>
        <v>550</v>
      </c>
      <c r="F10" s="244">
        <f>'Reference Price จจ'!E10</f>
        <v>605</v>
      </c>
      <c r="G10" s="244">
        <f>'Reference Price จจ'!F10</f>
        <v>570</v>
      </c>
      <c r="H10" s="244">
        <f>'Reference Price จจ'!G10</f>
        <v>510</v>
      </c>
      <c r="I10" s="244">
        <f>'Reference Price จจ'!H10</f>
        <v>430</v>
      </c>
      <c r="J10" s="244">
        <f>'Reference Price จจ'!I10</f>
        <v>415</v>
      </c>
      <c r="K10" s="244">
        <f>'Reference Price จจ'!J10</f>
        <v>380</v>
      </c>
      <c r="L10" s="244">
        <f>'Reference Price จจ'!K10</f>
        <v>395</v>
      </c>
      <c r="M10" s="244">
        <f>'Reference Price จจ'!L10</f>
        <v>400</v>
      </c>
      <c r="N10" s="244">
        <f>'Reference Price จจ'!M10</f>
        <v>405</v>
      </c>
      <c r="O10" s="244">
        <f>'Reference Price จจ'!N10</f>
        <v>410</v>
      </c>
      <c r="P10" s="244">
        <f>'Reference Price จจ'!O10</f>
        <v>410</v>
      </c>
    </row>
    <row r="11" spans="1:16">
      <c r="A11" s="4" t="s">
        <v>7</v>
      </c>
      <c r="B11" s="279" t="s">
        <v>22</v>
      </c>
      <c r="C11" s="15"/>
      <c r="D11" s="244">
        <f>'Reference Price จจ'!C11</f>
        <v>460</v>
      </c>
      <c r="E11" s="244">
        <f>'Reference Price จจ'!D11</f>
        <v>530</v>
      </c>
      <c r="F11" s="244">
        <f>'Reference Price จจ'!E11</f>
        <v>585</v>
      </c>
      <c r="G11" s="244">
        <f>'Reference Price จจ'!F11</f>
        <v>550</v>
      </c>
      <c r="H11" s="244">
        <f>'Reference Price จจ'!G11</f>
        <v>505</v>
      </c>
      <c r="I11" s="244">
        <f>'Reference Price จจ'!H11</f>
        <v>430</v>
      </c>
      <c r="J11" s="244">
        <f>'Reference Price จจ'!I11</f>
        <v>415</v>
      </c>
      <c r="K11" s="244">
        <f>'Reference Price จจ'!J11</f>
        <v>380</v>
      </c>
      <c r="L11" s="244">
        <f>'Reference Price จจ'!K11</f>
        <v>395</v>
      </c>
      <c r="M11" s="244">
        <f>'Reference Price จจ'!L11</f>
        <v>400</v>
      </c>
      <c r="N11" s="244">
        <f>'Reference Price จจ'!M11</f>
        <v>405</v>
      </c>
      <c r="O11" s="244">
        <f>'Reference Price จจ'!N11</f>
        <v>410</v>
      </c>
      <c r="P11" s="244">
        <f>'Reference Price จจ'!O11</f>
        <v>410</v>
      </c>
    </row>
    <row r="12" spans="1:16">
      <c r="A12" s="4" t="s">
        <v>7</v>
      </c>
      <c r="B12" s="278" t="s">
        <v>8</v>
      </c>
      <c r="C12" s="15"/>
      <c r="D12" s="244">
        <f>'Reference Price จจ'!C12</f>
        <v>1068.75</v>
      </c>
      <c r="E12" s="244">
        <f>'Reference Price จจ'!D12</f>
        <v>1061.25</v>
      </c>
      <c r="F12" s="244">
        <f>'Reference Price จจ'!E12</f>
        <v>1033</v>
      </c>
      <c r="G12" s="244">
        <f>'Reference Price จจ'!F12</f>
        <v>1005</v>
      </c>
      <c r="H12" s="244">
        <f>'Reference Price จจ'!G12</f>
        <v>1000</v>
      </c>
      <c r="I12" s="244">
        <f>'Reference Price จจ'!H12</f>
        <v>1005</v>
      </c>
      <c r="J12" s="244">
        <f>'Reference Price จจ'!I12</f>
        <v>995</v>
      </c>
      <c r="K12" s="244">
        <f>'Reference Price จจ'!J12</f>
        <v>955</v>
      </c>
      <c r="L12" s="244">
        <f>'Reference Price จจ'!K12</f>
        <v>920</v>
      </c>
      <c r="M12" s="244">
        <f>'Reference Price จจ'!L12</f>
        <v>930</v>
      </c>
      <c r="N12" s="244">
        <f>'Reference Price จจ'!M12</f>
        <v>960</v>
      </c>
      <c r="O12" s="244">
        <f>'Reference Price จจ'!N12</f>
        <v>980</v>
      </c>
      <c r="P12" s="244">
        <f>'Reference Price จจ'!O12</f>
        <v>960</v>
      </c>
    </row>
    <row r="13" spans="1:16">
      <c r="A13" s="4" t="s">
        <v>7</v>
      </c>
      <c r="B13" s="278" t="s">
        <v>13</v>
      </c>
      <c r="C13" s="15"/>
      <c r="D13" s="244">
        <f>'Reference Price จจ'!C13</f>
        <v>1418.75</v>
      </c>
      <c r="E13" s="244">
        <f>'Reference Price จจ'!D13</f>
        <v>1443.75</v>
      </c>
      <c r="F13" s="244">
        <f>'Reference Price จจ'!E13</f>
        <v>1413</v>
      </c>
      <c r="G13" s="244">
        <f>'Reference Price จจ'!F13</f>
        <v>1350</v>
      </c>
      <c r="H13" s="244">
        <f>'Reference Price จจ'!G13</f>
        <v>1300</v>
      </c>
      <c r="I13" s="244">
        <f>'Reference Price จจ'!H13</f>
        <v>1310</v>
      </c>
      <c r="J13" s="244">
        <f>'Reference Price จจ'!I13</f>
        <v>1310</v>
      </c>
      <c r="K13" s="244">
        <f>'Reference Price จจ'!J13</f>
        <v>1270</v>
      </c>
      <c r="L13" s="244">
        <f>'Reference Price จจ'!K13</f>
        <v>1220</v>
      </c>
      <c r="M13" s="244">
        <f>'Reference Price จจ'!L13</f>
        <v>1220</v>
      </c>
      <c r="N13" s="244">
        <f>'Reference Price จจ'!M13</f>
        <v>1250</v>
      </c>
      <c r="O13" s="244">
        <f>'Reference Price จจ'!N13</f>
        <v>1280</v>
      </c>
      <c r="P13" s="244">
        <f>'Reference Price จจ'!O13</f>
        <v>1260</v>
      </c>
    </row>
    <row r="14" spans="1:16">
      <c r="A14" s="4" t="s">
        <v>7</v>
      </c>
      <c r="B14" s="278" t="s">
        <v>14</v>
      </c>
      <c r="C14" s="15"/>
      <c r="D14" s="244">
        <f>'Reference Price จจ'!C14</f>
        <v>1063.75</v>
      </c>
      <c r="E14" s="244">
        <f>'Reference Price จจ'!D14</f>
        <v>1060</v>
      </c>
      <c r="F14" s="244">
        <f>'Reference Price จจ'!E14</f>
        <v>1035</v>
      </c>
      <c r="G14" s="244">
        <f>'Reference Price จจ'!F14</f>
        <v>990</v>
      </c>
      <c r="H14" s="244">
        <f>'Reference Price จจ'!G14</f>
        <v>980</v>
      </c>
      <c r="I14" s="244">
        <f>'Reference Price จจ'!H14</f>
        <v>1000</v>
      </c>
      <c r="J14" s="244">
        <f>'Reference Price จจ'!I14</f>
        <v>1000</v>
      </c>
      <c r="K14" s="244">
        <f>'Reference Price จจ'!J14</f>
        <v>970</v>
      </c>
      <c r="L14" s="244">
        <f>'Reference Price จจ'!K14</f>
        <v>930</v>
      </c>
      <c r="M14" s="244">
        <f>'Reference Price จจ'!L14</f>
        <v>930</v>
      </c>
      <c r="N14" s="244">
        <f>'Reference Price จจ'!M14</f>
        <v>965</v>
      </c>
      <c r="O14" s="244">
        <f>'Reference Price จจ'!N14</f>
        <v>1000</v>
      </c>
      <c r="P14" s="244">
        <f>'Reference Price จจ'!O14</f>
        <v>980</v>
      </c>
    </row>
    <row r="15" spans="1:16">
      <c r="A15" s="4" t="s">
        <v>7</v>
      </c>
      <c r="B15" s="278" t="s">
        <v>15</v>
      </c>
      <c r="C15" s="15"/>
      <c r="D15" s="244">
        <f>'Reference Price จจ'!C15</f>
        <v>1266.875</v>
      </c>
      <c r="E15" s="244">
        <f>'Reference Price จจ'!D15</f>
        <v>1235</v>
      </c>
      <c r="F15" s="244">
        <f>'Reference Price จจ'!E15</f>
        <v>1231</v>
      </c>
      <c r="G15" s="244">
        <f>'Reference Price จจ'!F15</f>
        <v>1252</v>
      </c>
      <c r="H15" s="244">
        <f>'Reference Price จจ'!G15</f>
        <v>1213</v>
      </c>
      <c r="I15" s="244">
        <f>'Reference Price จจ'!H15</f>
        <v>1178</v>
      </c>
      <c r="J15" s="244">
        <f>'Reference Price จจ'!I15</f>
        <v>1146</v>
      </c>
      <c r="K15" s="244">
        <f>'Reference Price จจ'!J15</f>
        <v>1104</v>
      </c>
      <c r="L15" s="244">
        <f>'Reference Price จจ'!K15</f>
        <v>1079</v>
      </c>
      <c r="M15" s="244">
        <f>'Reference Price จจ'!L15</f>
        <v>1094</v>
      </c>
      <c r="N15" s="244">
        <f>'Reference Price จจ'!M15</f>
        <v>1125</v>
      </c>
      <c r="O15" s="244">
        <f>'Reference Price จจ'!N15</f>
        <v>1120</v>
      </c>
      <c r="P15" s="244">
        <f>'Reference Price จจ'!O15</f>
        <v>1094</v>
      </c>
    </row>
    <row r="16" spans="1:16">
      <c r="A16" s="4" t="s">
        <v>7</v>
      </c>
      <c r="B16" s="277" t="s">
        <v>16</v>
      </c>
      <c r="C16" s="15"/>
      <c r="D16" s="244">
        <f>'Reference Price จจ'!C16</f>
        <v>0</v>
      </c>
      <c r="E16" s="244">
        <f>'Reference Price จจ'!D16</f>
        <v>913.125</v>
      </c>
      <c r="F16" s="244">
        <f>'Reference Price จจ'!E16</f>
        <v>884.9</v>
      </c>
      <c r="G16" s="244">
        <f>'Reference Price จจ'!F16</f>
        <v>868.25</v>
      </c>
      <c r="H16" s="244">
        <f>'Reference Price จจ'!G16</f>
        <v>830.2</v>
      </c>
      <c r="I16" s="244">
        <f>'Reference Price จจ'!H16</f>
        <v>809.1</v>
      </c>
      <c r="J16" s="244">
        <f>'Reference Price จจ'!I16</f>
        <v>823.3</v>
      </c>
      <c r="K16" s="244">
        <f>'Reference Price จจ'!J16</f>
        <v>806.85</v>
      </c>
      <c r="L16" s="244">
        <f>'Reference Price จจ'!K16</f>
        <v>805.2</v>
      </c>
      <c r="M16" s="244">
        <f>'Reference Price จจ'!L16</f>
        <v>792.6</v>
      </c>
      <c r="N16" s="244">
        <f>'Reference Price จจ'!M16</f>
        <v>796.6</v>
      </c>
      <c r="O16" s="244">
        <f>'Reference Price จจ'!N16</f>
        <v>796</v>
      </c>
      <c r="P16" s="244">
        <f>'Reference Price จจ'!O16</f>
        <v>773.7</v>
      </c>
    </row>
    <row r="17" spans="1:16">
      <c r="A17" s="4" t="s">
        <v>7</v>
      </c>
      <c r="B17" s="277" t="s">
        <v>17</v>
      </c>
      <c r="C17" s="15"/>
      <c r="D17" s="244">
        <f>'Reference Price จจ'!C17</f>
        <v>103.55955555555556</v>
      </c>
      <c r="E17" s="244">
        <f>'Reference Price จจ'!D17</f>
        <v>92.321400000000011</v>
      </c>
      <c r="F17" s="244">
        <f>'Reference Price จจ'!E17</f>
        <v>82.168242364630402</v>
      </c>
      <c r="G17" s="244">
        <f>'Reference Price จจ'!F17</f>
        <v>77.334816343181558</v>
      </c>
      <c r="H17" s="244">
        <f>'Reference Price จจ'!G17</f>
        <v>70.084677311008278</v>
      </c>
      <c r="I17" s="244">
        <f>'Reference Price จจ'!H17</f>
        <v>59.382091120657257</v>
      </c>
      <c r="J17" s="244">
        <f>'Reference Price จจ'!I17</f>
        <v>57.310622825750613</v>
      </c>
      <c r="K17" s="244">
        <f>'Reference Price จจ'!J17</f>
        <v>52.477196804301769</v>
      </c>
      <c r="L17" s="244">
        <f>'Reference Price จจ'!K17</f>
        <v>54.548665099208421</v>
      </c>
      <c r="M17" s="244">
        <f>'Reference Price จจ'!L17</f>
        <v>55.239154530843976</v>
      </c>
      <c r="N17" s="244">
        <f>'Reference Price จจ'!M17</f>
        <v>55.929643962479524</v>
      </c>
      <c r="O17" s="244">
        <f>'Reference Price จจ'!N17</f>
        <v>56.620133394115086</v>
      </c>
      <c r="P17" s="244">
        <f>'Reference Price จจ'!O17</f>
        <v>56.620133394115086</v>
      </c>
    </row>
    <row r="18" spans="1:16">
      <c r="A18" s="4" t="s">
        <v>7</v>
      </c>
      <c r="B18" s="277" t="s">
        <v>18</v>
      </c>
      <c r="C18" s="15"/>
      <c r="D18" s="244">
        <f>'Reference Price จจ'!C18</f>
        <v>75.243419999999986</v>
      </c>
      <c r="E18" s="244">
        <f>'Reference Price จจ'!D18</f>
        <v>96.520719999999969</v>
      </c>
      <c r="F18" s="244">
        <f>'Reference Price จจ'!E18</f>
        <v>65.734593891704321</v>
      </c>
      <c r="G18" s="244">
        <f>'Reference Price จจ'!F18</f>
        <v>61.867853074545245</v>
      </c>
      <c r="H18" s="244">
        <f>'Reference Price จจ'!G18</f>
        <v>56.067741848806627</v>
      </c>
      <c r="I18" s="244">
        <f>'Reference Price จจ'!H18</f>
        <v>47.505672896525809</v>
      </c>
      <c r="J18" s="244">
        <f>'Reference Price จจ'!I18</f>
        <v>45.848498260600493</v>
      </c>
      <c r="K18" s="244">
        <f>'Reference Price จจ'!J18</f>
        <v>41.981757443441417</v>
      </c>
      <c r="L18" s="244">
        <f>'Reference Price จจ'!K18</f>
        <v>43.638932079366739</v>
      </c>
      <c r="M18" s="244">
        <f>'Reference Price จจ'!L18</f>
        <v>44.191323624675185</v>
      </c>
      <c r="N18" s="244">
        <f>'Reference Price จจ'!M18</f>
        <v>44.743715169983624</v>
      </c>
      <c r="O18" s="244">
        <f>'Reference Price จจ'!N18</f>
        <v>45.296106715292069</v>
      </c>
      <c r="P18" s="244">
        <f>'Reference Price จจ'!O18</f>
        <v>45.296106715292069</v>
      </c>
    </row>
    <row r="19" spans="1:16">
      <c r="A19" s="4" t="s">
        <v>7</v>
      </c>
      <c r="B19" s="277" t="s">
        <v>19</v>
      </c>
      <c r="C19" s="15"/>
      <c r="D19" s="244">
        <f>'Reference Price จจ'!C19</f>
        <v>428.57401184440261</v>
      </c>
      <c r="E19" s="244">
        <f>'Reference Price จจ'!D19</f>
        <v>431.36405214949008</v>
      </c>
      <c r="F19" s="244">
        <f>'Reference Price จจ'!E19</f>
        <v>433.21796298338694</v>
      </c>
      <c r="G19" s="244">
        <f>'Reference Price จจ'!F19</f>
        <v>436.76686706746824</v>
      </c>
      <c r="H19" s="244">
        <f>'Reference Price จจ'!G19</f>
        <v>437.05882352941177</v>
      </c>
      <c r="I19" s="244">
        <f>'Reference Price จจ'!H19</f>
        <v>439.31893471571493</v>
      </c>
      <c r="J19" s="244">
        <f>'Reference Price จจ'!I19</f>
        <v>439.31893471571493</v>
      </c>
      <c r="K19" s="244">
        <f>'Reference Price จจ'!J19</f>
        <v>440.496733468304</v>
      </c>
      <c r="L19" s="244">
        <f>'Reference Price จจ'!K19</f>
        <v>436.36546340581549</v>
      </c>
      <c r="M19" s="244">
        <f>'Reference Price จจ'!L19</f>
        <v>436.36546340581549</v>
      </c>
      <c r="N19" s="244">
        <f>'Reference Price จจ'!M19</f>
        <v>438.8657036747399</v>
      </c>
      <c r="O19" s="244">
        <f>'Reference Price จจ'!N19</f>
        <v>432.87248598223965</v>
      </c>
      <c r="P19" s="244">
        <f>'Reference Price จจ'!O19</f>
        <v>432.87248598223965</v>
      </c>
    </row>
    <row r="20" spans="1:16">
      <c r="A20" s="4" t="s">
        <v>25</v>
      </c>
      <c r="B20" s="277" t="s">
        <v>20</v>
      </c>
      <c r="C20" s="15"/>
      <c r="D20" s="5">
        <f>'Reference Price จจ'!C20</f>
        <v>30.391203225806454</v>
      </c>
      <c r="E20" s="5">
        <f>'Reference Price จจ'!D20</f>
        <v>30.194945161290324</v>
      </c>
      <c r="F20" s="5">
        <f>'Reference Price จจ'!E20</f>
        <v>30.185267272727263</v>
      </c>
      <c r="G20" s="5">
        <f>'Reference Price จจ'!F20</f>
        <v>29.94</v>
      </c>
      <c r="H20" s="5">
        <f>'Reference Price จจ'!G20</f>
        <v>29.92</v>
      </c>
      <c r="I20" s="5">
        <f>'Reference Price จจ'!H20</f>
        <v>29.92</v>
      </c>
      <c r="J20" s="5">
        <f>'Reference Price จจ'!I20</f>
        <v>29.92</v>
      </c>
      <c r="K20" s="5">
        <f>'Reference Price จจ'!J20</f>
        <v>29.84</v>
      </c>
      <c r="L20" s="5">
        <f>'Reference Price จจ'!K20</f>
        <v>29.84</v>
      </c>
      <c r="M20" s="5">
        <f>'Reference Price จจ'!L20</f>
        <v>29.84</v>
      </c>
      <c r="N20" s="5">
        <f>'Reference Price จจ'!M20</f>
        <v>29.67</v>
      </c>
      <c r="O20" s="5">
        <f>'Reference Price จจ'!N20</f>
        <v>29.67</v>
      </c>
      <c r="P20" s="5">
        <f>'Reference Price จจ'!O20</f>
        <v>29.67</v>
      </c>
    </row>
    <row r="21" spans="1:16" ht="23.4">
      <c r="A21" s="62" t="s">
        <v>26</v>
      </c>
    </row>
    <row r="22" spans="1:16" s="65" customFormat="1" ht="23.4">
      <c r="A22" s="63" t="s">
        <v>0</v>
      </c>
      <c r="B22" s="64"/>
      <c r="D22" s="64"/>
    </row>
    <row r="23" spans="1:16">
      <c r="A23" s="362" t="s">
        <v>1</v>
      </c>
      <c r="B23" s="362" t="s">
        <v>93</v>
      </c>
      <c r="C23" s="362" t="s">
        <v>94</v>
      </c>
      <c r="D23" s="362" t="s">
        <v>95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65"/>
      <c r="B24" s="363"/>
      <c r="C24" s="363"/>
      <c r="D24" s="363"/>
      <c r="E24" s="271">
        <v>23377</v>
      </c>
      <c r="F24" s="271">
        <v>23408</v>
      </c>
      <c r="G24" s="271">
        <v>23437</v>
      </c>
      <c r="H24" s="271">
        <v>23468</v>
      </c>
      <c r="I24" s="271">
        <v>23498</v>
      </c>
      <c r="J24" s="271">
        <v>23529</v>
      </c>
      <c r="K24" s="271">
        <v>23559</v>
      </c>
      <c r="L24" s="271">
        <v>23590</v>
      </c>
      <c r="M24" s="271">
        <v>23621</v>
      </c>
      <c r="N24" s="271">
        <v>23651</v>
      </c>
      <c r="O24" s="271">
        <v>23682</v>
      </c>
      <c r="P24" s="271">
        <v>23712</v>
      </c>
    </row>
    <row r="25" spans="1:16">
      <c r="A25" s="66" t="s">
        <v>7</v>
      </c>
      <c r="B25" s="276" t="s">
        <v>90</v>
      </c>
      <c r="C25" s="276" t="s">
        <v>228</v>
      </c>
      <c r="D25" s="276" t="s">
        <v>90</v>
      </c>
      <c r="E25" s="67">
        <f>'Cost วผก.'!C$8</f>
        <v>391.63283302535257</v>
      </c>
      <c r="F25" s="67">
        <f>'Cost วผก.'!D$8</f>
        <v>397.35756465799352</v>
      </c>
      <c r="G25" s="67">
        <f>'Cost วผก.'!E$8</f>
        <v>396.30901489435786</v>
      </c>
      <c r="H25" s="67">
        <f>'Cost วผก.'!F$8</f>
        <v>399.48255512251558</v>
      </c>
      <c r="I25" s="67">
        <f>'Cost วผก.'!G$8</f>
        <v>399.46756217477605</v>
      </c>
      <c r="J25" s="67">
        <f>'Cost วผก.'!H$8</f>
        <v>400.61544980305462</v>
      </c>
      <c r="K25" s="67">
        <f>'Cost วผก.'!I$8</f>
        <v>402.14139026343116</v>
      </c>
      <c r="L25" s="67">
        <f>'Cost วผก.'!J$8</f>
        <v>406.2299469486876</v>
      </c>
      <c r="M25" s="67">
        <f>'Cost วผก.'!K$8</f>
        <v>397.58330599142232</v>
      </c>
      <c r="N25" s="67">
        <f>'Cost วผก.'!L$8</f>
        <v>386.43410912012558</v>
      </c>
      <c r="O25" s="67">
        <f>'Cost วผก.'!M$8</f>
        <v>391.79793469961407</v>
      </c>
      <c r="P25" s="67">
        <f>'Cost วผก.'!N$8</f>
        <v>392.1915980238922</v>
      </c>
    </row>
    <row r="26" spans="1:16">
      <c r="A26" s="66" t="s">
        <v>7</v>
      </c>
      <c r="B26" s="276" t="s">
        <v>90</v>
      </c>
      <c r="C26" s="276" t="s">
        <v>229</v>
      </c>
      <c r="D26" s="276" t="s">
        <v>90</v>
      </c>
      <c r="E26" s="67">
        <f>'Cost วผก.'!C$8</f>
        <v>391.63283302535257</v>
      </c>
      <c r="F26" s="67">
        <f>'Cost วผก.'!D$8</f>
        <v>397.35756465799352</v>
      </c>
      <c r="G26" s="67">
        <f>'Cost วผก.'!E$8</f>
        <v>396.30901489435786</v>
      </c>
      <c r="H26" s="67">
        <f>'Cost วผก.'!F$8</f>
        <v>399.48255512251558</v>
      </c>
      <c r="I26" s="67">
        <f>'Cost วผก.'!G$8</f>
        <v>399.46756217477605</v>
      </c>
      <c r="J26" s="67">
        <f>'Cost วผก.'!H$8</f>
        <v>400.61544980305462</v>
      </c>
      <c r="K26" s="67">
        <f>'Cost วผก.'!I$8</f>
        <v>402.14139026343116</v>
      </c>
      <c r="L26" s="67">
        <f>'Cost วผก.'!J$8</f>
        <v>406.2299469486876</v>
      </c>
      <c r="M26" s="67">
        <f>'Cost วผก.'!K$8</f>
        <v>397.58330599142232</v>
      </c>
      <c r="N26" s="67">
        <f>'Cost วผก.'!L$8</f>
        <v>386.43410912012558</v>
      </c>
      <c r="O26" s="67">
        <f>'Cost วผก.'!M$8</f>
        <v>391.79793469961407</v>
      </c>
      <c r="P26" s="67">
        <f>'Cost วผก.'!N$8</f>
        <v>392.1915980238922</v>
      </c>
    </row>
    <row r="27" spans="1:16">
      <c r="A27" s="66" t="s">
        <v>7</v>
      </c>
      <c r="B27" s="276" t="s">
        <v>90</v>
      </c>
      <c r="C27" s="276" t="s">
        <v>230</v>
      </c>
      <c r="D27" s="276" t="s">
        <v>90</v>
      </c>
      <c r="E27" s="67">
        <f>'Cost วผก.'!C$8</f>
        <v>391.63283302535257</v>
      </c>
      <c r="F27" s="67">
        <f>'Cost วผก.'!D$8</f>
        <v>397.35756465799352</v>
      </c>
      <c r="G27" s="67">
        <f>'Cost วผก.'!E$8</f>
        <v>396.30901489435786</v>
      </c>
      <c r="H27" s="67">
        <f>'Cost วผก.'!F$8</f>
        <v>399.48255512251558</v>
      </c>
      <c r="I27" s="67">
        <f>'Cost วผก.'!G$8</f>
        <v>399.46756217477605</v>
      </c>
      <c r="J27" s="67">
        <f>'Cost วผก.'!H$8</f>
        <v>400.61544980305462</v>
      </c>
      <c r="K27" s="67">
        <f>'Cost วผก.'!I$8</f>
        <v>402.14139026343116</v>
      </c>
      <c r="L27" s="67">
        <f>'Cost วผก.'!J$8</f>
        <v>406.2299469486876</v>
      </c>
      <c r="M27" s="67">
        <f>'Cost วผก.'!K$8</f>
        <v>397.58330599142232</v>
      </c>
      <c r="N27" s="67">
        <f>'Cost วผก.'!L$8</f>
        <v>386.43410912012558</v>
      </c>
      <c r="O27" s="67">
        <f>'Cost วผก.'!M$8</f>
        <v>391.79793469961407</v>
      </c>
      <c r="P27" s="67">
        <f>'Cost วผก.'!N$8</f>
        <v>392.1915980238922</v>
      </c>
    </row>
    <row r="28" spans="1:16">
      <c r="A28" s="66" t="s">
        <v>7</v>
      </c>
      <c r="B28" s="276" t="s">
        <v>90</v>
      </c>
      <c r="C28" s="276" t="s">
        <v>231</v>
      </c>
      <c r="D28" s="276" t="s">
        <v>90</v>
      </c>
      <c r="E28" s="67">
        <f>'Cost วผก.'!C$8</f>
        <v>391.63283302535257</v>
      </c>
      <c r="F28" s="67">
        <f>'Cost วผก.'!D$8</f>
        <v>397.35756465799352</v>
      </c>
      <c r="G28" s="67">
        <f>'Cost วผก.'!E$8</f>
        <v>396.30901489435786</v>
      </c>
      <c r="H28" s="67">
        <f>'Cost วผก.'!F$8</f>
        <v>399.48255512251558</v>
      </c>
      <c r="I28" s="67">
        <f>'Cost วผก.'!G$8</f>
        <v>399.46756217477605</v>
      </c>
      <c r="J28" s="67">
        <f>'Cost วผก.'!H$8</f>
        <v>400.61544980305462</v>
      </c>
      <c r="K28" s="67">
        <f>'Cost วผก.'!I$8</f>
        <v>402.14139026343116</v>
      </c>
      <c r="L28" s="67">
        <f>'Cost วผก.'!J$8</f>
        <v>406.2299469486876</v>
      </c>
      <c r="M28" s="67">
        <f>'Cost วผก.'!K$8</f>
        <v>397.58330599142232</v>
      </c>
      <c r="N28" s="67">
        <f>'Cost วผก.'!L$8</f>
        <v>386.43410912012558</v>
      </c>
      <c r="O28" s="67">
        <f>'Cost วผก.'!M$8</f>
        <v>391.79793469961407</v>
      </c>
      <c r="P28" s="67">
        <f>'Cost วผก.'!N$8</f>
        <v>392.1915980238922</v>
      </c>
    </row>
    <row r="29" spans="1:16">
      <c r="A29" s="66" t="s">
        <v>7</v>
      </c>
      <c r="B29" s="276" t="s">
        <v>90</v>
      </c>
      <c r="C29" s="276" t="s">
        <v>232</v>
      </c>
      <c r="D29" s="276" t="s">
        <v>90</v>
      </c>
      <c r="E29" s="67">
        <f>'Cost วผก.'!C$8</f>
        <v>391.63283302535257</v>
      </c>
      <c r="F29" s="67">
        <f>'Cost วผก.'!D$8</f>
        <v>397.35756465799352</v>
      </c>
      <c r="G29" s="67">
        <f>'Cost วผก.'!E$8</f>
        <v>396.30901489435786</v>
      </c>
      <c r="H29" s="67">
        <f>'Cost วผก.'!F$8</f>
        <v>399.48255512251558</v>
      </c>
      <c r="I29" s="67">
        <f>'Cost วผก.'!G$8</f>
        <v>399.46756217477605</v>
      </c>
      <c r="J29" s="67">
        <f>'Cost วผก.'!H$8</f>
        <v>400.61544980305462</v>
      </c>
      <c r="K29" s="67">
        <f>'Cost วผก.'!I$8</f>
        <v>402.14139026343116</v>
      </c>
      <c r="L29" s="67">
        <f>'Cost วผก.'!J$8</f>
        <v>406.2299469486876</v>
      </c>
      <c r="M29" s="67">
        <f>'Cost วผก.'!K$8</f>
        <v>397.58330599142232</v>
      </c>
      <c r="N29" s="67">
        <f>'Cost วผก.'!L$8</f>
        <v>386.43410912012558</v>
      </c>
      <c r="O29" s="67">
        <f>'Cost วผก.'!M$8</f>
        <v>391.79793469961407</v>
      </c>
      <c r="P29" s="67">
        <f>'Cost วผก.'!N$8</f>
        <v>392.1915980238922</v>
      </c>
    </row>
    <row r="30" spans="1:16">
      <c r="A30" s="66" t="s">
        <v>7</v>
      </c>
      <c r="B30" s="276" t="s">
        <v>90</v>
      </c>
      <c r="C30" s="276" t="s">
        <v>233</v>
      </c>
      <c r="D30" s="276" t="s">
        <v>90</v>
      </c>
      <c r="E30" s="67">
        <f>'Cost วผก.'!C$8</f>
        <v>391.63283302535257</v>
      </c>
      <c r="F30" s="67">
        <f>'Cost วผก.'!D$8</f>
        <v>397.35756465799352</v>
      </c>
      <c r="G30" s="67">
        <f>'Cost วผก.'!E$8</f>
        <v>396.30901489435786</v>
      </c>
      <c r="H30" s="67">
        <f>'Cost วผก.'!F$8</f>
        <v>399.48255512251558</v>
      </c>
      <c r="I30" s="67">
        <f>'Cost วผก.'!G$8</f>
        <v>399.46756217477605</v>
      </c>
      <c r="J30" s="67">
        <f>'Cost วผก.'!H$8</f>
        <v>400.61544980305462</v>
      </c>
      <c r="K30" s="67">
        <f>'Cost วผก.'!I$8</f>
        <v>402.14139026343116</v>
      </c>
      <c r="L30" s="67">
        <f>'Cost วผก.'!J$8</f>
        <v>406.2299469486876</v>
      </c>
      <c r="M30" s="67">
        <f>'Cost วผก.'!K$8</f>
        <v>397.58330599142232</v>
      </c>
      <c r="N30" s="67">
        <f>'Cost วผก.'!L$8</f>
        <v>386.43410912012558</v>
      </c>
      <c r="O30" s="67">
        <f>'Cost วผก.'!M$8</f>
        <v>391.79793469961407</v>
      </c>
      <c r="P30" s="67">
        <f>'Cost วผก.'!N$8</f>
        <v>392.1915980238922</v>
      </c>
    </row>
    <row r="31" spans="1:16">
      <c r="A31" s="66" t="s">
        <v>7</v>
      </c>
      <c r="B31" s="276" t="s">
        <v>90</v>
      </c>
      <c r="C31" s="276" t="s">
        <v>168</v>
      </c>
      <c r="D31" s="276" t="s">
        <v>90</v>
      </c>
      <c r="E31" s="67">
        <f>'Cost วผก.'!C$8</f>
        <v>391.63283302535257</v>
      </c>
      <c r="F31" s="67">
        <f>'Cost วผก.'!D$8</f>
        <v>397.35756465799352</v>
      </c>
      <c r="G31" s="67">
        <f>'Cost วผก.'!E$8</f>
        <v>396.30901489435786</v>
      </c>
      <c r="H31" s="67">
        <f>'Cost วผก.'!F$8</f>
        <v>399.48255512251558</v>
      </c>
      <c r="I31" s="67">
        <f>'Cost วผก.'!G$8</f>
        <v>399.46756217477605</v>
      </c>
      <c r="J31" s="67">
        <f>'Cost วผก.'!H$8</f>
        <v>400.61544980305462</v>
      </c>
      <c r="K31" s="67">
        <f>'Cost วผก.'!I$8</f>
        <v>402.14139026343116</v>
      </c>
      <c r="L31" s="67">
        <f>'Cost วผก.'!J$8</f>
        <v>406.2299469486876</v>
      </c>
      <c r="M31" s="67">
        <f>'Cost วผก.'!K$8</f>
        <v>397.58330599142232</v>
      </c>
      <c r="N31" s="67">
        <f>'Cost วผก.'!L$8</f>
        <v>386.43410912012558</v>
      </c>
      <c r="O31" s="67">
        <f>'Cost วผก.'!M$8</f>
        <v>391.79793469961407</v>
      </c>
      <c r="P31" s="67">
        <f>'Cost วผก.'!N$8</f>
        <v>392.1915980238922</v>
      </c>
    </row>
    <row r="32" spans="1:16" s="65" customFormat="1" ht="23.4">
      <c r="A32" s="63" t="s">
        <v>4</v>
      </c>
      <c r="B32" s="64"/>
      <c r="D32" s="64"/>
    </row>
    <row r="33" spans="1:16">
      <c r="A33" s="362" t="s">
        <v>1</v>
      </c>
      <c r="B33" s="362" t="s">
        <v>93</v>
      </c>
      <c r="C33" s="362" t="s">
        <v>94</v>
      </c>
      <c r="D33" s="362" t="s">
        <v>95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65"/>
      <c r="B34" s="363"/>
      <c r="C34" s="363"/>
      <c r="D34" s="363"/>
      <c r="E34" s="271">
        <v>23377</v>
      </c>
      <c r="F34" s="271">
        <v>23408</v>
      </c>
      <c r="G34" s="271">
        <v>23437</v>
      </c>
      <c r="H34" s="271">
        <v>23468</v>
      </c>
      <c r="I34" s="271">
        <v>23498</v>
      </c>
      <c r="J34" s="271">
        <v>23529</v>
      </c>
      <c r="K34" s="271">
        <v>23559</v>
      </c>
      <c r="L34" s="271">
        <v>23590</v>
      </c>
      <c r="M34" s="271">
        <v>23621</v>
      </c>
      <c r="N34" s="271">
        <v>23651</v>
      </c>
      <c r="O34" s="271">
        <v>23682</v>
      </c>
      <c r="P34" s="271">
        <v>23712</v>
      </c>
    </row>
    <row r="35" spans="1:16">
      <c r="A35" s="66"/>
      <c r="B35" s="68"/>
      <c r="C35" s="269" t="s">
        <v>63</v>
      </c>
      <c r="D35" s="68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6">
      <c r="A36" s="66" t="s">
        <v>7</v>
      </c>
      <c r="B36" s="68" t="s">
        <v>90</v>
      </c>
      <c r="C36" s="69" t="s">
        <v>2</v>
      </c>
      <c r="D36" s="68" t="s">
        <v>90</v>
      </c>
      <c r="E36" s="67">
        <f>'Cost วผก.'!C17</f>
        <v>384.77571748654583</v>
      </c>
      <c r="F36" s="67">
        <f>'Cost วผก.'!D17</f>
        <v>390.38135236502075</v>
      </c>
      <c r="G36" s="67">
        <f>'Cost วผก.'!E17</f>
        <v>389.35194510268229</v>
      </c>
      <c r="H36" s="67">
        <f>'Cost วผก.'!F17</f>
        <v>392.46335263188325</v>
      </c>
      <c r="I36" s="67">
        <f>'Cost วผก.'!G17</f>
        <v>392.4486656626691</v>
      </c>
      <c r="J36" s="67">
        <f>'Cost วผก.'!H17</f>
        <v>393.57312701281955</v>
      </c>
      <c r="K36" s="67">
        <f>'Cost วผก.'!I17</f>
        <v>395.07057155272531</v>
      </c>
      <c r="L36" s="67">
        <f>'Cost วผก.'!J17</f>
        <v>399.07568830562957</v>
      </c>
      <c r="M36" s="67">
        <f>'Cost วผก.'!K17</f>
        <v>390.60550940871673</v>
      </c>
      <c r="N36" s="67">
        <f>'Cost วผก.'!L17</f>
        <v>379.68688601315023</v>
      </c>
      <c r="O36" s="67">
        <f>'Cost วผก.'!M17</f>
        <v>384.94124576448587</v>
      </c>
      <c r="P36" s="67">
        <f>'Cost วผก.'!N17</f>
        <v>385.32687514337061</v>
      </c>
    </row>
    <row r="37" spans="1:16">
      <c r="A37" s="66" t="s">
        <v>7</v>
      </c>
      <c r="B37" s="95" t="s">
        <v>116</v>
      </c>
      <c r="C37" s="69" t="s">
        <v>2</v>
      </c>
      <c r="D37" s="68" t="s">
        <v>90</v>
      </c>
      <c r="E37" s="321">
        <f>E66</f>
        <v>505.86514414172041</v>
      </c>
      <c r="F37" s="321">
        <f>F66</f>
        <v>610.01073067504956</v>
      </c>
      <c r="G37" s="321">
        <f>G66</f>
        <v>610.01073067504956</v>
      </c>
      <c r="H37" s="67">
        <f t="shared" ref="H37:P37" si="0">H9+(70.8%*G17)</f>
        <v>562.2530499709726</v>
      </c>
      <c r="I37" s="67">
        <f t="shared" si="0"/>
        <v>479.61995153619387</v>
      </c>
      <c r="J37" s="67">
        <f t="shared" si="0"/>
        <v>457.04252051342536</v>
      </c>
      <c r="K37" s="67">
        <f t="shared" si="0"/>
        <v>420.57592096063144</v>
      </c>
      <c r="L37" s="67">
        <f t="shared" si="0"/>
        <v>432.15385533744563</v>
      </c>
      <c r="M37" s="67">
        <f t="shared" si="0"/>
        <v>438.62045489023956</v>
      </c>
      <c r="N37" s="67">
        <f t="shared" si="0"/>
        <v>444.10932140783751</v>
      </c>
      <c r="O37" s="67">
        <f t="shared" si="0"/>
        <v>449.59818792543552</v>
      </c>
      <c r="P37" s="67">
        <f t="shared" si="0"/>
        <v>450.08705444303348</v>
      </c>
    </row>
    <row r="38" spans="1:16">
      <c r="A38" s="66"/>
      <c r="B38" s="70"/>
      <c r="C38" s="71" t="s">
        <v>64</v>
      </c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>
      <c r="A39" s="66" t="s">
        <v>7</v>
      </c>
      <c r="B39" s="70" t="s">
        <v>90</v>
      </c>
      <c r="C39" s="72" t="s">
        <v>198</v>
      </c>
      <c r="D39" s="70" t="s">
        <v>90</v>
      </c>
      <c r="E39" s="67">
        <f>'Cost วผก.'!C17</f>
        <v>384.77571748654583</v>
      </c>
      <c r="F39" s="67">
        <f>'Cost วผก.'!D17</f>
        <v>390.38135236502075</v>
      </c>
      <c r="G39" s="67">
        <f>'Cost วผก.'!E17</f>
        <v>389.35194510268229</v>
      </c>
      <c r="H39" s="67">
        <f>'Cost วผก.'!F17</f>
        <v>392.46335263188325</v>
      </c>
      <c r="I39" s="67">
        <f>'Cost วผก.'!G17</f>
        <v>392.4486656626691</v>
      </c>
      <c r="J39" s="67">
        <f>'Cost วผก.'!H17</f>
        <v>393.57312701281955</v>
      </c>
      <c r="K39" s="67">
        <f>'Cost วผก.'!I17</f>
        <v>395.07057155272531</v>
      </c>
      <c r="L39" s="67">
        <f>'Cost วผก.'!J17</f>
        <v>399.07568830562957</v>
      </c>
      <c r="M39" s="67">
        <f>'Cost วผก.'!K17</f>
        <v>390.60550940871673</v>
      </c>
      <c r="N39" s="67">
        <f>'Cost วผก.'!L17</f>
        <v>379.68688601315023</v>
      </c>
      <c r="O39" s="67">
        <f>'Cost วผก.'!M17</f>
        <v>384.94124576448587</v>
      </c>
      <c r="P39" s="67">
        <f>'Cost วผก.'!N17</f>
        <v>385.32687514337061</v>
      </c>
    </row>
    <row r="40" spans="1:16">
      <c r="A40" s="66" t="s">
        <v>7</v>
      </c>
      <c r="B40" s="94" t="s">
        <v>116</v>
      </c>
      <c r="C40" s="72" t="s">
        <v>198</v>
      </c>
      <c r="D40" s="70" t="s">
        <v>90</v>
      </c>
      <c r="E40" s="321">
        <f>E66</f>
        <v>505.86514414172041</v>
      </c>
      <c r="F40" s="321">
        <f>F66</f>
        <v>610.01073067504956</v>
      </c>
      <c r="G40" s="321">
        <f>G66</f>
        <v>610.01073067504956</v>
      </c>
      <c r="H40" s="67">
        <f t="shared" ref="H40:P40" si="1">H9+(70.8%*G17)</f>
        <v>562.2530499709726</v>
      </c>
      <c r="I40" s="67">
        <f t="shared" si="1"/>
        <v>479.61995153619387</v>
      </c>
      <c r="J40" s="67">
        <f t="shared" si="1"/>
        <v>457.04252051342536</v>
      </c>
      <c r="K40" s="67">
        <f t="shared" si="1"/>
        <v>420.57592096063144</v>
      </c>
      <c r="L40" s="67">
        <f t="shared" si="1"/>
        <v>432.15385533744563</v>
      </c>
      <c r="M40" s="67">
        <f t="shared" si="1"/>
        <v>438.62045489023956</v>
      </c>
      <c r="N40" s="67">
        <f t="shared" si="1"/>
        <v>444.10932140783751</v>
      </c>
      <c r="O40" s="67">
        <f t="shared" si="1"/>
        <v>449.59818792543552</v>
      </c>
      <c r="P40" s="67">
        <f t="shared" si="1"/>
        <v>450.08705444303348</v>
      </c>
    </row>
    <row r="41" spans="1:16">
      <c r="A41" s="66"/>
      <c r="B41" s="59"/>
      <c r="C41" s="73" t="s">
        <v>65</v>
      </c>
      <c r="D41" s="59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6">
      <c r="A42" s="66" t="s">
        <v>7</v>
      </c>
      <c r="B42" s="59" t="s">
        <v>90</v>
      </c>
      <c r="C42" s="74" t="s">
        <v>197</v>
      </c>
      <c r="D42" s="59" t="s">
        <v>90</v>
      </c>
      <c r="E42" s="67">
        <f>'Cost วผก.'!C17</f>
        <v>384.77571748654583</v>
      </c>
      <c r="F42" s="67">
        <f>'Cost วผก.'!D17</f>
        <v>390.38135236502075</v>
      </c>
      <c r="G42" s="67">
        <f>'Cost วผก.'!E17</f>
        <v>389.35194510268229</v>
      </c>
      <c r="H42" s="67">
        <f>'Cost วผก.'!F17</f>
        <v>392.46335263188325</v>
      </c>
      <c r="I42" s="67">
        <f>'Cost วผก.'!G17</f>
        <v>392.4486656626691</v>
      </c>
      <c r="J42" s="67">
        <f>'Cost วผก.'!H17</f>
        <v>393.57312701281955</v>
      </c>
      <c r="K42" s="67">
        <f>'Cost วผก.'!I17</f>
        <v>395.07057155272531</v>
      </c>
      <c r="L42" s="67">
        <f>'Cost วผก.'!J17</f>
        <v>399.07568830562957</v>
      </c>
      <c r="M42" s="67">
        <f>'Cost วผก.'!K17</f>
        <v>390.60550940871673</v>
      </c>
      <c r="N42" s="67">
        <f>'Cost วผก.'!L17</f>
        <v>379.68688601315023</v>
      </c>
      <c r="O42" s="67">
        <f>'Cost วผก.'!M17</f>
        <v>384.94124576448587</v>
      </c>
      <c r="P42" s="67">
        <f>'Cost วผก.'!N17</f>
        <v>385.32687514337061</v>
      </c>
    </row>
    <row r="43" spans="1:16">
      <c r="A43" s="66" t="s">
        <v>7</v>
      </c>
      <c r="B43" s="270" t="s">
        <v>116</v>
      </c>
      <c r="C43" s="74" t="s">
        <v>197</v>
      </c>
      <c r="D43" s="59" t="s">
        <v>90</v>
      </c>
      <c r="E43" s="321">
        <f>E66</f>
        <v>505.86514414172041</v>
      </c>
      <c r="F43" s="321">
        <f>F66</f>
        <v>610.01073067504956</v>
      </c>
      <c r="G43" s="321">
        <f>G66</f>
        <v>610.01073067504956</v>
      </c>
      <c r="H43" s="67">
        <f t="shared" ref="H43:P43" si="2">H9+(70.8%*G17)</f>
        <v>562.2530499709726</v>
      </c>
      <c r="I43" s="67">
        <f t="shared" si="2"/>
        <v>479.61995153619387</v>
      </c>
      <c r="J43" s="67">
        <f t="shared" si="2"/>
        <v>457.04252051342536</v>
      </c>
      <c r="K43" s="67">
        <f t="shared" si="2"/>
        <v>420.57592096063144</v>
      </c>
      <c r="L43" s="67">
        <f t="shared" si="2"/>
        <v>432.15385533744563</v>
      </c>
      <c r="M43" s="67">
        <f t="shared" si="2"/>
        <v>438.62045489023956</v>
      </c>
      <c r="N43" s="67">
        <f t="shared" si="2"/>
        <v>444.10932140783751</v>
      </c>
      <c r="O43" s="67">
        <f t="shared" si="2"/>
        <v>449.59818792543552</v>
      </c>
      <c r="P43" s="67">
        <f t="shared" si="2"/>
        <v>450.08705444303348</v>
      </c>
    </row>
    <row r="44" spans="1:16">
      <c r="A44" s="66" t="s">
        <v>7</v>
      </c>
      <c r="B44" s="59" t="s">
        <v>90</v>
      </c>
      <c r="C44" s="74" t="s">
        <v>256</v>
      </c>
      <c r="D44" s="59" t="s">
        <v>90</v>
      </c>
      <c r="E44" s="67">
        <f>'Cost วผก.'!C17</f>
        <v>384.77571748654583</v>
      </c>
      <c r="F44" s="67">
        <f>'Cost วผก.'!D17</f>
        <v>390.38135236502075</v>
      </c>
      <c r="G44" s="67">
        <f>'Cost วผก.'!E17</f>
        <v>389.35194510268229</v>
      </c>
      <c r="H44" s="67">
        <f>'Cost วผก.'!F17</f>
        <v>392.46335263188325</v>
      </c>
      <c r="I44" s="67">
        <f>'Cost วผก.'!G17</f>
        <v>392.4486656626691</v>
      </c>
      <c r="J44" s="67">
        <f>'Cost วผก.'!H17</f>
        <v>393.57312701281955</v>
      </c>
      <c r="K44" s="67">
        <f>'Cost วผก.'!I17</f>
        <v>395.07057155272531</v>
      </c>
      <c r="L44" s="67">
        <f>'Cost วผก.'!J17</f>
        <v>399.07568830562957</v>
      </c>
      <c r="M44" s="67">
        <f>'Cost วผก.'!K17</f>
        <v>390.60550940871673</v>
      </c>
      <c r="N44" s="67">
        <f>'Cost วผก.'!L17</f>
        <v>379.68688601315023</v>
      </c>
      <c r="O44" s="67">
        <f>'Cost วผก.'!M17</f>
        <v>384.94124576448587</v>
      </c>
      <c r="P44" s="67">
        <f>'Cost วผก.'!N17</f>
        <v>385.32687514337061</v>
      </c>
    </row>
    <row r="45" spans="1:16">
      <c r="A45" s="66"/>
      <c r="B45" s="70"/>
      <c r="C45" s="71" t="s">
        <v>150</v>
      </c>
      <c r="D45" s="70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16">
      <c r="A46" s="66" t="s">
        <v>7</v>
      </c>
      <c r="B46" s="70" t="s">
        <v>90</v>
      </c>
      <c r="C46" s="72" t="s">
        <v>195</v>
      </c>
      <c r="D46" s="70" t="s">
        <v>90</v>
      </c>
      <c r="E46" s="67">
        <f>'Cost วผก.'!C17</f>
        <v>384.77571748654583</v>
      </c>
      <c r="F46" s="67">
        <f>'Cost วผก.'!D17</f>
        <v>390.38135236502075</v>
      </c>
      <c r="G46" s="67">
        <f>'Cost วผก.'!E17</f>
        <v>389.35194510268229</v>
      </c>
      <c r="H46" s="67">
        <f>'Cost วผก.'!F17</f>
        <v>392.46335263188325</v>
      </c>
      <c r="I46" s="67">
        <f>'Cost วผก.'!G17</f>
        <v>392.4486656626691</v>
      </c>
      <c r="J46" s="67">
        <f>'Cost วผก.'!H17</f>
        <v>393.57312701281955</v>
      </c>
      <c r="K46" s="67">
        <f>'Cost วผก.'!I17</f>
        <v>395.07057155272531</v>
      </c>
      <c r="L46" s="67">
        <f>'Cost วผก.'!J17</f>
        <v>399.07568830562957</v>
      </c>
      <c r="M46" s="67">
        <f>'Cost วผก.'!K17</f>
        <v>390.60550940871673</v>
      </c>
      <c r="N46" s="67">
        <f>'Cost วผก.'!L17</f>
        <v>379.68688601315023</v>
      </c>
      <c r="O46" s="67">
        <f>'Cost วผก.'!M17</f>
        <v>384.94124576448587</v>
      </c>
      <c r="P46" s="67">
        <f>'Cost วผก.'!N17</f>
        <v>385.32687514337061</v>
      </c>
    </row>
    <row r="47" spans="1:16">
      <c r="A47" s="66" t="s">
        <v>7</v>
      </c>
      <c r="B47" s="94" t="s">
        <v>116</v>
      </c>
      <c r="C47" s="72" t="s">
        <v>195</v>
      </c>
      <c r="D47" s="70" t="s">
        <v>90</v>
      </c>
      <c r="E47" s="321">
        <f>E66</f>
        <v>505.86514414172041</v>
      </c>
      <c r="F47" s="321">
        <f>F66</f>
        <v>610.01073067504956</v>
      </c>
      <c r="G47" s="321">
        <f>G66</f>
        <v>610.01073067504956</v>
      </c>
      <c r="H47" s="67">
        <f t="shared" ref="H47:P47" si="3">H9+(70.8%*G17)</f>
        <v>562.2530499709726</v>
      </c>
      <c r="I47" s="67">
        <f t="shared" si="3"/>
        <v>479.61995153619387</v>
      </c>
      <c r="J47" s="67">
        <f t="shared" si="3"/>
        <v>457.04252051342536</v>
      </c>
      <c r="K47" s="67">
        <f t="shared" si="3"/>
        <v>420.57592096063144</v>
      </c>
      <c r="L47" s="67">
        <f t="shared" si="3"/>
        <v>432.15385533744563</v>
      </c>
      <c r="M47" s="67">
        <f t="shared" si="3"/>
        <v>438.62045489023956</v>
      </c>
      <c r="N47" s="67">
        <f t="shared" si="3"/>
        <v>444.10932140783751</v>
      </c>
      <c r="O47" s="67">
        <f t="shared" si="3"/>
        <v>449.59818792543552</v>
      </c>
      <c r="P47" s="67">
        <f t="shared" si="3"/>
        <v>450.08705444303348</v>
      </c>
    </row>
    <row r="48" spans="1:16">
      <c r="A48" s="66" t="s">
        <v>7</v>
      </c>
      <c r="B48" s="70" t="s">
        <v>90</v>
      </c>
      <c r="C48" s="72" t="s">
        <v>196</v>
      </c>
      <c r="D48" s="70" t="s">
        <v>90</v>
      </c>
      <c r="E48" s="67">
        <f>'Cost วผก.'!C17</f>
        <v>384.77571748654583</v>
      </c>
      <c r="F48" s="67">
        <f>'Cost วผก.'!D17</f>
        <v>390.38135236502075</v>
      </c>
      <c r="G48" s="67">
        <f>'Cost วผก.'!E17</f>
        <v>389.35194510268229</v>
      </c>
      <c r="H48" s="67">
        <f>'Cost วผก.'!F17</f>
        <v>392.46335263188325</v>
      </c>
      <c r="I48" s="67">
        <f>'Cost วผก.'!G17</f>
        <v>392.4486656626691</v>
      </c>
      <c r="J48" s="67">
        <f>'Cost วผก.'!H17</f>
        <v>393.57312701281955</v>
      </c>
      <c r="K48" s="67">
        <f>'Cost วผก.'!I17</f>
        <v>395.07057155272531</v>
      </c>
      <c r="L48" s="67">
        <f>'Cost วผก.'!J17</f>
        <v>399.07568830562957</v>
      </c>
      <c r="M48" s="67">
        <f>'Cost วผก.'!K17</f>
        <v>390.60550940871673</v>
      </c>
      <c r="N48" s="67">
        <f>'Cost วผก.'!L17</f>
        <v>379.68688601315023</v>
      </c>
      <c r="O48" s="67">
        <f>'Cost วผก.'!M17</f>
        <v>384.94124576448587</v>
      </c>
      <c r="P48" s="67">
        <f>'Cost วผก.'!N17</f>
        <v>385.32687514337061</v>
      </c>
    </row>
    <row r="49" spans="1:16">
      <c r="A49" s="66" t="s">
        <v>7</v>
      </c>
      <c r="B49" s="94" t="s">
        <v>116</v>
      </c>
      <c r="C49" s="72" t="s">
        <v>196</v>
      </c>
      <c r="D49" s="70" t="s">
        <v>90</v>
      </c>
      <c r="E49" s="321">
        <f>E66</f>
        <v>505.86514414172041</v>
      </c>
      <c r="F49" s="321">
        <f>F66</f>
        <v>610.01073067504956</v>
      </c>
      <c r="G49" s="321">
        <f>G66</f>
        <v>610.01073067504956</v>
      </c>
      <c r="H49" s="67">
        <f t="shared" ref="H49:P49" si="4">H9+(70.8%*G17)</f>
        <v>562.2530499709726</v>
      </c>
      <c r="I49" s="67">
        <f t="shared" si="4"/>
        <v>479.61995153619387</v>
      </c>
      <c r="J49" s="67">
        <f t="shared" si="4"/>
        <v>457.04252051342536</v>
      </c>
      <c r="K49" s="67">
        <f t="shared" si="4"/>
        <v>420.57592096063144</v>
      </c>
      <c r="L49" s="67">
        <f t="shared" si="4"/>
        <v>432.15385533744563</v>
      </c>
      <c r="M49" s="67">
        <f t="shared" si="4"/>
        <v>438.62045489023956</v>
      </c>
      <c r="N49" s="67">
        <f t="shared" si="4"/>
        <v>444.10932140783751</v>
      </c>
      <c r="O49" s="67">
        <f t="shared" si="4"/>
        <v>449.59818792543552</v>
      </c>
      <c r="P49" s="67">
        <f t="shared" si="4"/>
        <v>450.08705444303348</v>
      </c>
    </row>
    <row r="50" spans="1:16">
      <c r="A50" s="66" t="s">
        <v>7</v>
      </c>
      <c r="B50" s="70" t="s">
        <v>90</v>
      </c>
      <c r="C50" s="72" t="s">
        <v>227</v>
      </c>
      <c r="D50" s="70" t="s">
        <v>90</v>
      </c>
      <c r="E50" s="67">
        <f>'Cost วผก.'!C17</f>
        <v>384.77571748654583</v>
      </c>
      <c r="F50" s="67">
        <f>'Cost วผก.'!D17</f>
        <v>390.38135236502075</v>
      </c>
      <c r="G50" s="67">
        <f>'Cost วผก.'!E17</f>
        <v>389.35194510268229</v>
      </c>
      <c r="H50" s="67">
        <f>'Cost วผก.'!F17</f>
        <v>392.46335263188325</v>
      </c>
      <c r="I50" s="67">
        <f>'Cost วผก.'!G17</f>
        <v>392.4486656626691</v>
      </c>
      <c r="J50" s="67">
        <f>'Cost วผก.'!H17</f>
        <v>393.57312701281955</v>
      </c>
      <c r="K50" s="67">
        <f>'Cost วผก.'!I17</f>
        <v>395.07057155272531</v>
      </c>
      <c r="L50" s="67">
        <f>'Cost วผก.'!J17</f>
        <v>399.07568830562957</v>
      </c>
      <c r="M50" s="67">
        <f>'Cost วผก.'!K17</f>
        <v>390.60550940871673</v>
      </c>
      <c r="N50" s="67">
        <f>'Cost วผก.'!L17</f>
        <v>379.68688601315023</v>
      </c>
      <c r="O50" s="67">
        <f>'Cost วผก.'!M17</f>
        <v>384.94124576448587</v>
      </c>
      <c r="P50" s="67">
        <f>'Cost วผก.'!N17</f>
        <v>385.32687514337061</v>
      </c>
    </row>
    <row r="51" spans="1:16">
      <c r="A51" s="66" t="s">
        <v>7</v>
      </c>
      <c r="B51" s="94" t="s">
        <v>116</v>
      </c>
      <c r="C51" s="72" t="s">
        <v>227</v>
      </c>
      <c r="D51" s="70" t="s">
        <v>90</v>
      </c>
      <c r="E51" s="321">
        <f>E66</f>
        <v>505.86514414172041</v>
      </c>
      <c r="F51" s="321">
        <f t="shared" ref="F51:G51" si="5">F66</f>
        <v>610.01073067504956</v>
      </c>
      <c r="G51" s="321">
        <f t="shared" si="5"/>
        <v>610.01073067504956</v>
      </c>
      <c r="H51" s="67">
        <f t="shared" ref="H51:P51" si="6">H9+(70.8%*G17)</f>
        <v>562.2530499709726</v>
      </c>
      <c r="I51" s="67">
        <f t="shared" si="6"/>
        <v>479.61995153619387</v>
      </c>
      <c r="J51" s="67">
        <f t="shared" si="6"/>
        <v>457.04252051342536</v>
      </c>
      <c r="K51" s="67">
        <f t="shared" si="6"/>
        <v>420.57592096063144</v>
      </c>
      <c r="L51" s="67">
        <f t="shared" si="6"/>
        <v>432.15385533744563</v>
      </c>
      <c r="M51" s="67">
        <f t="shared" si="6"/>
        <v>438.62045489023956</v>
      </c>
      <c r="N51" s="67">
        <f t="shared" si="6"/>
        <v>444.10932140783751</v>
      </c>
      <c r="O51" s="67">
        <f t="shared" si="6"/>
        <v>449.59818792543552</v>
      </c>
      <c r="P51" s="67">
        <f t="shared" si="6"/>
        <v>450.08705444303348</v>
      </c>
    </row>
    <row r="52" spans="1:16">
      <c r="A52" s="66" t="s">
        <v>7</v>
      </c>
      <c r="B52" s="59" t="s">
        <v>90</v>
      </c>
      <c r="C52" s="59" t="s">
        <v>96</v>
      </c>
      <c r="D52" s="59" t="s">
        <v>90</v>
      </c>
      <c r="E52" s="67">
        <f>'Cost วผก.'!C17</f>
        <v>384.77571748654583</v>
      </c>
      <c r="F52" s="67">
        <f>'Cost วผก.'!D17</f>
        <v>390.38135236502075</v>
      </c>
      <c r="G52" s="67">
        <f>'Cost วผก.'!E17</f>
        <v>389.35194510268229</v>
      </c>
      <c r="H52" s="67">
        <f>'Cost วผก.'!F17</f>
        <v>392.46335263188325</v>
      </c>
      <c r="I52" s="67">
        <f>'Cost วผก.'!G17</f>
        <v>392.4486656626691</v>
      </c>
      <c r="J52" s="67">
        <f>'Cost วผก.'!H17</f>
        <v>393.57312701281955</v>
      </c>
      <c r="K52" s="67">
        <f>'Cost วผก.'!I17</f>
        <v>395.07057155272531</v>
      </c>
      <c r="L52" s="67">
        <f>'Cost วผก.'!J17</f>
        <v>399.07568830562957</v>
      </c>
      <c r="M52" s="67">
        <f>'Cost วผก.'!K17</f>
        <v>390.60550940871673</v>
      </c>
      <c r="N52" s="67">
        <f>'Cost วผก.'!L17</f>
        <v>379.68688601315023</v>
      </c>
      <c r="O52" s="67">
        <f>'Cost วผก.'!M17</f>
        <v>384.94124576448587</v>
      </c>
      <c r="P52" s="67">
        <f>'Cost วผก.'!N17</f>
        <v>385.32687514337061</v>
      </c>
    </row>
    <row r="53" spans="1:16" s="65" customFormat="1" ht="23.4">
      <c r="A53" s="63" t="s">
        <v>5</v>
      </c>
      <c r="B53" s="64"/>
      <c r="D53" s="64"/>
    </row>
    <row r="54" spans="1:16">
      <c r="A54" s="360" t="s">
        <v>1</v>
      </c>
      <c r="B54" s="362" t="s">
        <v>93</v>
      </c>
      <c r="C54" s="362" t="s">
        <v>94</v>
      </c>
      <c r="D54" s="362" t="s">
        <v>95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61"/>
      <c r="B55" s="363"/>
      <c r="C55" s="363"/>
      <c r="D55" s="363"/>
      <c r="E55" s="271">
        <v>23377</v>
      </c>
      <c r="F55" s="271">
        <v>23408</v>
      </c>
      <c r="G55" s="271">
        <v>23437</v>
      </c>
      <c r="H55" s="271">
        <v>23468</v>
      </c>
      <c r="I55" s="271">
        <v>23498</v>
      </c>
      <c r="J55" s="271">
        <v>23529</v>
      </c>
      <c r="K55" s="271">
        <v>23559</v>
      </c>
      <c r="L55" s="271">
        <v>23590</v>
      </c>
      <c r="M55" s="271">
        <v>23621</v>
      </c>
      <c r="N55" s="271">
        <v>23651</v>
      </c>
      <c r="O55" s="271">
        <v>23682</v>
      </c>
      <c r="P55" s="271">
        <v>23712</v>
      </c>
    </row>
    <row r="56" spans="1:16">
      <c r="A56" s="66"/>
      <c r="B56" s="68"/>
      <c r="C56" s="269" t="s">
        <v>66</v>
      </c>
      <c r="D56" s="269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</row>
    <row r="57" spans="1:16">
      <c r="A57" s="66" t="s">
        <v>7</v>
      </c>
      <c r="B57" s="68" t="s">
        <v>90</v>
      </c>
      <c r="C57" s="69" t="s">
        <v>82</v>
      </c>
      <c r="D57" s="68" t="s">
        <v>90</v>
      </c>
      <c r="E57" s="67">
        <f>'Cost วผก.'!C26</f>
        <v>377.91860194773915</v>
      </c>
      <c r="F57" s="67">
        <f>'Cost วผก.'!D26</f>
        <v>383.40514007204791</v>
      </c>
      <c r="G57" s="67">
        <f>'Cost วผก.'!E26</f>
        <v>382.39487531100673</v>
      </c>
      <c r="H57" s="67">
        <f>'Cost วผก.'!F26</f>
        <v>385.44415014125104</v>
      </c>
      <c r="I57" s="67">
        <f>'Cost วผก.'!G26</f>
        <v>385.42976915056227</v>
      </c>
      <c r="J57" s="67">
        <f>'Cost วผก.'!H26</f>
        <v>386.53080422258438</v>
      </c>
      <c r="K57" s="67">
        <f>'Cost วผก.'!I26</f>
        <v>387.99975284201946</v>
      </c>
      <c r="L57" s="67">
        <f>'Cost วผก.'!J26</f>
        <v>391.9214296625716</v>
      </c>
      <c r="M57" s="67">
        <f>'Cost วผก.'!K26</f>
        <v>383.62771282601102</v>
      </c>
      <c r="N57" s="67">
        <f>'Cost วผก.'!L26</f>
        <v>372.93966290617487</v>
      </c>
      <c r="O57" s="67">
        <f>'Cost วผก.'!M26</f>
        <v>378.08455682935778</v>
      </c>
      <c r="P57" s="67">
        <f>'Cost วผก.'!N26</f>
        <v>378.46215226284897</v>
      </c>
    </row>
    <row r="58" spans="1:16">
      <c r="A58" s="66" t="s">
        <v>7</v>
      </c>
      <c r="B58" s="95" t="s">
        <v>116</v>
      </c>
      <c r="C58" s="69" t="s">
        <v>83</v>
      </c>
      <c r="D58" s="68" t="s">
        <v>90</v>
      </c>
      <c r="E58" s="321">
        <f>E66</f>
        <v>505.86514414172041</v>
      </c>
      <c r="F58" s="321">
        <f>F66</f>
        <v>610.01073067504956</v>
      </c>
      <c r="G58" s="321">
        <f>G66</f>
        <v>610.01073067504956</v>
      </c>
      <c r="H58" s="67">
        <f t="shared" ref="H58:P58" si="7">H9+(70.8%*G17)</f>
        <v>562.2530499709726</v>
      </c>
      <c r="I58" s="67">
        <f t="shared" si="7"/>
        <v>479.61995153619387</v>
      </c>
      <c r="J58" s="67">
        <f t="shared" si="7"/>
        <v>457.04252051342536</v>
      </c>
      <c r="K58" s="67">
        <f t="shared" si="7"/>
        <v>420.57592096063144</v>
      </c>
      <c r="L58" s="67">
        <f t="shared" si="7"/>
        <v>432.15385533744563</v>
      </c>
      <c r="M58" s="67">
        <f t="shared" si="7"/>
        <v>438.62045489023956</v>
      </c>
      <c r="N58" s="67">
        <f t="shared" si="7"/>
        <v>444.10932140783751</v>
      </c>
      <c r="O58" s="67">
        <f t="shared" si="7"/>
        <v>449.59818792543552</v>
      </c>
      <c r="P58" s="67">
        <f t="shared" si="7"/>
        <v>450.08705444303348</v>
      </c>
    </row>
    <row r="59" spans="1:16">
      <c r="A59" s="66"/>
      <c r="B59" s="272"/>
      <c r="C59" s="273" t="s">
        <v>199</v>
      </c>
      <c r="D59" s="274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</row>
    <row r="60" spans="1:16">
      <c r="A60" s="66" t="s">
        <v>7</v>
      </c>
      <c r="B60" s="274" t="s">
        <v>90</v>
      </c>
      <c r="C60" s="275" t="s">
        <v>204</v>
      </c>
      <c r="D60" s="274" t="s">
        <v>90</v>
      </c>
      <c r="E60" s="67">
        <f>'Cost วผก.'!C26</f>
        <v>377.91860194773915</v>
      </c>
      <c r="F60" s="67">
        <f>'Cost วผก.'!D26</f>
        <v>383.40514007204791</v>
      </c>
      <c r="G60" s="67">
        <f>'Cost วผก.'!E26</f>
        <v>382.39487531100673</v>
      </c>
      <c r="H60" s="67">
        <f>'Cost วผก.'!F26</f>
        <v>385.44415014125104</v>
      </c>
      <c r="I60" s="67">
        <f>'Cost วผก.'!G26</f>
        <v>385.42976915056227</v>
      </c>
      <c r="J60" s="67">
        <f>'Cost วผก.'!H26</f>
        <v>386.53080422258438</v>
      </c>
      <c r="K60" s="67">
        <f>'Cost วผก.'!I26</f>
        <v>387.99975284201946</v>
      </c>
      <c r="L60" s="67">
        <f>'Cost วผก.'!J26</f>
        <v>391.9214296625716</v>
      </c>
      <c r="M60" s="67">
        <f>'Cost วผก.'!K26</f>
        <v>383.62771282601102</v>
      </c>
      <c r="N60" s="67">
        <f>'Cost วผก.'!L26</f>
        <v>372.93966290617487</v>
      </c>
      <c r="O60" s="67">
        <f>'Cost วผก.'!M26</f>
        <v>378.08455682935778</v>
      </c>
      <c r="P60" s="67">
        <f>'Cost วผก.'!N26</f>
        <v>378.46215226284897</v>
      </c>
    </row>
    <row r="61" spans="1:16">
      <c r="A61" s="66" t="s">
        <v>7</v>
      </c>
      <c r="B61" s="274" t="s">
        <v>90</v>
      </c>
      <c r="C61" s="275" t="s">
        <v>205</v>
      </c>
      <c r="D61" s="274" t="s">
        <v>90</v>
      </c>
      <c r="E61" s="67">
        <f>'Cost วผก.'!C26</f>
        <v>377.91860194773915</v>
      </c>
      <c r="F61" s="67">
        <f>'Cost วผก.'!D26</f>
        <v>383.40514007204791</v>
      </c>
      <c r="G61" s="67">
        <f>'Cost วผก.'!E26</f>
        <v>382.39487531100673</v>
      </c>
      <c r="H61" s="67">
        <f>'Cost วผก.'!F26</f>
        <v>385.44415014125104</v>
      </c>
      <c r="I61" s="67">
        <f>'Cost วผก.'!G26</f>
        <v>385.42976915056227</v>
      </c>
      <c r="J61" s="67">
        <f>'Cost วผก.'!H26</f>
        <v>386.53080422258438</v>
      </c>
      <c r="K61" s="67">
        <f>'Cost วผก.'!I26</f>
        <v>387.99975284201946</v>
      </c>
      <c r="L61" s="67">
        <f>'Cost วผก.'!J26</f>
        <v>391.9214296625716</v>
      </c>
      <c r="M61" s="67">
        <f>'Cost วผก.'!K26</f>
        <v>383.62771282601102</v>
      </c>
      <c r="N61" s="67">
        <f>'Cost วผก.'!L26</f>
        <v>372.93966290617487</v>
      </c>
      <c r="O61" s="67">
        <f>'Cost วผก.'!M26</f>
        <v>378.08455682935778</v>
      </c>
      <c r="P61" s="67">
        <f>'Cost วผก.'!N26</f>
        <v>378.46215226284897</v>
      </c>
    </row>
    <row r="62" spans="1:16">
      <c r="A62" s="66" t="s">
        <v>7</v>
      </c>
      <c r="B62" s="274" t="s">
        <v>90</v>
      </c>
      <c r="C62" s="275" t="s">
        <v>200</v>
      </c>
      <c r="D62" s="274" t="s">
        <v>90</v>
      </c>
      <c r="E62" s="67">
        <f>'Cost วผก.'!C26</f>
        <v>377.91860194773915</v>
      </c>
      <c r="F62" s="67">
        <f>'Cost วผก.'!D26</f>
        <v>383.40514007204791</v>
      </c>
      <c r="G62" s="67">
        <f>'Cost วผก.'!E26</f>
        <v>382.39487531100673</v>
      </c>
      <c r="H62" s="67">
        <f>'Cost วผก.'!F26</f>
        <v>385.44415014125104</v>
      </c>
      <c r="I62" s="67">
        <f>'Cost วผก.'!G26</f>
        <v>385.42976915056227</v>
      </c>
      <c r="J62" s="67">
        <f>'Cost วผก.'!H26</f>
        <v>386.53080422258438</v>
      </c>
      <c r="K62" s="67">
        <f>'Cost วผก.'!I26</f>
        <v>387.99975284201946</v>
      </c>
      <c r="L62" s="67">
        <f>'Cost วผก.'!J26</f>
        <v>391.9214296625716</v>
      </c>
      <c r="M62" s="67">
        <f>'Cost วผก.'!K26</f>
        <v>383.62771282601102</v>
      </c>
      <c r="N62" s="67">
        <f>'Cost วผก.'!L26</f>
        <v>372.93966290617487</v>
      </c>
      <c r="O62" s="67">
        <f>'Cost วผก.'!M26</f>
        <v>378.08455682935778</v>
      </c>
      <c r="P62" s="67">
        <f>'Cost วผก.'!N26</f>
        <v>378.46215226284897</v>
      </c>
    </row>
    <row r="63" spans="1:16">
      <c r="A63" s="66" t="s">
        <v>7</v>
      </c>
      <c r="B63" s="272" t="s">
        <v>116</v>
      </c>
      <c r="C63" s="275" t="s">
        <v>201</v>
      </c>
      <c r="D63" s="274" t="s">
        <v>90</v>
      </c>
      <c r="E63" s="67">
        <f t="shared" ref="E63:P63" si="8">E9+E18+3.6</f>
        <v>640.12072000000001</v>
      </c>
      <c r="F63" s="67">
        <f t="shared" si="8"/>
        <v>664.33459389170434</v>
      </c>
      <c r="G63" s="67">
        <f t="shared" si="8"/>
        <v>625.46785307454525</v>
      </c>
      <c r="H63" s="67">
        <f t="shared" si="8"/>
        <v>567.1677418488066</v>
      </c>
      <c r="I63" s="67">
        <f t="shared" si="8"/>
        <v>481.10567289652585</v>
      </c>
      <c r="J63" s="67">
        <f t="shared" si="8"/>
        <v>464.4484982606005</v>
      </c>
      <c r="K63" s="67">
        <f t="shared" si="8"/>
        <v>425.58175744344146</v>
      </c>
      <c r="L63" s="67">
        <f t="shared" si="8"/>
        <v>442.23893207936675</v>
      </c>
      <c r="M63" s="67">
        <f t="shared" si="8"/>
        <v>447.79132362467521</v>
      </c>
      <c r="N63" s="67">
        <f t="shared" si="8"/>
        <v>453.34371516998362</v>
      </c>
      <c r="O63" s="67">
        <f t="shared" si="8"/>
        <v>458.89610671529209</v>
      </c>
      <c r="P63" s="67">
        <f t="shared" si="8"/>
        <v>458.89610671529209</v>
      </c>
    </row>
    <row r="64" spans="1:16">
      <c r="A64" s="66" t="s">
        <v>7</v>
      </c>
      <c r="B64" s="76" t="s">
        <v>90</v>
      </c>
      <c r="C64" s="76" t="s">
        <v>97</v>
      </c>
      <c r="D64" s="76" t="s">
        <v>90</v>
      </c>
      <c r="E64" s="67">
        <f>'Cost วผก.'!C26+(2100/E20)</f>
        <v>447.46666665799347</v>
      </c>
      <c r="F64" s="67">
        <f>'Cost วผก.'!D26+(2100/F20)</f>
        <v>452.97550302514901</v>
      </c>
      <c r="G64" s="67">
        <f>'Cost วผก.'!E26+(2100/G20)</f>
        <v>452.53515587212894</v>
      </c>
      <c r="H64" s="67">
        <f>'Cost วผก.'!F26+(2100/H20)</f>
        <v>455.63131591665211</v>
      </c>
      <c r="I64" s="67">
        <f>'Cost วผก.'!G26+(2100/I20)</f>
        <v>455.61693492596333</v>
      </c>
      <c r="J64" s="67">
        <f>'Cost วผก.'!H26+(2100/J20)</f>
        <v>456.71796999798545</v>
      </c>
      <c r="K64" s="67">
        <f>'Cost วผก.'!I26+(2100/K20)</f>
        <v>458.37508796266286</v>
      </c>
      <c r="L64" s="67">
        <f>'Cost วผก.'!J26+(2100/L20)</f>
        <v>462.29676478321505</v>
      </c>
      <c r="M64" s="67">
        <f>'Cost วผก.'!K26+(2100/M20)</f>
        <v>454.00304794665442</v>
      </c>
      <c r="N64" s="67">
        <f>'Cost วผก.'!L26+(2100/N20)</f>
        <v>443.71822711244386</v>
      </c>
      <c r="O64" s="67">
        <f>'Cost วผก.'!M26+(2100/O20)</f>
        <v>448.8631210356267</v>
      </c>
      <c r="P64" s="67">
        <f>'Cost วผก.'!N26+(2100/P20)</f>
        <v>449.24071646911796</v>
      </c>
    </row>
    <row r="65" spans="1:23">
      <c r="A65" s="66" t="s">
        <v>7</v>
      </c>
      <c r="B65" s="205" t="s">
        <v>42</v>
      </c>
      <c r="C65" s="205" t="s">
        <v>152</v>
      </c>
      <c r="D65" s="205" t="s">
        <v>99</v>
      </c>
      <c r="E65" s="67">
        <f>'Cost วผก.'!C44</f>
        <v>395.19084082887912</v>
      </c>
      <c r="F65" s="67">
        <f>'Cost วผก.'!D44</f>
        <v>400.64291489156943</v>
      </c>
      <c r="G65" s="67">
        <f>'Cost วผก.'!E44</f>
        <v>399.59832333035655</v>
      </c>
      <c r="H65" s="67">
        <f>'Cost วผก.'!F44</f>
        <v>402.68765941680033</v>
      </c>
      <c r="I65" s="67">
        <f>'Cost วผก.'!G44</f>
        <v>402.67327842611155</v>
      </c>
      <c r="J65" s="67">
        <f>'Cost วผก.'!H44</f>
        <v>403.77431349813367</v>
      </c>
      <c r="K65" s="67">
        <f>'Cost วผก.'!I44</f>
        <v>405.28351038863531</v>
      </c>
      <c r="L65" s="67">
        <f>'Cost วผก.'!J44</f>
        <v>409.20518720918744</v>
      </c>
      <c r="M65" s="67">
        <f>'Cost วผก.'!K44</f>
        <v>400.91147037262687</v>
      </c>
      <c r="N65" s="67">
        <f>'Cost วผก.'!L44</f>
        <v>390.2696491590338</v>
      </c>
      <c r="O65" s="67">
        <f>'Cost วผก.'!M44</f>
        <v>395.41454308221671</v>
      </c>
      <c r="P65" s="67">
        <f>'Cost วผก.'!N44</f>
        <v>395.7921385157079</v>
      </c>
    </row>
    <row r="66" spans="1:23">
      <c r="A66" s="66" t="s">
        <v>7</v>
      </c>
      <c r="B66" s="77" t="s">
        <v>116</v>
      </c>
      <c r="C66" s="77" t="s">
        <v>98</v>
      </c>
      <c r="D66" s="77" t="s">
        <v>99</v>
      </c>
      <c r="E66" s="321">
        <f>'[1]GSP Import Cost (Toon) (2)'!O18</f>
        <v>505.86514414172041</v>
      </c>
      <c r="F66" s="321">
        <f>'[1]GSP Import Cost (Toon) (2)'!P18</f>
        <v>610.01073067504956</v>
      </c>
      <c r="G66" s="321">
        <f>'[1]GSP Import Cost (Toon) (2)'!Q18</f>
        <v>610.01073067504956</v>
      </c>
      <c r="H66" s="328">
        <v>565</v>
      </c>
      <c r="I66" s="67">
        <f t="shared" ref="I66:P66" si="9">I9+(70.8%*H17)</f>
        <v>479.61995153619387</v>
      </c>
      <c r="J66" s="67">
        <f t="shared" si="9"/>
        <v>457.04252051342536</v>
      </c>
      <c r="K66" s="67">
        <f t="shared" si="9"/>
        <v>420.57592096063144</v>
      </c>
      <c r="L66" s="67">
        <f t="shared" si="9"/>
        <v>432.15385533744563</v>
      </c>
      <c r="M66" s="67">
        <f t="shared" si="9"/>
        <v>438.62045489023956</v>
      </c>
      <c r="N66" s="67">
        <f t="shared" si="9"/>
        <v>444.10932140783751</v>
      </c>
      <c r="O66" s="67">
        <f t="shared" si="9"/>
        <v>449.59818792543552</v>
      </c>
      <c r="P66" s="67">
        <f t="shared" si="9"/>
        <v>450.08705444303348</v>
      </c>
    </row>
    <row r="67" spans="1:23">
      <c r="A67" s="66" t="s">
        <v>7</v>
      </c>
      <c r="B67" s="77" t="s">
        <v>116</v>
      </c>
      <c r="C67" s="77" t="s">
        <v>102</v>
      </c>
      <c r="D67" s="77" t="s">
        <v>99</v>
      </c>
      <c r="E67" s="322">
        <f>E66</f>
        <v>505.86514414172041</v>
      </c>
      <c r="F67" s="322">
        <f t="shared" ref="F67:G67" si="10">F66</f>
        <v>610.01073067504956</v>
      </c>
      <c r="G67" s="322">
        <f t="shared" si="10"/>
        <v>610.01073067504956</v>
      </c>
      <c r="H67" s="67">
        <f t="shared" ref="H67:P67" si="11">H9+(70.8%*G17)</f>
        <v>562.2530499709726</v>
      </c>
      <c r="I67" s="67">
        <f t="shared" si="11"/>
        <v>479.61995153619387</v>
      </c>
      <c r="J67" s="67">
        <f t="shared" si="11"/>
        <v>457.04252051342536</v>
      </c>
      <c r="K67" s="67">
        <f t="shared" si="11"/>
        <v>420.57592096063144</v>
      </c>
      <c r="L67" s="67">
        <f t="shared" si="11"/>
        <v>432.15385533744563</v>
      </c>
      <c r="M67" s="67">
        <f t="shared" si="11"/>
        <v>438.62045489023956</v>
      </c>
      <c r="N67" s="67">
        <f t="shared" si="11"/>
        <v>444.10932140783751</v>
      </c>
      <c r="O67" s="67">
        <f t="shared" si="11"/>
        <v>449.59818792543552</v>
      </c>
      <c r="P67" s="67">
        <f t="shared" si="11"/>
        <v>450.08705444303348</v>
      </c>
    </row>
    <row r="68" spans="1:23">
      <c r="A68" s="66" t="s">
        <v>7</v>
      </c>
      <c r="B68" s="77" t="s">
        <v>116</v>
      </c>
      <c r="C68" s="77" t="s">
        <v>103</v>
      </c>
      <c r="D68" s="77" t="s">
        <v>99</v>
      </c>
      <c r="E68" s="322">
        <f>E66</f>
        <v>505.86514414172041</v>
      </c>
      <c r="F68" s="322">
        <f t="shared" ref="F68:G68" si="12">F66</f>
        <v>610.01073067504956</v>
      </c>
      <c r="G68" s="322">
        <f t="shared" si="12"/>
        <v>610.01073067504956</v>
      </c>
      <c r="H68" s="67">
        <f t="shared" ref="H68:P68" si="13">H9+(70.8%*G17)</f>
        <v>562.2530499709726</v>
      </c>
      <c r="I68" s="67">
        <f t="shared" si="13"/>
        <v>479.61995153619387</v>
      </c>
      <c r="J68" s="67">
        <f t="shared" si="13"/>
        <v>457.04252051342536</v>
      </c>
      <c r="K68" s="67">
        <f t="shared" si="13"/>
        <v>420.57592096063144</v>
      </c>
      <c r="L68" s="67">
        <f t="shared" si="13"/>
        <v>432.15385533744563</v>
      </c>
      <c r="M68" s="67">
        <f t="shared" si="13"/>
        <v>438.62045489023956</v>
      </c>
      <c r="N68" s="67">
        <f t="shared" si="13"/>
        <v>444.10932140783751</v>
      </c>
      <c r="O68" s="67">
        <f t="shared" si="13"/>
        <v>449.59818792543552</v>
      </c>
      <c r="P68" s="67">
        <f t="shared" si="13"/>
        <v>450.08705444303348</v>
      </c>
    </row>
    <row r="69" spans="1:23">
      <c r="A69" s="66" t="s">
        <v>7</v>
      </c>
      <c r="B69" s="76" t="s">
        <v>90</v>
      </c>
      <c r="C69" s="76" t="s">
        <v>98</v>
      </c>
      <c r="D69" s="76" t="s">
        <v>99</v>
      </c>
      <c r="E69" s="67">
        <f>'Cost วผก.'!C44</f>
        <v>395.19084082887912</v>
      </c>
      <c r="F69" s="67">
        <f>'Cost วผก.'!D44</f>
        <v>400.64291489156943</v>
      </c>
      <c r="G69" s="67">
        <f>'Cost วผก.'!E44</f>
        <v>399.59832333035655</v>
      </c>
      <c r="H69" s="67">
        <f>'Cost วผก.'!F44</f>
        <v>402.68765941680033</v>
      </c>
      <c r="I69" s="67">
        <f>'Cost วผก.'!G44</f>
        <v>402.67327842611155</v>
      </c>
      <c r="J69" s="67">
        <f>'Cost วผก.'!H44</f>
        <v>403.77431349813367</v>
      </c>
      <c r="K69" s="67">
        <f>'Cost วผก.'!I44</f>
        <v>405.28351038863531</v>
      </c>
      <c r="L69" s="67">
        <f>'Cost วผก.'!J44</f>
        <v>409.20518720918744</v>
      </c>
      <c r="M69" s="67">
        <f>'Cost วผก.'!K44</f>
        <v>400.91147037262687</v>
      </c>
      <c r="N69" s="67">
        <f>'Cost วผก.'!L44</f>
        <v>390.2696491590338</v>
      </c>
      <c r="O69" s="67">
        <f>'Cost วผก.'!M44</f>
        <v>395.41454308221671</v>
      </c>
      <c r="P69" s="67">
        <f>'Cost วผก.'!N44</f>
        <v>395.7921385157079</v>
      </c>
    </row>
    <row r="70" spans="1:23">
      <c r="A70" s="66" t="s">
        <v>7</v>
      </c>
      <c r="B70" s="76" t="s">
        <v>90</v>
      </c>
      <c r="C70" s="76" t="s">
        <v>98</v>
      </c>
      <c r="D70" s="76" t="s">
        <v>100</v>
      </c>
      <c r="E70" s="67">
        <f>'Cost วผก.'!C44</f>
        <v>395.19084082887912</v>
      </c>
      <c r="F70" s="67">
        <f>'Cost วผก.'!D44</f>
        <v>400.64291489156943</v>
      </c>
      <c r="G70" s="67">
        <f>'Cost วผก.'!E44</f>
        <v>399.59832333035655</v>
      </c>
      <c r="H70" s="67">
        <f>'Cost วผก.'!F44</f>
        <v>402.68765941680033</v>
      </c>
      <c r="I70" s="67">
        <f>'Cost วผก.'!G44</f>
        <v>402.67327842611155</v>
      </c>
      <c r="J70" s="67">
        <f>'Cost วผก.'!H44</f>
        <v>403.77431349813367</v>
      </c>
      <c r="K70" s="67">
        <f>'Cost วผก.'!I44</f>
        <v>405.28351038863531</v>
      </c>
      <c r="L70" s="67">
        <f>'Cost วผก.'!J44</f>
        <v>409.20518720918744</v>
      </c>
      <c r="M70" s="67">
        <f>'Cost วผก.'!K44</f>
        <v>400.91147037262687</v>
      </c>
      <c r="N70" s="67">
        <f>'Cost วผก.'!L44</f>
        <v>390.2696491590338</v>
      </c>
      <c r="O70" s="67">
        <f>'Cost วผก.'!M44</f>
        <v>395.41454308221671</v>
      </c>
      <c r="P70" s="67">
        <f>'Cost วผก.'!N44</f>
        <v>395.7921385157079</v>
      </c>
    </row>
    <row r="71" spans="1:23">
      <c r="A71" s="66" t="s">
        <v>7</v>
      </c>
      <c r="B71" s="76" t="s">
        <v>90</v>
      </c>
      <c r="C71" s="76" t="s">
        <v>98</v>
      </c>
      <c r="D71" s="76" t="s">
        <v>101</v>
      </c>
      <c r="E71" s="67">
        <f>'Cost วผก.'!C35+(462.267/E20)</f>
        <v>393.22801872365113</v>
      </c>
      <c r="F71" s="67">
        <f>'Cost วผก.'!D35+(462.267/F20)</f>
        <v>398.7194652964485</v>
      </c>
      <c r="G71" s="67">
        <f>'Cost วผก.'!E35+(462.267/G20)</f>
        <v>397.83465487012495</v>
      </c>
      <c r="H71" s="67">
        <f>'Cost วผก.'!F35+(462.267/H20)</f>
        <v>400.89425040863074</v>
      </c>
      <c r="I71" s="67">
        <f>'Cost วผก.'!G35+(462.267/I20)</f>
        <v>400.87986941794196</v>
      </c>
      <c r="J71" s="67">
        <f>'Cost วผก.'!H35+(462.267/J20)</f>
        <v>401.98090448996408</v>
      </c>
      <c r="K71" s="67">
        <f>'Cost วผก.'!I35+(462.267/K20)</f>
        <v>403.49127428974066</v>
      </c>
      <c r="L71" s="67">
        <f>'Cost วผก.'!J35+(462.267/L20)</f>
        <v>407.41295111029279</v>
      </c>
      <c r="M71" s="67">
        <f>'Cost วผก.'!K35+(462.267/M20)</f>
        <v>399.11923427373222</v>
      </c>
      <c r="N71" s="67">
        <f>'Cost วผก.'!L35+(462.267/N20)</f>
        <v>388.51994602043169</v>
      </c>
      <c r="O71" s="67">
        <f>'Cost วผก.'!M35+(462.267/O20)</f>
        <v>393.6648399436146</v>
      </c>
      <c r="P71" s="67">
        <f>'Cost วผก.'!N35+(462.267/P20)</f>
        <v>394.04243537710579</v>
      </c>
      <c r="R71" s="334" t="s">
        <v>206</v>
      </c>
      <c r="S71" s="334">
        <v>462.267</v>
      </c>
      <c r="T71" s="334" t="s">
        <v>241</v>
      </c>
      <c r="U71" s="258"/>
      <c r="V71" s="258"/>
      <c r="W71" s="258"/>
    </row>
    <row r="72" spans="1:23">
      <c r="A72" s="66" t="s">
        <v>7</v>
      </c>
      <c r="B72" s="76" t="s">
        <v>90</v>
      </c>
      <c r="C72" s="76" t="s">
        <v>98</v>
      </c>
      <c r="D72" s="76" t="s">
        <v>113</v>
      </c>
      <c r="E72" s="67">
        <f>'Cost วผก.'!C35+(250/E20)</f>
        <v>386.19813346086465</v>
      </c>
      <c r="F72" s="67">
        <f>'Cost วผก.'!D35+(250/F20)</f>
        <v>391.68732613789331</v>
      </c>
      <c r="G72" s="67">
        <f>'Cost วผก.'!E35+(250/G20)</f>
        <v>390.74490871114034</v>
      </c>
      <c r="H72" s="67">
        <f>'Cost วผก.'!F35+(250/H20)</f>
        <v>393.79976511451309</v>
      </c>
      <c r="I72" s="67">
        <f>'Cost วผก.'!G35+(250/I20)</f>
        <v>393.78538412382431</v>
      </c>
      <c r="J72" s="67">
        <f>'Cost วผก.'!H35+(250/J20)</f>
        <v>394.88641919584643</v>
      </c>
      <c r="K72" s="67">
        <f>'Cost วผก.'!I35+(250/K20)</f>
        <v>396.37776892781034</v>
      </c>
      <c r="L72" s="67">
        <f>'Cost วผก.'!J35+(250/L20)</f>
        <v>400.29944574836247</v>
      </c>
      <c r="M72" s="67">
        <f>'Cost วผก.'!K35+(250/M20)</f>
        <v>392.0057289118019</v>
      </c>
      <c r="N72" s="67">
        <f>'Cost วผก.'!L35+(250/N20)</f>
        <v>381.36568245454021</v>
      </c>
      <c r="O72" s="67">
        <f>'Cost วผก.'!M35+(250/O20)</f>
        <v>386.51057637772311</v>
      </c>
      <c r="P72" s="67">
        <f>'Cost วผก.'!N35+(250/P20)</f>
        <v>386.88817181121431</v>
      </c>
      <c r="R72" s="334" t="s">
        <v>244</v>
      </c>
      <c r="S72" s="335">
        <v>138680000</v>
      </c>
      <c r="T72" s="334" t="s">
        <v>243</v>
      </c>
      <c r="U72" s="334" t="s">
        <v>245</v>
      </c>
      <c r="V72" s="334"/>
      <c r="W72" s="334" t="s">
        <v>246</v>
      </c>
    </row>
    <row r="73" spans="1:23">
      <c r="A73" s="66" t="s">
        <v>7</v>
      </c>
      <c r="B73" s="76" t="s">
        <v>90</v>
      </c>
      <c r="C73" s="76" t="s">
        <v>102</v>
      </c>
      <c r="D73" s="76" t="s">
        <v>99</v>
      </c>
      <c r="E73" s="67">
        <f>'Cost วผก.'!C44</f>
        <v>395.19084082887912</v>
      </c>
      <c r="F73" s="67">
        <f>'Cost วผก.'!D44</f>
        <v>400.64291489156943</v>
      </c>
      <c r="G73" s="67">
        <f>'Cost วผก.'!E44</f>
        <v>399.59832333035655</v>
      </c>
      <c r="H73" s="67">
        <f>'Cost วผก.'!F44</f>
        <v>402.68765941680033</v>
      </c>
      <c r="I73" s="67">
        <f>'Cost วผก.'!G44</f>
        <v>402.67327842611155</v>
      </c>
      <c r="J73" s="67">
        <f>'Cost วผก.'!H44</f>
        <v>403.77431349813367</v>
      </c>
      <c r="K73" s="67">
        <f>'Cost วผก.'!I44</f>
        <v>405.28351038863531</v>
      </c>
      <c r="L73" s="67">
        <f>'Cost วผก.'!J44</f>
        <v>409.20518720918744</v>
      </c>
      <c r="M73" s="67">
        <f>'Cost วผก.'!K44</f>
        <v>400.91147037262687</v>
      </c>
      <c r="N73" s="67">
        <f>'Cost วผก.'!L44</f>
        <v>390.2696491590338</v>
      </c>
      <c r="O73" s="67">
        <f>'Cost วผก.'!M44</f>
        <v>395.41454308221671</v>
      </c>
      <c r="P73" s="67">
        <f>'Cost วผก.'!N44</f>
        <v>395.7921385157079</v>
      </c>
      <c r="R73" s="334" t="s">
        <v>85</v>
      </c>
      <c r="S73" s="335">
        <v>300000</v>
      </c>
      <c r="T73" s="334" t="s">
        <v>242</v>
      </c>
      <c r="U73" s="334"/>
      <c r="V73" s="334"/>
      <c r="W73" s="334"/>
    </row>
    <row r="74" spans="1:23">
      <c r="A74" s="66" t="s">
        <v>7</v>
      </c>
      <c r="B74" s="76" t="s">
        <v>90</v>
      </c>
      <c r="C74" s="76" t="s">
        <v>103</v>
      </c>
      <c r="D74" s="76" t="s">
        <v>99</v>
      </c>
      <c r="E74" s="67">
        <f>'Cost วผก.'!C44</f>
        <v>395.19084082887912</v>
      </c>
      <c r="F74" s="67">
        <f>'Cost วผก.'!D44</f>
        <v>400.64291489156943</v>
      </c>
      <c r="G74" s="67">
        <f>'Cost วผก.'!E44</f>
        <v>399.59832333035655</v>
      </c>
      <c r="H74" s="67">
        <f>'Cost วผก.'!F44</f>
        <v>402.68765941680033</v>
      </c>
      <c r="I74" s="67">
        <f>'Cost วผก.'!G44</f>
        <v>402.67327842611155</v>
      </c>
      <c r="J74" s="67">
        <f>'Cost วผก.'!H44</f>
        <v>403.77431349813367</v>
      </c>
      <c r="K74" s="67">
        <f>'Cost วผก.'!I44</f>
        <v>405.28351038863531</v>
      </c>
      <c r="L74" s="67">
        <f>'Cost วผก.'!J44</f>
        <v>409.20518720918744</v>
      </c>
      <c r="M74" s="67">
        <f>'Cost วผก.'!K44</f>
        <v>400.91147037262687</v>
      </c>
      <c r="N74" s="67">
        <f>'Cost วผก.'!L44</f>
        <v>390.2696491590338</v>
      </c>
      <c r="O74" s="67">
        <f>'Cost วผก.'!M44</f>
        <v>395.41454308221671</v>
      </c>
      <c r="P74" s="67">
        <f>'Cost วผก.'!N44</f>
        <v>395.7921385157079</v>
      </c>
    </row>
    <row r="75" spans="1:23">
      <c r="A75" s="66" t="s">
        <v>7</v>
      </c>
      <c r="B75" s="76" t="s">
        <v>90</v>
      </c>
      <c r="C75" s="76" t="s">
        <v>104</v>
      </c>
      <c r="D75" s="76" t="s">
        <v>99</v>
      </c>
      <c r="E75" s="67">
        <f>'Cost วผก.'!C44</f>
        <v>395.19084082887912</v>
      </c>
      <c r="F75" s="67">
        <f>'Cost วผก.'!D44</f>
        <v>400.64291489156943</v>
      </c>
      <c r="G75" s="67">
        <f>'Cost วผก.'!E44</f>
        <v>399.59832333035655</v>
      </c>
      <c r="H75" s="67">
        <f>'Cost วผก.'!F44</f>
        <v>402.68765941680033</v>
      </c>
      <c r="I75" s="67">
        <f>'Cost วผก.'!G44</f>
        <v>402.67327842611155</v>
      </c>
      <c r="J75" s="67">
        <f>'Cost วผก.'!H44</f>
        <v>403.77431349813367</v>
      </c>
      <c r="K75" s="67">
        <f>'Cost วผก.'!I44</f>
        <v>405.28351038863531</v>
      </c>
      <c r="L75" s="67">
        <f>'Cost วผก.'!J44</f>
        <v>409.20518720918744</v>
      </c>
      <c r="M75" s="67">
        <f>'Cost วผก.'!K44</f>
        <v>400.91147037262687</v>
      </c>
      <c r="N75" s="67">
        <f>'Cost วผก.'!L44</f>
        <v>390.2696491590338</v>
      </c>
      <c r="O75" s="67">
        <f>'Cost วผก.'!M44</f>
        <v>395.41454308221671</v>
      </c>
      <c r="P75" s="67">
        <f>'Cost วผก.'!N44</f>
        <v>395.7921385157079</v>
      </c>
    </row>
    <row r="76" spans="1:23">
      <c r="A76" s="66" t="s">
        <v>7</v>
      </c>
      <c r="B76" s="76" t="s">
        <v>90</v>
      </c>
      <c r="C76" s="76" t="s">
        <v>104</v>
      </c>
      <c r="D76" s="76" t="s">
        <v>101</v>
      </c>
      <c r="E76" s="67">
        <f>'Cost วผก.'!C35+(462.267/E20)</f>
        <v>393.22801872365113</v>
      </c>
      <c r="F76" s="67">
        <f>'Cost วผก.'!D35+(462.267/F20)</f>
        <v>398.7194652964485</v>
      </c>
      <c r="G76" s="67">
        <f>'Cost วผก.'!E35+(462.267/G20)</f>
        <v>397.83465487012495</v>
      </c>
      <c r="H76" s="67">
        <f>'Cost วผก.'!F35+(462.267/H20)</f>
        <v>400.89425040863074</v>
      </c>
      <c r="I76" s="67">
        <f>'Cost วผก.'!G35+(462.267/I20)</f>
        <v>400.87986941794196</v>
      </c>
      <c r="J76" s="67">
        <f>'Cost วผก.'!H35+(462.267/J20)</f>
        <v>401.98090448996408</v>
      </c>
      <c r="K76" s="67">
        <f>'Cost วผก.'!I35+(462.267/K20)</f>
        <v>403.49127428974066</v>
      </c>
      <c r="L76" s="67">
        <f>'Cost วผก.'!J35+(462.267/L20)</f>
        <v>407.41295111029279</v>
      </c>
      <c r="M76" s="67">
        <f>'Cost วผก.'!K35+(462.267/M20)</f>
        <v>399.11923427373222</v>
      </c>
      <c r="N76" s="67">
        <f>'Cost วผก.'!L35+(462.267/N20)</f>
        <v>388.51994602043169</v>
      </c>
      <c r="O76" s="67">
        <f>'Cost วผก.'!M35+(462.267/O20)</f>
        <v>393.6648399436146</v>
      </c>
      <c r="P76" s="67">
        <f>'Cost วผก.'!N35+(462.267/P20)</f>
        <v>394.04243537710579</v>
      </c>
    </row>
    <row r="77" spans="1:23">
      <c r="A77" s="66" t="s">
        <v>7</v>
      </c>
      <c r="B77" s="76" t="s">
        <v>90</v>
      </c>
      <c r="C77" s="76" t="s">
        <v>105</v>
      </c>
      <c r="D77" s="76" t="s">
        <v>99</v>
      </c>
      <c r="E77" s="67">
        <f>'Cost วผก.'!C44</f>
        <v>395.19084082887912</v>
      </c>
      <c r="F77" s="67">
        <f>'Cost วผก.'!D44</f>
        <v>400.64291489156943</v>
      </c>
      <c r="G77" s="67">
        <f>'Cost วผก.'!E44</f>
        <v>399.59832333035655</v>
      </c>
      <c r="H77" s="67">
        <f>'Cost วผก.'!F44</f>
        <v>402.68765941680033</v>
      </c>
      <c r="I77" s="67">
        <f>'Cost วผก.'!G44</f>
        <v>402.67327842611155</v>
      </c>
      <c r="J77" s="67">
        <f>'Cost วผก.'!H44</f>
        <v>403.77431349813367</v>
      </c>
      <c r="K77" s="67">
        <f>'Cost วผก.'!I44</f>
        <v>405.28351038863531</v>
      </c>
      <c r="L77" s="67">
        <f>'Cost วผก.'!J44</f>
        <v>409.20518720918744</v>
      </c>
      <c r="M77" s="67">
        <f>'Cost วผก.'!K44</f>
        <v>400.91147037262687</v>
      </c>
      <c r="N77" s="67">
        <f>'Cost วผก.'!L44</f>
        <v>390.2696491590338</v>
      </c>
      <c r="O77" s="67">
        <f>'Cost วผก.'!M44</f>
        <v>395.41454308221671</v>
      </c>
      <c r="P77" s="67">
        <f>'Cost วผก.'!N44</f>
        <v>395.7921385157079</v>
      </c>
    </row>
    <row r="78" spans="1:23">
      <c r="A78" s="66" t="s">
        <v>7</v>
      </c>
      <c r="B78" s="76" t="s">
        <v>90</v>
      </c>
      <c r="C78" s="76" t="s">
        <v>105</v>
      </c>
      <c r="D78" s="76" t="s">
        <v>101</v>
      </c>
      <c r="E78" s="67">
        <f>'Cost วผก.'!C35+(462.267/E20)</f>
        <v>393.22801872365113</v>
      </c>
      <c r="F78" s="67">
        <f>'Cost วผก.'!D35+(462.267/F20)</f>
        <v>398.7194652964485</v>
      </c>
      <c r="G78" s="67">
        <f>'Cost วผก.'!E35+(462.267/G20)</f>
        <v>397.83465487012495</v>
      </c>
      <c r="H78" s="67">
        <f>'Cost วผก.'!F35+(462.267/H20)</f>
        <v>400.89425040863074</v>
      </c>
      <c r="I78" s="67">
        <f>'Cost วผก.'!G35+(462.267/I20)</f>
        <v>400.87986941794196</v>
      </c>
      <c r="J78" s="67">
        <f>'Cost วผก.'!H35+(462.267/J20)</f>
        <v>401.98090448996408</v>
      </c>
      <c r="K78" s="67">
        <f>'Cost วผก.'!I35+(462.267/K20)</f>
        <v>403.49127428974066</v>
      </c>
      <c r="L78" s="67">
        <f>'Cost วผก.'!J35+(462.267/L20)</f>
        <v>407.41295111029279</v>
      </c>
      <c r="M78" s="67">
        <f>'Cost วผก.'!K35+(462.267/M20)</f>
        <v>399.11923427373222</v>
      </c>
      <c r="N78" s="67">
        <f>'Cost วผก.'!L35+(462.267/N20)</f>
        <v>388.51994602043169</v>
      </c>
      <c r="O78" s="67">
        <f>'Cost วผก.'!M35+(462.267/O20)</f>
        <v>393.6648399436146</v>
      </c>
      <c r="P78" s="67">
        <f>'Cost วผก.'!N35+(462.267/P20)</f>
        <v>394.04243537710579</v>
      </c>
    </row>
    <row r="79" spans="1:23">
      <c r="A79" s="66" t="s">
        <v>7</v>
      </c>
      <c r="B79" s="76" t="s">
        <v>90</v>
      </c>
      <c r="C79" s="76" t="s">
        <v>106</v>
      </c>
      <c r="D79" s="76" t="s">
        <v>99</v>
      </c>
      <c r="E79" s="67">
        <f>'Cost วผก.'!C44</f>
        <v>395.19084082887912</v>
      </c>
      <c r="F79" s="67">
        <f>'Cost วผก.'!D44</f>
        <v>400.64291489156943</v>
      </c>
      <c r="G79" s="67">
        <f>'Cost วผก.'!E44</f>
        <v>399.59832333035655</v>
      </c>
      <c r="H79" s="67">
        <f>'Cost วผก.'!F44</f>
        <v>402.68765941680033</v>
      </c>
      <c r="I79" s="67">
        <f>'Cost วผก.'!G44</f>
        <v>402.67327842611155</v>
      </c>
      <c r="J79" s="67">
        <f>'Cost วผก.'!H44</f>
        <v>403.77431349813367</v>
      </c>
      <c r="K79" s="67">
        <f>'Cost วผก.'!I44</f>
        <v>405.28351038863531</v>
      </c>
      <c r="L79" s="67">
        <f>'Cost วผก.'!J44</f>
        <v>409.20518720918744</v>
      </c>
      <c r="M79" s="67">
        <f>'Cost วผก.'!K44</f>
        <v>400.91147037262687</v>
      </c>
      <c r="N79" s="67">
        <f>'Cost วผก.'!L44</f>
        <v>390.2696491590338</v>
      </c>
      <c r="O79" s="67">
        <f>'Cost วผก.'!M44</f>
        <v>395.41454308221671</v>
      </c>
      <c r="P79" s="67">
        <f>'Cost วผก.'!N44</f>
        <v>395.7921385157079</v>
      </c>
    </row>
    <row r="80" spans="1:23">
      <c r="A80" s="66" t="s">
        <v>7</v>
      </c>
      <c r="B80" s="76" t="s">
        <v>90</v>
      </c>
      <c r="C80" s="76" t="s">
        <v>106</v>
      </c>
      <c r="D80" s="76" t="s">
        <v>101</v>
      </c>
      <c r="E80" s="67">
        <f>'Cost วผก.'!C35+(462.267/E20)</f>
        <v>393.22801872365113</v>
      </c>
      <c r="F80" s="67">
        <f>'Cost วผก.'!D35+(462.267/F20)</f>
        <v>398.7194652964485</v>
      </c>
      <c r="G80" s="67">
        <f>'Cost วผก.'!E35+(462.267/G20)</f>
        <v>397.83465487012495</v>
      </c>
      <c r="H80" s="67">
        <f>'Cost วผก.'!F35+(462.267/H20)</f>
        <v>400.89425040863074</v>
      </c>
      <c r="I80" s="67">
        <f>'Cost วผก.'!G35+(462.267/I20)</f>
        <v>400.87986941794196</v>
      </c>
      <c r="J80" s="67">
        <f>'Cost วผก.'!H35+(462.267/J20)</f>
        <v>401.98090448996408</v>
      </c>
      <c r="K80" s="67">
        <f>'Cost วผก.'!I35+(462.267/K20)</f>
        <v>403.49127428974066</v>
      </c>
      <c r="L80" s="67">
        <f>'Cost วผก.'!J35+(462.267/L20)</f>
        <v>407.41295111029279</v>
      </c>
      <c r="M80" s="67">
        <f>'Cost วผก.'!K35+(462.267/M20)</f>
        <v>399.11923427373222</v>
      </c>
      <c r="N80" s="67">
        <f>'Cost วผก.'!L35+(462.267/N20)</f>
        <v>388.51994602043169</v>
      </c>
      <c r="O80" s="67">
        <f>'Cost วผก.'!M35+(462.267/O20)</f>
        <v>393.6648399436146</v>
      </c>
      <c r="P80" s="67">
        <f>'Cost วผก.'!N35+(462.267/P20)</f>
        <v>394.04243537710579</v>
      </c>
    </row>
    <row r="81" spans="1:16">
      <c r="A81" s="66" t="s">
        <v>7</v>
      </c>
      <c r="B81" s="76" t="s">
        <v>90</v>
      </c>
      <c r="C81" s="76" t="s">
        <v>106</v>
      </c>
      <c r="D81" s="76" t="s">
        <v>113</v>
      </c>
      <c r="E81" s="67">
        <f>'Cost วผก.'!C35+(250/E20)</f>
        <v>386.19813346086465</v>
      </c>
      <c r="F81" s="67">
        <f>'Cost วผก.'!D35+(250/F20)</f>
        <v>391.68732613789331</v>
      </c>
      <c r="G81" s="67">
        <f>'Cost วผก.'!E35+(250/G20)</f>
        <v>390.74490871114034</v>
      </c>
      <c r="H81" s="67">
        <f>'Cost วผก.'!F35+(250/H20)</f>
        <v>393.79976511451309</v>
      </c>
      <c r="I81" s="67">
        <f>'Cost วผก.'!G35+(250/I20)</f>
        <v>393.78538412382431</v>
      </c>
      <c r="J81" s="67">
        <f>'Cost วผก.'!H35+(250/J20)</f>
        <v>394.88641919584643</v>
      </c>
      <c r="K81" s="67">
        <f>'Cost วผก.'!I35+(250/K20)</f>
        <v>396.37776892781034</v>
      </c>
      <c r="L81" s="67">
        <f>'Cost วผก.'!J35+(250/L20)</f>
        <v>400.29944574836247</v>
      </c>
      <c r="M81" s="67">
        <f>'Cost วผก.'!K35+(250/M20)</f>
        <v>392.0057289118019</v>
      </c>
      <c r="N81" s="67">
        <f>'Cost วผก.'!L35+(250/N20)</f>
        <v>381.36568245454021</v>
      </c>
      <c r="O81" s="67">
        <f>'Cost วผก.'!M35+(250/O20)</f>
        <v>386.51057637772311</v>
      </c>
      <c r="P81" s="67">
        <f>'Cost วผก.'!N35+(250/P20)</f>
        <v>386.88817181121431</v>
      </c>
    </row>
    <row r="82" spans="1:16">
      <c r="A82" s="66" t="s">
        <v>7</v>
      </c>
      <c r="B82" s="76" t="s">
        <v>90</v>
      </c>
      <c r="C82" s="76" t="s">
        <v>107</v>
      </c>
      <c r="D82" s="76" t="s">
        <v>99</v>
      </c>
      <c r="E82" s="67">
        <f>'Cost วผก.'!C44</f>
        <v>395.19084082887912</v>
      </c>
      <c r="F82" s="67">
        <f>'Cost วผก.'!D44</f>
        <v>400.64291489156943</v>
      </c>
      <c r="G82" s="67">
        <f>'Cost วผก.'!E44</f>
        <v>399.59832333035655</v>
      </c>
      <c r="H82" s="67">
        <f>'Cost วผก.'!F44</f>
        <v>402.68765941680033</v>
      </c>
      <c r="I82" s="67">
        <f>'Cost วผก.'!G44</f>
        <v>402.67327842611155</v>
      </c>
      <c r="J82" s="67">
        <f>'Cost วผก.'!H44</f>
        <v>403.77431349813367</v>
      </c>
      <c r="K82" s="67">
        <f>'Cost วผก.'!I44</f>
        <v>405.28351038863531</v>
      </c>
      <c r="L82" s="67">
        <f>'Cost วผก.'!J44</f>
        <v>409.20518720918744</v>
      </c>
      <c r="M82" s="67">
        <f>'Cost วผก.'!K44</f>
        <v>400.91147037262687</v>
      </c>
      <c r="N82" s="67">
        <f>'Cost วผก.'!L44</f>
        <v>390.2696491590338</v>
      </c>
      <c r="O82" s="67">
        <f>'Cost วผก.'!M44</f>
        <v>395.41454308221671</v>
      </c>
      <c r="P82" s="67">
        <f>'Cost วผก.'!N44</f>
        <v>395.7921385157079</v>
      </c>
    </row>
    <row r="83" spans="1:16">
      <c r="A83" s="66" t="s">
        <v>7</v>
      </c>
      <c r="B83" s="76" t="s">
        <v>90</v>
      </c>
      <c r="C83" s="76" t="s">
        <v>107</v>
      </c>
      <c r="D83" s="76" t="s">
        <v>101</v>
      </c>
      <c r="E83" s="67">
        <f>'Cost วผก.'!C35+(462.267/E20)</f>
        <v>393.22801872365113</v>
      </c>
      <c r="F83" s="67">
        <f>'Cost วผก.'!D35+(462.267/F20)</f>
        <v>398.7194652964485</v>
      </c>
      <c r="G83" s="67">
        <f>'Cost วผก.'!E35+(462.267/G20)</f>
        <v>397.83465487012495</v>
      </c>
      <c r="H83" s="67">
        <f>'Cost วผก.'!F35+(462.267/H20)</f>
        <v>400.89425040863074</v>
      </c>
      <c r="I83" s="67">
        <f>'Cost วผก.'!G35+(462.267/I20)</f>
        <v>400.87986941794196</v>
      </c>
      <c r="J83" s="67">
        <f>'Cost วผก.'!H35+(462.267/J20)</f>
        <v>401.98090448996408</v>
      </c>
      <c r="K83" s="67">
        <f>'Cost วผก.'!I35+(462.267/K20)</f>
        <v>403.49127428974066</v>
      </c>
      <c r="L83" s="67">
        <f>'Cost วผก.'!J35+(462.267/L20)</f>
        <v>407.41295111029279</v>
      </c>
      <c r="M83" s="67">
        <f>'Cost วผก.'!K35+(462.267/M20)</f>
        <v>399.11923427373222</v>
      </c>
      <c r="N83" s="67">
        <f>'Cost วผก.'!L35+(462.267/N20)</f>
        <v>388.51994602043169</v>
      </c>
      <c r="O83" s="67">
        <f>'Cost วผก.'!M35+(462.267/O20)</f>
        <v>393.6648399436146</v>
      </c>
      <c r="P83" s="67">
        <f>'Cost วผก.'!N35+(462.267/P20)</f>
        <v>394.04243537710579</v>
      </c>
    </row>
    <row r="84" spans="1:16">
      <c r="A84" s="66" t="s">
        <v>7</v>
      </c>
      <c r="B84" s="76" t="s">
        <v>90</v>
      </c>
      <c r="C84" s="76" t="s">
        <v>220</v>
      </c>
      <c r="D84" s="76" t="s">
        <v>101</v>
      </c>
      <c r="E84" s="67">
        <f>'Cost วผก.'!C35+(462.267/E20)</f>
        <v>393.22801872365113</v>
      </c>
      <c r="F84" s="67">
        <f>'Cost วผก.'!D35+(462.267/F20)</f>
        <v>398.7194652964485</v>
      </c>
      <c r="G84" s="67">
        <f>'Cost วผก.'!E35+(462.267/G20)</f>
        <v>397.83465487012495</v>
      </c>
      <c r="H84" s="67">
        <f>'Cost วผก.'!F35+(462.267/H20)</f>
        <v>400.89425040863074</v>
      </c>
      <c r="I84" s="67">
        <f>'Cost วผก.'!G35+(462.267/I20)</f>
        <v>400.87986941794196</v>
      </c>
      <c r="J84" s="67">
        <f>'Cost วผก.'!H35+(462.267/J20)</f>
        <v>401.98090448996408</v>
      </c>
      <c r="K84" s="67">
        <f>'Cost วผก.'!I35+(462.267/K20)</f>
        <v>403.49127428974066</v>
      </c>
      <c r="L84" s="67">
        <f>'Cost วผก.'!J35+(462.267/L20)</f>
        <v>407.41295111029279</v>
      </c>
      <c r="M84" s="67">
        <f>'Cost วผก.'!K35+(462.267/M20)</f>
        <v>399.11923427373222</v>
      </c>
      <c r="N84" s="67">
        <f>'Cost วผก.'!L35+(462.267/N20)</f>
        <v>388.51994602043169</v>
      </c>
      <c r="O84" s="67">
        <f>'Cost วผก.'!M35+(462.267/O20)</f>
        <v>393.6648399436146</v>
      </c>
      <c r="P84" s="67">
        <f>'Cost วผก.'!N35+(462.267/P20)</f>
        <v>394.04243537710579</v>
      </c>
    </row>
    <row r="85" spans="1:16">
      <c r="A85" s="66" t="s">
        <v>7</v>
      </c>
      <c r="B85" s="76" t="s">
        <v>90</v>
      </c>
      <c r="C85" s="76" t="s">
        <v>108</v>
      </c>
      <c r="D85" s="76" t="s">
        <v>99</v>
      </c>
      <c r="E85" s="67">
        <f>'Cost วผก.'!C44</f>
        <v>395.19084082887912</v>
      </c>
      <c r="F85" s="67">
        <f>'Cost วผก.'!D44</f>
        <v>400.64291489156943</v>
      </c>
      <c r="G85" s="67">
        <f>'Cost วผก.'!E44</f>
        <v>399.59832333035655</v>
      </c>
      <c r="H85" s="67">
        <f>'Cost วผก.'!F44</f>
        <v>402.68765941680033</v>
      </c>
      <c r="I85" s="67">
        <f>'Cost วผก.'!G44</f>
        <v>402.67327842611155</v>
      </c>
      <c r="J85" s="67">
        <f>'Cost วผก.'!H44</f>
        <v>403.77431349813367</v>
      </c>
      <c r="K85" s="67">
        <f>'Cost วผก.'!I44</f>
        <v>405.28351038863531</v>
      </c>
      <c r="L85" s="67">
        <f>'Cost วผก.'!J44</f>
        <v>409.20518720918744</v>
      </c>
      <c r="M85" s="67">
        <f>'Cost วผก.'!K44</f>
        <v>400.91147037262687</v>
      </c>
      <c r="N85" s="67">
        <f>'Cost วผก.'!L44</f>
        <v>390.2696491590338</v>
      </c>
      <c r="O85" s="67">
        <f>'Cost วผก.'!M44</f>
        <v>395.41454308221671</v>
      </c>
      <c r="P85" s="67">
        <f>'Cost วผก.'!N44</f>
        <v>395.7921385157079</v>
      </c>
    </row>
    <row r="86" spans="1:16">
      <c r="A86" s="66" t="s">
        <v>7</v>
      </c>
      <c r="B86" s="76" t="s">
        <v>90</v>
      </c>
      <c r="C86" s="76" t="s">
        <v>108</v>
      </c>
      <c r="D86" s="76" t="s">
        <v>101</v>
      </c>
      <c r="E86" s="67">
        <f>'Cost วผก.'!C35+(462.267/E20)</f>
        <v>393.22801872365113</v>
      </c>
      <c r="F86" s="67">
        <f>'Cost วผก.'!D35+(462.267/F20)</f>
        <v>398.7194652964485</v>
      </c>
      <c r="G86" s="67">
        <f>'Cost วผก.'!E35+(462.267/G20)</f>
        <v>397.83465487012495</v>
      </c>
      <c r="H86" s="67">
        <f>'Cost วผก.'!F35+(462.267/H20)</f>
        <v>400.89425040863074</v>
      </c>
      <c r="I86" s="67">
        <f>'Cost วผก.'!G35+(462.267/I20)</f>
        <v>400.87986941794196</v>
      </c>
      <c r="J86" s="67">
        <f>'Cost วผก.'!H35+(462.267/J20)</f>
        <v>401.98090448996408</v>
      </c>
      <c r="K86" s="67">
        <f>'Cost วผก.'!I35+(462.267/K20)</f>
        <v>403.49127428974066</v>
      </c>
      <c r="L86" s="67">
        <f>'Cost วผก.'!J35+(462.267/L20)</f>
        <v>407.41295111029279</v>
      </c>
      <c r="M86" s="67">
        <f>'Cost วผก.'!K35+(462.267/M20)</f>
        <v>399.11923427373222</v>
      </c>
      <c r="N86" s="67">
        <f>'Cost วผก.'!L35+(462.267/N20)</f>
        <v>388.51994602043169</v>
      </c>
      <c r="O86" s="67">
        <f>'Cost วผก.'!M35+(462.267/O20)</f>
        <v>393.6648399436146</v>
      </c>
      <c r="P86" s="67">
        <f>'Cost วผก.'!N35+(462.267/P20)</f>
        <v>394.04243537710579</v>
      </c>
    </row>
    <row r="87" spans="1:16">
      <c r="A87" s="66" t="s">
        <v>7</v>
      </c>
      <c r="B87" s="76" t="s">
        <v>90</v>
      </c>
      <c r="C87" s="76" t="s">
        <v>219</v>
      </c>
      <c r="D87" s="76" t="s">
        <v>99</v>
      </c>
      <c r="E87" s="67">
        <f>'Cost วผก.'!C44</f>
        <v>395.19084082887912</v>
      </c>
      <c r="F87" s="67">
        <f>'Cost วผก.'!D44</f>
        <v>400.64291489156943</v>
      </c>
      <c r="G87" s="67">
        <f>'Cost วผก.'!E44</f>
        <v>399.59832333035655</v>
      </c>
      <c r="H87" s="67">
        <f>'Cost วผก.'!F44</f>
        <v>402.68765941680033</v>
      </c>
      <c r="I87" s="67">
        <f>'Cost วผก.'!G44</f>
        <v>402.67327842611155</v>
      </c>
      <c r="J87" s="67">
        <f>'Cost วผก.'!H44</f>
        <v>403.77431349813367</v>
      </c>
      <c r="K87" s="67">
        <f>'Cost วผก.'!I44</f>
        <v>405.28351038863531</v>
      </c>
      <c r="L87" s="67">
        <f>'Cost วผก.'!J44</f>
        <v>409.20518720918744</v>
      </c>
      <c r="M87" s="67">
        <f>'Cost วผก.'!K44</f>
        <v>400.91147037262687</v>
      </c>
      <c r="N87" s="67">
        <f>'Cost วผก.'!L44</f>
        <v>390.2696491590338</v>
      </c>
      <c r="O87" s="67">
        <f>'Cost วผก.'!M44</f>
        <v>395.41454308221671</v>
      </c>
      <c r="P87" s="67">
        <f>'Cost วผก.'!N44</f>
        <v>395.7921385157079</v>
      </c>
    </row>
    <row r="88" spans="1:16">
      <c r="A88" s="66" t="s">
        <v>7</v>
      </c>
      <c r="B88" s="76" t="s">
        <v>90</v>
      </c>
      <c r="C88" s="76" t="s">
        <v>219</v>
      </c>
      <c r="D88" s="76" t="s">
        <v>101</v>
      </c>
      <c r="E88" s="67">
        <f>'Cost วผก.'!C35+(462.267/E20)</f>
        <v>393.22801872365113</v>
      </c>
      <c r="F88" s="67">
        <f>'Cost วผก.'!D35+(462.267/F20)</f>
        <v>398.7194652964485</v>
      </c>
      <c r="G88" s="67">
        <f>'Cost วผก.'!E35+(462.267/G20)</f>
        <v>397.83465487012495</v>
      </c>
      <c r="H88" s="67">
        <f>'Cost วผก.'!F35+(462.267/H20)</f>
        <v>400.89425040863074</v>
      </c>
      <c r="I88" s="67">
        <f>'Cost วผก.'!G35+(462.267/I20)</f>
        <v>400.87986941794196</v>
      </c>
      <c r="J88" s="67">
        <f>'Cost วผก.'!H35+(462.267/J20)</f>
        <v>401.98090448996408</v>
      </c>
      <c r="K88" s="67">
        <f>'Cost วผก.'!I35+(462.267/K20)</f>
        <v>403.49127428974066</v>
      </c>
      <c r="L88" s="67">
        <f>'Cost วผก.'!J35+(462.267/L20)</f>
        <v>407.41295111029279</v>
      </c>
      <c r="M88" s="67">
        <f>'Cost วผก.'!K35+(462.267/M20)</f>
        <v>399.11923427373222</v>
      </c>
      <c r="N88" s="67">
        <f>'Cost วผก.'!L35+(462.267/N20)</f>
        <v>388.51994602043169</v>
      </c>
      <c r="O88" s="67">
        <f>'Cost วผก.'!M35+(462.267/O20)</f>
        <v>393.6648399436146</v>
      </c>
      <c r="P88" s="67">
        <f>'Cost วผก.'!N35+(462.267/P20)</f>
        <v>394.04243537710579</v>
      </c>
    </row>
    <row r="89" spans="1:16">
      <c r="A89" s="66" t="s">
        <v>7</v>
      </c>
      <c r="B89" s="76" t="s">
        <v>90</v>
      </c>
      <c r="C89" s="76" t="s">
        <v>110</v>
      </c>
      <c r="D89" s="76" t="s">
        <v>99</v>
      </c>
      <c r="E89" s="67">
        <f>'Cost วผก.'!C44</f>
        <v>395.19084082887912</v>
      </c>
      <c r="F89" s="67">
        <f>'Cost วผก.'!D44</f>
        <v>400.64291489156943</v>
      </c>
      <c r="G89" s="67">
        <f>'Cost วผก.'!E44</f>
        <v>399.59832333035655</v>
      </c>
      <c r="H89" s="67">
        <f>'Cost วผก.'!F44</f>
        <v>402.68765941680033</v>
      </c>
      <c r="I89" s="67">
        <f>'Cost วผก.'!G44</f>
        <v>402.67327842611155</v>
      </c>
      <c r="J89" s="67">
        <f>'Cost วผก.'!H44</f>
        <v>403.77431349813367</v>
      </c>
      <c r="K89" s="67">
        <f>'Cost วผก.'!I44</f>
        <v>405.28351038863531</v>
      </c>
      <c r="L89" s="67">
        <f>'Cost วผก.'!J44</f>
        <v>409.20518720918744</v>
      </c>
      <c r="M89" s="67">
        <f>'Cost วผก.'!K44</f>
        <v>400.91147037262687</v>
      </c>
      <c r="N89" s="67">
        <f>'Cost วผก.'!L44</f>
        <v>390.2696491590338</v>
      </c>
      <c r="O89" s="67">
        <f>'Cost วผก.'!M44</f>
        <v>395.41454308221671</v>
      </c>
      <c r="P89" s="67">
        <f>'Cost วผก.'!N44</f>
        <v>395.7921385157079</v>
      </c>
    </row>
    <row r="90" spans="1:16">
      <c r="A90" s="66" t="s">
        <v>7</v>
      </c>
      <c r="B90" s="76" t="s">
        <v>90</v>
      </c>
      <c r="C90" s="76" t="s">
        <v>110</v>
      </c>
      <c r="D90" s="76" t="s">
        <v>100</v>
      </c>
      <c r="E90" s="67">
        <f>'Cost วผก.'!C44</f>
        <v>395.19084082887912</v>
      </c>
      <c r="F90" s="67">
        <f>'Cost วผก.'!D44</f>
        <v>400.64291489156943</v>
      </c>
      <c r="G90" s="67">
        <f>'Cost วผก.'!E44</f>
        <v>399.59832333035655</v>
      </c>
      <c r="H90" s="67">
        <f>'Cost วผก.'!F44</f>
        <v>402.68765941680033</v>
      </c>
      <c r="I90" s="67">
        <f>'Cost วผก.'!G44</f>
        <v>402.67327842611155</v>
      </c>
      <c r="J90" s="67">
        <f>'Cost วผก.'!H44</f>
        <v>403.77431349813367</v>
      </c>
      <c r="K90" s="67">
        <f>'Cost วผก.'!I44</f>
        <v>405.28351038863531</v>
      </c>
      <c r="L90" s="67">
        <f>'Cost วผก.'!J44</f>
        <v>409.20518720918744</v>
      </c>
      <c r="M90" s="67">
        <f>'Cost วผก.'!K44</f>
        <v>400.91147037262687</v>
      </c>
      <c r="N90" s="67">
        <f>'Cost วผก.'!L44</f>
        <v>390.2696491590338</v>
      </c>
      <c r="O90" s="67">
        <f>'Cost วผก.'!M44</f>
        <v>395.41454308221671</v>
      </c>
      <c r="P90" s="67">
        <f>'Cost วผก.'!N44</f>
        <v>395.7921385157079</v>
      </c>
    </row>
    <row r="91" spans="1:16">
      <c r="A91" s="66" t="s">
        <v>7</v>
      </c>
      <c r="B91" s="76" t="s">
        <v>90</v>
      </c>
      <c r="C91" s="76" t="s">
        <v>110</v>
      </c>
      <c r="D91" s="76" t="s">
        <v>101</v>
      </c>
      <c r="E91" s="67">
        <f>'Cost วผก.'!C35+(462.267/E20)</f>
        <v>393.22801872365113</v>
      </c>
      <c r="F91" s="67">
        <f>'Cost วผก.'!D35+(462.267/F20)</f>
        <v>398.7194652964485</v>
      </c>
      <c r="G91" s="67">
        <f>'Cost วผก.'!E35+(462.267/G20)</f>
        <v>397.83465487012495</v>
      </c>
      <c r="H91" s="67">
        <f>'Cost วผก.'!F35+(462.267/H20)</f>
        <v>400.89425040863074</v>
      </c>
      <c r="I91" s="67">
        <f>'Cost วผก.'!G35+(462.267/I20)</f>
        <v>400.87986941794196</v>
      </c>
      <c r="J91" s="67">
        <f>'Cost วผก.'!H35+(462.267/J20)</f>
        <v>401.98090448996408</v>
      </c>
      <c r="K91" s="67">
        <f>'Cost วผก.'!I35+(462.267/K20)</f>
        <v>403.49127428974066</v>
      </c>
      <c r="L91" s="67">
        <f>'Cost วผก.'!J35+(462.267/L20)</f>
        <v>407.41295111029279</v>
      </c>
      <c r="M91" s="67">
        <f>'Cost วผก.'!K35+(462.267/M20)</f>
        <v>399.11923427373222</v>
      </c>
      <c r="N91" s="67">
        <f>'Cost วผก.'!L35+(462.267/N20)</f>
        <v>388.51994602043169</v>
      </c>
      <c r="O91" s="67">
        <f>'Cost วผก.'!M35+(462.267/O20)</f>
        <v>393.6648399436146</v>
      </c>
      <c r="P91" s="67">
        <f>'Cost วผก.'!N35+(462.267/P20)</f>
        <v>394.04243537710579</v>
      </c>
    </row>
    <row r="92" spans="1:16">
      <c r="A92" s="66" t="s">
        <v>7</v>
      </c>
      <c r="B92" s="76" t="s">
        <v>90</v>
      </c>
      <c r="C92" s="76" t="s">
        <v>111</v>
      </c>
      <c r="D92" s="76" t="s">
        <v>101</v>
      </c>
      <c r="E92" s="67">
        <f>'Cost วผก.'!C35+(462.267/E20)</f>
        <v>393.22801872365113</v>
      </c>
      <c r="F92" s="67">
        <f>'Cost วผก.'!D35+(462.267/F20)</f>
        <v>398.7194652964485</v>
      </c>
      <c r="G92" s="67">
        <f>'Cost วผก.'!E35+(462.267/G20)</f>
        <v>397.83465487012495</v>
      </c>
      <c r="H92" s="67">
        <f>'Cost วผก.'!F35+(462.267/H20)</f>
        <v>400.89425040863074</v>
      </c>
      <c r="I92" s="67">
        <f>'Cost วผก.'!G35+(462.267/I20)</f>
        <v>400.87986941794196</v>
      </c>
      <c r="J92" s="67">
        <f>'Cost วผก.'!H35+(462.267/J20)</f>
        <v>401.98090448996408</v>
      </c>
      <c r="K92" s="67">
        <f>'Cost วผก.'!I35+(462.267/K20)</f>
        <v>403.49127428974066</v>
      </c>
      <c r="L92" s="67">
        <f>'Cost วผก.'!J35+(462.267/L20)</f>
        <v>407.41295111029279</v>
      </c>
      <c r="M92" s="67">
        <f>'Cost วผก.'!K35+(462.267/M20)</f>
        <v>399.11923427373222</v>
      </c>
      <c r="N92" s="67">
        <f>'Cost วผก.'!L35+(462.267/N20)</f>
        <v>388.51994602043169</v>
      </c>
      <c r="O92" s="67">
        <f>'Cost วผก.'!M35+(462.267/O20)</f>
        <v>393.6648399436146</v>
      </c>
      <c r="P92" s="67">
        <f>'Cost วผก.'!N35+(462.267/P20)</f>
        <v>394.04243537710579</v>
      </c>
    </row>
    <row r="93" spans="1:16">
      <c r="A93" s="66" t="s">
        <v>7</v>
      </c>
      <c r="B93" s="76" t="s">
        <v>90</v>
      </c>
      <c r="C93" s="76" t="s">
        <v>112</v>
      </c>
      <c r="D93" s="76" t="s">
        <v>101</v>
      </c>
      <c r="E93" s="67">
        <f>'Cost วผก.'!C35+(462.267/E20)</f>
        <v>393.22801872365113</v>
      </c>
      <c r="F93" s="67">
        <f>'Cost วผก.'!D35+(462.267/F20)</f>
        <v>398.7194652964485</v>
      </c>
      <c r="G93" s="67">
        <f>'Cost วผก.'!E35+(462.267/G20)</f>
        <v>397.83465487012495</v>
      </c>
      <c r="H93" s="67">
        <f>'Cost วผก.'!F35+(462.267/H20)</f>
        <v>400.89425040863074</v>
      </c>
      <c r="I93" s="67">
        <f>'Cost วผก.'!G35+(462.267/I20)</f>
        <v>400.87986941794196</v>
      </c>
      <c r="J93" s="67">
        <f>'Cost วผก.'!H35+(462.267/J20)</f>
        <v>401.98090448996408</v>
      </c>
      <c r="K93" s="67">
        <f>'Cost วผก.'!I35+(462.267/K20)</f>
        <v>403.49127428974066</v>
      </c>
      <c r="L93" s="67">
        <f>'Cost วผก.'!J35+(462.267/L20)</f>
        <v>407.41295111029279</v>
      </c>
      <c r="M93" s="67">
        <f>'Cost วผก.'!K35+(462.267/M20)</f>
        <v>399.11923427373222</v>
      </c>
      <c r="N93" s="67">
        <f>'Cost วผก.'!L35+(462.267/N20)</f>
        <v>388.51994602043169</v>
      </c>
      <c r="O93" s="67">
        <f>'Cost วผก.'!M35+(462.267/O20)</f>
        <v>393.6648399436146</v>
      </c>
      <c r="P93" s="67">
        <f>'Cost วผก.'!N35+(462.267/P20)</f>
        <v>394.04243537710579</v>
      </c>
    </row>
    <row r="94" spans="1:16">
      <c r="A94" s="66" t="s">
        <v>7</v>
      </c>
      <c r="B94" s="76" t="s">
        <v>108</v>
      </c>
      <c r="C94" s="76" t="s">
        <v>98</v>
      </c>
      <c r="D94" s="76" t="s">
        <v>108</v>
      </c>
      <c r="E94" s="67">
        <f t="shared" ref="E94:P94" si="14">E8+E18-(730/E20)</f>
        <v>642.9944879816735</v>
      </c>
      <c r="F94" s="67">
        <f t="shared" si="14"/>
        <v>636.5506105794359</v>
      </c>
      <c r="G94" s="67">
        <f t="shared" si="14"/>
        <v>597.48575554615513</v>
      </c>
      <c r="H94" s="67">
        <f t="shared" si="14"/>
        <v>539.16934612688146</v>
      </c>
      <c r="I94" s="67">
        <f t="shared" si="14"/>
        <v>453.10727717460071</v>
      </c>
      <c r="J94" s="67">
        <f t="shared" si="14"/>
        <v>436.45010253867537</v>
      </c>
      <c r="K94" s="67">
        <f t="shared" si="14"/>
        <v>397.51795047293206</v>
      </c>
      <c r="L94" s="67">
        <f t="shared" si="14"/>
        <v>414.17512510885734</v>
      </c>
      <c r="M94" s="67">
        <f t="shared" si="14"/>
        <v>419.72751665416581</v>
      </c>
      <c r="N94" s="67">
        <f t="shared" si="14"/>
        <v>425.13973808875676</v>
      </c>
      <c r="O94" s="67">
        <f t="shared" si="14"/>
        <v>430.69212963406522</v>
      </c>
      <c r="P94" s="67">
        <f t="shared" si="14"/>
        <v>430.69212963406522</v>
      </c>
    </row>
    <row r="95" spans="1:16">
      <c r="A95" s="66" t="s">
        <v>7</v>
      </c>
      <c r="B95" s="76" t="s">
        <v>108</v>
      </c>
      <c r="C95" s="76" t="s">
        <v>107</v>
      </c>
      <c r="D95" s="76" t="s">
        <v>108</v>
      </c>
      <c r="E95" s="67">
        <f t="shared" ref="E95:P95" si="15">E8+E18-(730/E20)</f>
        <v>642.9944879816735</v>
      </c>
      <c r="F95" s="67">
        <f t="shared" si="15"/>
        <v>636.5506105794359</v>
      </c>
      <c r="G95" s="67">
        <f t="shared" si="15"/>
        <v>597.48575554615513</v>
      </c>
      <c r="H95" s="67">
        <f t="shared" si="15"/>
        <v>539.16934612688146</v>
      </c>
      <c r="I95" s="67">
        <f t="shared" si="15"/>
        <v>453.10727717460071</v>
      </c>
      <c r="J95" s="67">
        <f t="shared" si="15"/>
        <v>436.45010253867537</v>
      </c>
      <c r="K95" s="67">
        <f t="shared" si="15"/>
        <v>397.51795047293206</v>
      </c>
      <c r="L95" s="67">
        <f t="shared" si="15"/>
        <v>414.17512510885734</v>
      </c>
      <c r="M95" s="67">
        <f t="shared" si="15"/>
        <v>419.72751665416581</v>
      </c>
      <c r="N95" s="67">
        <f t="shared" si="15"/>
        <v>425.13973808875676</v>
      </c>
      <c r="O95" s="67">
        <f t="shared" si="15"/>
        <v>430.69212963406522</v>
      </c>
      <c r="P95" s="67">
        <f t="shared" si="15"/>
        <v>430.69212963406522</v>
      </c>
    </row>
    <row r="96" spans="1:16">
      <c r="A96" s="66" t="s">
        <v>7</v>
      </c>
      <c r="B96" s="76" t="s">
        <v>108</v>
      </c>
      <c r="C96" s="76" t="s">
        <v>219</v>
      </c>
      <c r="D96" s="76" t="s">
        <v>108</v>
      </c>
      <c r="E96" s="67">
        <f t="shared" ref="E96:P96" si="16">E8+E18-(730/E20)</f>
        <v>642.9944879816735</v>
      </c>
      <c r="F96" s="67">
        <f t="shared" si="16"/>
        <v>636.5506105794359</v>
      </c>
      <c r="G96" s="67">
        <f t="shared" si="16"/>
        <v>597.48575554615513</v>
      </c>
      <c r="H96" s="67">
        <f t="shared" si="16"/>
        <v>539.16934612688146</v>
      </c>
      <c r="I96" s="67">
        <f t="shared" si="16"/>
        <v>453.10727717460071</v>
      </c>
      <c r="J96" s="67">
        <f t="shared" si="16"/>
        <v>436.45010253867537</v>
      </c>
      <c r="K96" s="67">
        <f t="shared" si="16"/>
        <v>397.51795047293206</v>
      </c>
      <c r="L96" s="67">
        <f t="shared" si="16"/>
        <v>414.17512510885734</v>
      </c>
      <c r="M96" s="67">
        <f t="shared" si="16"/>
        <v>419.72751665416581</v>
      </c>
      <c r="N96" s="67">
        <f t="shared" si="16"/>
        <v>425.13973808875676</v>
      </c>
      <c r="O96" s="67">
        <f t="shared" si="16"/>
        <v>430.69212963406522</v>
      </c>
      <c r="P96" s="67">
        <f t="shared" si="16"/>
        <v>430.69212963406522</v>
      </c>
    </row>
    <row r="97" spans="1:16">
      <c r="A97" s="66" t="s">
        <v>7</v>
      </c>
      <c r="B97" s="76" t="s">
        <v>2</v>
      </c>
      <c r="C97" s="76" t="s">
        <v>98</v>
      </c>
      <c r="D97" s="76" t="s">
        <v>99</v>
      </c>
      <c r="E97" s="67">
        <f t="shared" ref="E97" si="17">E8+E18-((485+495+720+490)/E20)</f>
        <v>594.64202394502047</v>
      </c>
      <c r="F97" s="67">
        <f t="shared" ref="F97:P97" si="18">F8+F18-((485+495+720+490)/F20)</f>
        <v>588.18264395489882</v>
      </c>
      <c r="G97" s="67">
        <f t="shared" si="18"/>
        <v>548.72156048937484</v>
      </c>
      <c r="H97" s="67">
        <f t="shared" si="18"/>
        <v>490.37255468303118</v>
      </c>
      <c r="I97" s="67">
        <f t="shared" si="18"/>
        <v>404.31048573075043</v>
      </c>
      <c r="J97" s="67">
        <f t="shared" si="18"/>
        <v>387.65331109482509</v>
      </c>
      <c r="K97" s="67">
        <f t="shared" si="18"/>
        <v>348.59033653191329</v>
      </c>
      <c r="L97" s="67">
        <f t="shared" si="18"/>
        <v>365.24751116783858</v>
      </c>
      <c r="M97" s="67">
        <f t="shared" si="18"/>
        <v>370.79990271314705</v>
      </c>
      <c r="N97" s="67">
        <f t="shared" si="18"/>
        <v>375.93178392630313</v>
      </c>
      <c r="O97" s="67">
        <f t="shared" si="18"/>
        <v>381.48417547161159</v>
      </c>
      <c r="P97" s="67">
        <f t="shared" si="18"/>
        <v>381.48417547161159</v>
      </c>
    </row>
    <row r="98" spans="1:16">
      <c r="A98" s="66" t="s">
        <v>7</v>
      </c>
      <c r="B98" s="76" t="s">
        <v>2</v>
      </c>
      <c r="C98" s="76" t="s">
        <v>98</v>
      </c>
      <c r="D98" s="76" t="s">
        <v>101</v>
      </c>
      <c r="E98" s="67">
        <f>E8+E18-((485+495+720+490)/E20)+(462.267/E20)</f>
        <v>609.9514407209324</v>
      </c>
      <c r="F98" s="67">
        <f t="shared" ref="F98:P98" si="19">F8+F18-((485+495+720+490)/F20)+(462.267/F20)</f>
        <v>603.49696917929941</v>
      </c>
      <c r="G98" s="67">
        <f t="shared" si="19"/>
        <v>564.16134004849312</v>
      </c>
      <c r="H98" s="67">
        <f t="shared" si="19"/>
        <v>505.82265495041088</v>
      </c>
      <c r="I98" s="67">
        <f t="shared" si="19"/>
        <v>419.76058599813013</v>
      </c>
      <c r="J98" s="67">
        <f t="shared" si="19"/>
        <v>403.10341136220478</v>
      </c>
      <c r="K98" s="67">
        <f t="shared" si="19"/>
        <v>364.08185797963449</v>
      </c>
      <c r="L98" s="67">
        <f t="shared" si="19"/>
        <v>380.73903261555978</v>
      </c>
      <c r="M98" s="67">
        <f t="shared" si="19"/>
        <v>386.29142416086825</v>
      </c>
      <c r="N98" s="67">
        <f t="shared" si="19"/>
        <v>391.51206704055994</v>
      </c>
      <c r="O98" s="67">
        <f t="shared" si="19"/>
        <v>397.06445858586841</v>
      </c>
      <c r="P98" s="67">
        <f t="shared" si="19"/>
        <v>397.06445858586841</v>
      </c>
    </row>
    <row r="99" spans="1:16">
      <c r="A99" s="66" t="s">
        <v>7</v>
      </c>
      <c r="B99" s="76" t="s">
        <v>2</v>
      </c>
      <c r="C99" s="76" t="s">
        <v>98</v>
      </c>
      <c r="D99" s="76" t="s">
        <v>113</v>
      </c>
      <c r="E99" s="67">
        <f t="shared" ref="E99" si="20">E8+E18-((485+495+720+490)/E20)+(250/E20)</f>
        <v>602.92155545814603</v>
      </c>
      <c r="F99" s="67">
        <f t="shared" ref="F99:P99" si="21">F8+F18-((485+495+720+490)/F20)+(250/F20)</f>
        <v>596.46483002074422</v>
      </c>
      <c r="G99" s="67">
        <f t="shared" si="21"/>
        <v>557.07159388950845</v>
      </c>
      <c r="H99" s="67">
        <f t="shared" si="21"/>
        <v>498.72816965629323</v>
      </c>
      <c r="I99" s="67">
        <f t="shared" si="21"/>
        <v>412.66610070401248</v>
      </c>
      <c r="J99" s="67">
        <f t="shared" si="21"/>
        <v>396.00892606808713</v>
      </c>
      <c r="K99" s="67">
        <f t="shared" si="21"/>
        <v>356.96835261770417</v>
      </c>
      <c r="L99" s="67">
        <f t="shared" si="21"/>
        <v>373.62552725362946</v>
      </c>
      <c r="M99" s="67">
        <f t="shared" si="21"/>
        <v>379.17791879893792</v>
      </c>
      <c r="N99" s="67">
        <f t="shared" si="21"/>
        <v>384.35780347466846</v>
      </c>
      <c r="O99" s="67">
        <f t="shared" si="21"/>
        <v>389.91019501997692</v>
      </c>
      <c r="P99" s="67">
        <f t="shared" si="21"/>
        <v>389.91019501997692</v>
      </c>
    </row>
    <row r="100" spans="1:16">
      <c r="A100" s="66" t="s">
        <v>7</v>
      </c>
      <c r="B100" s="76" t="s">
        <v>2</v>
      </c>
      <c r="C100" s="76" t="s">
        <v>104</v>
      </c>
      <c r="D100" s="251" t="s">
        <v>99</v>
      </c>
      <c r="E100" s="67">
        <f t="shared" ref="E100" si="22">E8+E18-((485+495+720+490)/E20)</f>
        <v>594.64202394502047</v>
      </c>
      <c r="F100" s="67">
        <f t="shared" ref="F100:P100" si="23">F8+F18-((485+495+720+490)/F20)</f>
        <v>588.18264395489882</v>
      </c>
      <c r="G100" s="67">
        <f t="shared" si="23"/>
        <v>548.72156048937484</v>
      </c>
      <c r="H100" s="67">
        <f t="shared" si="23"/>
        <v>490.37255468303118</v>
      </c>
      <c r="I100" s="67">
        <f t="shared" si="23"/>
        <v>404.31048573075043</v>
      </c>
      <c r="J100" s="67">
        <f t="shared" si="23"/>
        <v>387.65331109482509</v>
      </c>
      <c r="K100" s="67">
        <f t="shared" si="23"/>
        <v>348.59033653191329</v>
      </c>
      <c r="L100" s="67">
        <f t="shared" si="23"/>
        <v>365.24751116783858</v>
      </c>
      <c r="M100" s="67">
        <f t="shared" si="23"/>
        <v>370.79990271314705</v>
      </c>
      <c r="N100" s="67">
        <f t="shared" si="23"/>
        <v>375.93178392630313</v>
      </c>
      <c r="O100" s="67">
        <f t="shared" si="23"/>
        <v>381.48417547161159</v>
      </c>
      <c r="P100" s="67">
        <f t="shared" si="23"/>
        <v>381.48417547161159</v>
      </c>
    </row>
    <row r="101" spans="1:16">
      <c r="A101" s="66" t="s">
        <v>7</v>
      </c>
      <c r="B101" s="76" t="s">
        <v>2</v>
      </c>
      <c r="C101" s="76" t="s">
        <v>104</v>
      </c>
      <c r="D101" s="251" t="s">
        <v>101</v>
      </c>
      <c r="E101" s="67">
        <f>E8+E18-((485+495+720+490)/E20)+(462.267/E20)</f>
        <v>609.9514407209324</v>
      </c>
      <c r="F101" s="67">
        <f t="shared" ref="F101:P101" si="24">F8+F18-((485+495+720+490)/F20)+(462.267/F20)</f>
        <v>603.49696917929941</v>
      </c>
      <c r="G101" s="67">
        <f t="shared" si="24"/>
        <v>564.16134004849312</v>
      </c>
      <c r="H101" s="67">
        <f t="shared" si="24"/>
        <v>505.82265495041088</v>
      </c>
      <c r="I101" s="67">
        <f t="shared" si="24"/>
        <v>419.76058599813013</v>
      </c>
      <c r="J101" s="67">
        <f t="shared" si="24"/>
        <v>403.10341136220478</v>
      </c>
      <c r="K101" s="67">
        <f t="shared" si="24"/>
        <v>364.08185797963449</v>
      </c>
      <c r="L101" s="67">
        <f t="shared" si="24"/>
        <v>380.73903261555978</v>
      </c>
      <c r="M101" s="67">
        <f t="shared" si="24"/>
        <v>386.29142416086825</v>
      </c>
      <c r="N101" s="67">
        <f t="shared" si="24"/>
        <v>391.51206704055994</v>
      </c>
      <c r="O101" s="67">
        <f t="shared" si="24"/>
        <v>397.06445858586841</v>
      </c>
      <c r="P101" s="67">
        <f t="shared" si="24"/>
        <v>397.06445858586841</v>
      </c>
    </row>
    <row r="102" spans="1:16">
      <c r="A102" s="66" t="s">
        <v>7</v>
      </c>
      <c r="B102" s="76" t="s">
        <v>2</v>
      </c>
      <c r="C102" s="76" t="s">
        <v>106</v>
      </c>
      <c r="D102" s="251" t="s">
        <v>99</v>
      </c>
      <c r="E102" s="67">
        <f t="shared" ref="E102" si="25">E8+E18-((485+495+720+490)/E20)</f>
        <v>594.64202394502047</v>
      </c>
      <c r="F102" s="67">
        <f t="shared" ref="F102:P102" si="26">F8+F18-((485+495+720+490)/F20)</f>
        <v>588.18264395489882</v>
      </c>
      <c r="G102" s="67">
        <f t="shared" si="26"/>
        <v>548.72156048937484</v>
      </c>
      <c r="H102" s="67">
        <f t="shared" si="26"/>
        <v>490.37255468303118</v>
      </c>
      <c r="I102" s="67">
        <f t="shared" si="26"/>
        <v>404.31048573075043</v>
      </c>
      <c r="J102" s="67">
        <f t="shared" si="26"/>
        <v>387.65331109482509</v>
      </c>
      <c r="K102" s="67">
        <f t="shared" si="26"/>
        <v>348.59033653191329</v>
      </c>
      <c r="L102" s="67">
        <f t="shared" si="26"/>
        <v>365.24751116783858</v>
      </c>
      <c r="M102" s="67">
        <f t="shared" si="26"/>
        <v>370.79990271314705</v>
      </c>
      <c r="N102" s="67">
        <f t="shared" si="26"/>
        <v>375.93178392630313</v>
      </c>
      <c r="O102" s="67">
        <f t="shared" si="26"/>
        <v>381.48417547161159</v>
      </c>
      <c r="P102" s="67">
        <f t="shared" si="26"/>
        <v>381.48417547161159</v>
      </c>
    </row>
    <row r="103" spans="1:16">
      <c r="A103" s="66" t="s">
        <v>7</v>
      </c>
      <c r="B103" s="76" t="s">
        <v>2</v>
      </c>
      <c r="C103" s="76" t="s">
        <v>106</v>
      </c>
      <c r="D103" s="251" t="s">
        <v>101</v>
      </c>
      <c r="E103" s="67">
        <f>E8+E18-((485+495+720+490)/E20)+(462.267/E20)</f>
        <v>609.9514407209324</v>
      </c>
      <c r="F103" s="67">
        <f t="shared" ref="F103:P103" si="27">F8+F18-((485+495+720+490)/F20)+(462.267/F20)</f>
        <v>603.49696917929941</v>
      </c>
      <c r="G103" s="67">
        <f t="shared" si="27"/>
        <v>564.16134004849312</v>
      </c>
      <c r="H103" s="67">
        <f t="shared" si="27"/>
        <v>505.82265495041088</v>
      </c>
      <c r="I103" s="67">
        <f t="shared" si="27"/>
        <v>419.76058599813013</v>
      </c>
      <c r="J103" s="67">
        <f t="shared" si="27"/>
        <v>403.10341136220478</v>
      </c>
      <c r="K103" s="67">
        <f t="shared" si="27"/>
        <v>364.08185797963449</v>
      </c>
      <c r="L103" s="67">
        <f t="shared" si="27"/>
        <v>380.73903261555978</v>
      </c>
      <c r="M103" s="67">
        <f t="shared" si="27"/>
        <v>386.29142416086825</v>
      </c>
      <c r="N103" s="67">
        <f t="shared" si="27"/>
        <v>391.51206704055994</v>
      </c>
      <c r="O103" s="67">
        <f t="shared" si="27"/>
        <v>397.06445858586841</v>
      </c>
      <c r="P103" s="67">
        <f t="shared" si="27"/>
        <v>397.06445858586841</v>
      </c>
    </row>
    <row r="104" spans="1:16">
      <c r="A104" s="66" t="s">
        <v>7</v>
      </c>
      <c r="B104" s="76" t="s">
        <v>2</v>
      </c>
      <c r="C104" s="76" t="s">
        <v>106</v>
      </c>
      <c r="D104" s="76" t="s">
        <v>113</v>
      </c>
      <c r="E104" s="67">
        <f t="shared" ref="E104" si="28">E8+E18-((485+495+720+490)/E20)+(270/E20)+(250/E20)</f>
        <v>611.86344949232159</v>
      </c>
      <c r="F104" s="67">
        <f t="shared" ref="F104:P104" si="29">F8+F18-((485+495+720+490)/F20)+(270/F20)+(250/F20)</f>
        <v>605.40959097185726</v>
      </c>
      <c r="G104" s="67">
        <f t="shared" si="29"/>
        <v>566.08962996165269</v>
      </c>
      <c r="H104" s="67">
        <f t="shared" si="29"/>
        <v>507.75223382741621</v>
      </c>
      <c r="I104" s="67">
        <f t="shared" si="29"/>
        <v>421.69016487513545</v>
      </c>
      <c r="J104" s="67">
        <f t="shared" si="29"/>
        <v>405.03299023921011</v>
      </c>
      <c r="K104" s="67">
        <f t="shared" si="29"/>
        <v>366.01660999035835</v>
      </c>
      <c r="L104" s="67">
        <f t="shared" si="29"/>
        <v>382.67378462628363</v>
      </c>
      <c r="M104" s="67">
        <f t="shared" si="29"/>
        <v>388.2261761715921</v>
      </c>
      <c r="N104" s="67">
        <f t="shared" si="29"/>
        <v>393.45790458690306</v>
      </c>
      <c r="O104" s="67">
        <f t="shared" si="29"/>
        <v>399.01029613221152</v>
      </c>
      <c r="P104" s="67">
        <f t="shared" si="29"/>
        <v>399.01029613221152</v>
      </c>
    </row>
    <row r="105" spans="1:16">
      <c r="A105" s="66" t="s">
        <v>7</v>
      </c>
      <c r="B105" s="76" t="s">
        <v>2</v>
      </c>
      <c r="C105" s="76" t="s">
        <v>107</v>
      </c>
      <c r="D105" s="251" t="s">
        <v>99</v>
      </c>
      <c r="E105" s="67">
        <f t="shared" ref="E105" si="30">E8+E18-((485+495+720+490)/E20)</f>
        <v>594.64202394502047</v>
      </c>
      <c r="F105" s="67">
        <f t="shared" ref="F105:P105" si="31">F8+F18-((485+495+720+490)/F20)</f>
        <v>588.18264395489882</v>
      </c>
      <c r="G105" s="67">
        <f t="shared" si="31"/>
        <v>548.72156048937484</v>
      </c>
      <c r="H105" s="67">
        <f t="shared" si="31"/>
        <v>490.37255468303118</v>
      </c>
      <c r="I105" s="67">
        <f t="shared" si="31"/>
        <v>404.31048573075043</v>
      </c>
      <c r="J105" s="67">
        <f t="shared" si="31"/>
        <v>387.65331109482509</v>
      </c>
      <c r="K105" s="67">
        <f t="shared" si="31"/>
        <v>348.59033653191329</v>
      </c>
      <c r="L105" s="67">
        <f t="shared" si="31"/>
        <v>365.24751116783858</v>
      </c>
      <c r="M105" s="67">
        <f t="shared" si="31"/>
        <v>370.79990271314705</v>
      </c>
      <c r="N105" s="67">
        <f t="shared" si="31"/>
        <v>375.93178392630313</v>
      </c>
      <c r="O105" s="67">
        <f t="shared" si="31"/>
        <v>381.48417547161159</v>
      </c>
      <c r="P105" s="67">
        <f t="shared" si="31"/>
        <v>381.48417547161159</v>
      </c>
    </row>
    <row r="106" spans="1:16">
      <c r="A106" s="66" t="s">
        <v>7</v>
      </c>
      <c r="B106" s="76" t="s">
        <v>2</v>
      </c>
      <c r="C106" s="76" t="s">
        <v>107</v>
      </c>
      <c r="D106" s="251" t="s">
        <v>101</v>
      </c>
      <c r="E106" s="67">
        <f>E8+E18-((485+495+720+490)/E20)+(462.267/E20)</f>
        <v>609.9514407209324</v>
      </c>
      <c r="F106" s="67">
        <f t="shared" ref="F106:P106" si="32">F8+F18-((485+495+720+490)/F20)+(462.267/F20)</f>
        <v>603.49696917929941</v>
      </c>
      <c r="G106" s="67">
        <f t="shared" si="32"/>
        <v>564.16134004849312</v>
      </c>
      <c r="H106" s="67">
        <f t="shared" si="32"/>
        <v>505.82265495041088</v>
      </c>
      <c r="I106" s="67">
        <f t="shared" si="32"/>
        <v>419.76058599813013</v>
      </c>
      <c r="J106" s="67">
        <f t="shared" si="32"/>
        <v>403.10341136220478</v>
      </c>
      <c r="K106" s="67">
        <f t="shared" si="32"/>
        <v>364.08185797963449</v>
      </c>
      <c r="L106" s="67">
        <f t="shared" si="32"/>
        <v>380.73903261555978</v>
      </c>
      <c r="M106" s="67">
        <f t="shared" si="32"/>
        <v>386.29142416086825</v>
      </c>
      <c r="N106" s="67">
        <f t="shared" si="32"/>
        <v>391.51206704055994</v>
      </c>
      <c r="O106" s="67">
        <f t="shared" si="32"/>
        <v>397.06445858586841</v>
      </c>
      <c r="P106" s="67">
        <f t="shared" si="32"/>
        <v>397.06445858586841</v>
      </c>
    </row>
    <row r="107" spans="1:16">
      <c r="A107" s="66" t="s">
        <v>7</v>
      </c>
      <c r="B107" s="76" t="s">
        <v>2</v>
      </c>
      <c r="C107" s="76" t="s">
        <v>108</v>
      </c>
      <c r="D107" s="251" t="s">
        <v>99</v>
      </c>
      <c r="E107" s="67">
        <f t="shared" ref="E107" si="33">E8+E18-((485+495+720+490)/E20)</f>
        <v>594.64202394502047</v>
      </c>
      <c r="F107" s="67">
        <f t="shared" ref="F107:P107" si="34">F8+F18-((485+495+720+490)/F20)</f>
        <v>588.18264395489882</v>
      </c>
      <c r="G107" s="67">
        <f t="shared" si="34"/>
        <v>548.72156048937484</v>
      </c>
      <c r="H107" s="67">
        <f t="shared" si="34"/>
        <v>490.37255468303118</v>
      </c>
      <c r="I107" s="67">
        <f t="shared" si="34"/>
        <v>404.31048573075043</v>
      </c>
      <c r="J107" s="67">
        <f t="shared" si="34"/>
        <v>387.65331109482509</v>
      </c>
      <c r="K107" s="67">
        <f t="shared" si="34"/>
        <v>348.59033653191329</v>
      </c>
      <c r="L107" s="67">
        <f t="shared" si="34"/>
        <v>365.24751116783858</v>
      </c>
      <c r="M107" s="67">
        <f t="shared" si="34"/>
        <v>370.79990271314705</v>
      </c>
      <c r="N107" s="67">
        <f t="shared" si="34"/>
        <v>375.93178392630313</v>
      </c>
      <c r="O107" s="67">
        <f t="shared" si="34"/>
        <v>381.48417547161159</v>
      </c>
      <c r="P107" s="67">
        <f t="shared" si="34"/>
        <v>381.48417547161159</v>
      </c>
    </row>
    <row r="108" spans="1:16">
      <c r="A108" s="66" t="s">
        <v>7</v>
      </c>
      <c r="B108" s="76" t="s">
        <v>2</v>
      </c>
      <c r="C108" s="76" t="s">
        <v>108</v>
      </c>
      <c r="D108" s="251" t="s">
        <v>101</v>
      </c>
      <c r="E108" s="67">
        <f>E8+E18-((485+495+720+490)/E20)+(462.267/E20)</f>
        <v>609.9514407209324</v>
      </c>
      <c r="F108" s="67">
        <f t="shared" ref="F108:P108" si="35">F8+F18-((485+495+720+490)/F20)+(462.267/F20)</f>
        <v>603.49696917929941</v>
      </c>
      <c r="G108" s="67">
        <f t="shared" si="35"/>
        <v>564.16134004849312</v>
      </c>
      <c r="H108" s="67">
        <f t="shared" si="35"/>
        <v>505.82265495041088</v>
      </c>
      <c r="I108" s="67">
        <f t="shared" si="35"/>
        <v>419.76058599813013</v>
      </c>
      <c r="J108" s="67">
        <f t="shared" si="35"/>
        <v>403.10341136220478</v>
      </c>
      <c r="K108" s="67">
        <f t="shared" si="35"/>
        <v>364.08185797963449</v>
      </c>
      <c r="L108" s="67">
        <f t="shared" si="35"/>
        <v>380.73903261555978</v>
      </c>
      <c r="M108" s="67">
        <f t="shared" si="35"/>
        <v>386.29142416086825</v>
      </c>
      <c r="N108" s="67">
        <f t="shared" si="35"/>
        <v>391.51206704055994</v>
      </c>
      <c r="O108" s="67">
        <f t="shared" si="35"/>
        <v>397.06445858586841</v>
      </c>
      <c r="P108" s="67">
        <f t="shared" si="35"/>
        <v>397.06445858586841</v>
      </c>
    </row>
    <row r="109" spans="1:16">
      <c r="A109" s="66" t="s">
        <v>7</v>
      </c>
      <c r="B109" s="76" t="s">
        <v>2</v>
      </c>
      <c r="C109" s="76" t="s">
        <v>219</v>
      </c>
      <c r="D109" s="251" t="s">
        <v>99</v>
      </c>
      <c r="E109" s="67">
        <f t="shared" ref="E109" si="36">E8+E18-((485+495+720+490)/E20)</f>
        <v>594.64202394502047</v>
      </c>
      <c r="F109" s="67">
        <f t="shared" ref="F109:P109" si="37">F8+F18-((485+495+720+490)/F20)</f>
        <v>588.18264395489882</v>
      </c>
      <c r="G109" s="67">
        <f t="shared" si="37"/>
        <v>548.72156048937484</v>
      </c>
      <c r="H109" s="67">
        <f t="shared" si="37"/>
        <v>490.37255468303118</v>
      </c>
      <c r="I109" s="67">
        <f t="shared" si="37"/>
        <v>404.31048573075043</v>
      </c>
      <c r="J109" s="67">
        <f t="shared" si="37"/>
        <v>387.65331109482509</v>
      </c>
      <c r="K109" s="67">
        <f t="shared" si="37"/>
        <v>348.59033653191329</v>
      </c>
      <c r="L109" s="67">
        <f t="shared" si="37"/>
        <v>365.24751116783858</v>
      </c>
      <c r="M109" s="67">
        <f t="shared" si="37"/>
        <v>370.79990271314705</v>
      </c>
      <c r="N109" s="67">
        <f t="shared" si="37"/>
        <v>375.93178392630313</v>
      </c>
      <c r="O109" s="67">
        <f t="shared" si="37"/>
        <v>381.48417547161159</v>
      </c>
      <c r="P109" s="67">
        <f t="shared" si="37"/>
        <v>381.48417547161159</v>
      </c>
    </row>
    <row r="110" spans="1:16">
      <c r="A110" s="66" t="s">
        <v>7</v>
      </c>
      <c r="B110" s="76" t="s">
        <v>2</v>
      </c>
      <c r="C110" s="76" t="s">
        <v>219</v>
      </c>
      <c r="D110" s="251" t="s">
        <v>101</v>
      </c>
      <c r="E110" s="67">
        <f>E8+E18-((485+495+720+490)/E20)+(462.267/E20)</f>
        <v>609.9514407209324</v>
      </c>
      <c r="F110" s="67">
        <f t="shared" ref="F110:P110" si="38">F8+F18-((485+495+720+490)/F20)+(462.267/F20)</f>
        <v>603.49696917929941</v>
      </c>
      <c r="G110" s="67">
        <f t="shared" si="38"/>
        <v>564.16134004849312</v>
      </c>
      <c r="H110" s="67">
        <f t="shared" si="38"/>
        <v>505.82265495041088</v>
      </c>
      <c r="I110" s="67">
        <f t="shared" si="38"/>
        <v>419.76058599813013</v>
      </c>
      <c r="J110" s="67">
        <f t="shared" si="38"/>
        <v>403.10341136220478</v>
      </c>
      <c r="K110" s="67">
        <f t="shared" si="38"/>
        <v>364.08185797963449</v>
      </c>
      <c r="L110" s="67">
        <f t="shared" si="38"/>
        <v>380.73903261555978</v>
      </c>
      <c r="M110" s="67">
        <f t="shared" si="38"/>
        <v>386.29142416086825</v>
      </c>
      <c r="N110" s="67">
        <f t="shared" si="38"/>
        <v>391.51206704055994</v>
      </c>
      <c r="O110" s="67">
        <f t="shared" si="38"/>
        <v>397.06445858586841</v>
      </c>
      <c r="P110" s="67">
        <f t="shared" si="38"/>
        <v>397.06445858586841</v>
      </c>
    </row>
    <row r="111" spans="1:16">
      <c r="A111" s="66" t="s">
        <v>7</v>
      </c>
      <c r="B111" s="76" t="s">
        <v>2</v>
      </c>
      <c r="C111" s="76" t="s">
        <v>110</v>
      </c>
      <c r="D111" s="251" t="s">
        <v>99</v>
      </c>
      <c r="E111" s="67">
        <f>E8+E18-((485+495+720+490)/E20)</f>
        <v>594.64202394502047</v>
      </c>
      <c r="F111" s="67">
        <f t="shared" ref="F111:P111" si="39">F8+F18-((485+495+720+490)/F20)</f>
        <v>588.18264395489882</v>
      </c>
      <c r="G111" s="67">
        <f t="shared" si="39"/>
        <v>548.72156048937484</v>
      </c>
      <c r="H111" s="67">
        <f t="shared" si="39"/>
        <v>490.37255468303118</v>
      </c>
      <c r="I111" s="67">
        <f t="shared" si="39"/>
        <v>404.31048573075043</v>
      </c>
      <c r="J111" s="67">
        <f t="shared" si="39"/>
        <v>387.65331109482509</v>
      </c>
      <c r="K111" s="67">
        <f t="shared" si="39"/>
        <v>348.59033653191329</v>
      </c>
      <c r="L111" s="67">
        <f t="shared" si="39"/>
        <v>365.24751116783858</v>
      </c>
      <c r="M111" s="67">
        <f t="shared" si="39"/>
        <v>370.79990271314705</v>
      </c>
      <c r="N111" s="67">
        <f t="shared" si="39"/>
        <v>375.93178392630313</v>
      </c>
      <c r="O111" s="67">
        <f t="shared" si="39"/>
        <v>381.48417547161159</v>
      </c>
      <c r="P111" s="67">
        <f t="shared" si="39"/>
        <v>381.48417547161159</v>
      </c>
    </row>
    <row r="112" spans="1:16">
      <c r="A112" s="66" t="s">
        <v>7</v>
      </c>
      <c r="B112" s="76" t="s">
        <v>2</v>
      </c>
      <c r="C112" s="76" t="s">
        <v>110</v>
      </c>
      <c r="D112" s="251" t="s">
        <v>101</v>
      </c>
      <c r="E112" s="67">
        <f>E8+E18-((485+495+720+490)/E20)+(462.267/E20)</f>
        <v>609.9514407209324</v>
      </c>
      <c r="F112" s="67">
        <f t="shared" ref="F112:P112" si="40">F8+F18-((485+495+720+490)/F20)+(462.267/F20)</f>
        <v>603.49696917929941</v>
      </c>
      <c r="G112" s="67">
        <f t="shared" si="40"/>
        <v>564.16134004849312</v>
      </c>
      <c r="H112" s="67">
        <f t="shared" si="40"/>
        <v>505.82265495041088</v>
      </c>
      <c r="I112" s="67">
        <f t="shared" si="40"/>
        <v>419.76058599813013</v>
      </c>
      <c r="J112" s="67">
        <f t="shared" si="40"/>
        <v>403.10341136220478</v>
      </c>
      <c r="K112" s="67">
        <f t="shared" si="40"/>
        <v>364.08185797963449</v>
      </c>
      <c r="L112" s="67">
        <f t="shared" si="40"/>
        <v>380.73903261555978</v>
      </c>
      <c r="M112" s="67">
        <f t="shared" si="40"/>
        <v>386.29142416086825</v>
      </c>
      <c r="N112" s="67">
        <f t="shared" si="40"/>
        <v>391.51206704055994</v>
      </c>
      <c r="O112" s="67">
        <f t="shared" si="40"/>
        <v>397.06445858586841</v>
      </c>
      <c r="P112" s="67">
        <f t="shared" si="40"/>
        <v>397.06445858586841</v>
      </c>
    </row>
    <row r="113" spans="1:16">
      <c r="A113" s="66" t="s">
        <v>7</v>
      </c>
      <c r="B113" s="76" t="s">
        <v>2</v>
      </c>
      <c r="C113" s="76" t="s">
        <v>112</v>
      </c>
      <c r="D113" s="251" t="s">
        <v>101</v>
      </c>
      <c r="E113" s="67">
        <f>E8+E18-((485+495+720+490)/E20)+(462.267/E20)</f>
        <v>609.9514407209324</v>
      </c>
      <c r="F113" s="67">
        <f t="shared" ref="F113:P113" si="41">F8+F18-((485+495+720+490)/F20)+(462.267/F20)</f>
        <v>603.49696917929941</v>
      </c>
      <c r="G113" s="67">
        <f t="shared" si="41"/>
        <v>564.16134004849312</v>
      </c>
      <c r="H113" s="67">
        <f t="shared" si="41"/>
        <v>505.82265495041088</v>
      </c>
      <c r="I113" s="67">
        <f t="shared" si="41"/>
        <v>419.76058599813013</v>
      </c>
      <c r="J113" s="67">
        <f t="shared" si="41"/>
        <v>403.10341136220478</v>
      </c>
      <c r="K113" s="67">
        <f t="shared" si="41"/>
        <v>364.08185797963449</v>
      </c>
      <c r="L113" s="67">
        <f t="shared" si="41"/>
        <v>380.73903261555978</v>
      </c>
      <c r="M113" s="67">
        <f t="shared" si="41"/>
        <v>386.29142416086825</v>
      </c>
      <c r="N113" s="67">
        <f t="shared" si="41"/>
        <v>391.51206704055994</v>
      </c>
      <c r="O113" s="67">
        <f t="shared" si="41"/>
        <v>397.06445858586841</v>
      </c>
      <c r="P113" s="67">
        <f t="shared" si="41"/>
        <v>397.06445858586841</v>
      </c>
    </row>
    <row r="114" spans="1:16">
      <c r="A114" s="66" t="s">
        <v>7</v>
      </c>
      <c r="B114" s="76" t="s">
        <v>84</v>
      </c>
      <c r="C114" s="76" t="s">
        <v>102</v>
      </c>
      <c r="D114" s="251" t="s">
        <v>99</v>
      </c>
      <c r="E114" s="67">
        <f t="shared" ref="E114" si="42">E8+E18-E18-(485/E20)</f>
        <v>554.58770886453647</v>
      </c>
      <c r="F114" s="67">
        <f t="shared" ref="F114:P114" si="43">F8+F18-F18-(485/F20)</f>
        <v>578.93255903225997</v>
      </c>
      <c r="G114" s="67">
        <f t="shared" si="43"/>
        <v>543.80093520374078</v>
      </c>
      <c r="H114" s="67">
        <f t="shared" si="43"/>
        <v>491.29010695187162</v>
      </c>
      <c r="I114" s="67">
        <f t="shared" si="43"/>
        <v>413.79010695187168</v>
      </c>
      <c r="J114" s="67">
        <f t="shared" si="43"/>
        <v>398.79010695187168</v>
      </c>
      <c r="K114" s="67">
        <f t="shared" si="43"/>
        <v>363.74664879356567</v>
      </c>
      <c r="L114" s="67">
        <f t="shared" si="43"/>
        <v>378.74664879356567</v>
      </c>
      <c r="M114" s="67">
        <f t="shared" si="43"/>
        <v>383.74664879356567</v>
      </c>
      <c r="N114" s="67">
        <f t="shared" si="43"/>
        <v>388.65352207617121</v>
      </c>
      <c r="O114" s="67">
        <f t="shared" si="43"/>
        <v>393.65352207617121</v>
      </c>
      <c r="P114" s="67">
        <f t="shared" si="43"/>
        <v>393.65352207617121</v>
      </c>
    </row>
    <row r="115" spans="1:16">
      <c r="A115" s="66" t="s">
        <v>7</v>
      </c>
      <c r="B115" s="76" t="s">
        <v>84</v>
      </c>
      <c r="C115" s="76" t="s">
        <v>98</v>
      </c>
      <c r="D115" s="251" t="s">
        <v>86</v>
      </c>
      <c r="E115" s="67">
        <f t="shared" ref="E115" si="44">E8+E18-E18-(485/E20)</f>
        <v>554.58770886453647</v>
      </c>
      <c r="F115" s="67">
        <f t="shared" ref="F115:P115" si="45">F8+F18-F18-(485/F20)</f>
        <v>578.93255903225997</v>
      </c>
      <c r="G115" s="67">
        <f t="shared" si="45"/>
        <v>543.80093520374078</v>
      </c>
      <c r="H115" s="67">
        <f t="shared" si="45"/>
        <v>491.29010695187162</v>
      </c>
      <c r="I115" s="67">
        <f t="shared" si="45"/>
        <v>413.79010695187168</v>
      </c>
      <c r="J115" s="67">
        <f t="shared" si="45"/>
        <v>398.79010695187168</v>
      </c>
      <c r="K115" s="67">
        <f t="shared" si="45"/>
        <v>363.74664879356567</v>
      </c>
      <c r="L115" s="67">
        <f t="shared" si="45"/>
        <v>378.74664879356567</v>
      </c>
      <c r="M115" s="67">
        <f t="shared" si="45"/>
        <v>383.74664879356567</v>
      </c>
      <c r="N115" s="67">
        <f t="shared" si="45"/>
        <v>388.65352207617121</v>
      </c>
      <c r="O115" s="67">
        <f t="shared" si="45"/>
        <v>393.65352207617121</v>
      </c>
      <c r="P115" s="67">
        <f t="shared" si="45"/>
        <v>393.65352207617121</v>
      </c>
    </row>
    <row r="116" spans="1:16">
      <c r="A116" s="66" t="s">
        <v>7</v>
      </c>
      <c r="B116" s="76" t="s">
        <v>84</v>
      </c>
      <c r="C116" s="76" t="s">
        <v>106</v>
      </c>
      <c r="D116" s="251" t="s">
        <v>86</v>
      </c>
      <c r="E116" s="67">
        <f t="shared" ref="E116" si="46">E8+E18-E18-(485/E20)</f>
        <v>554.58770886453647</v>
      </c>
      <c r="F116" s="67">
        <f t="shared" ref="F116:P116" si="47">F8+F18-F18-(485/F20)</f>
        <v>578.93255903225997</v>
      </c>
      <c r="G116" s="67">
        <f t="shared" si="47"/>
        <v>543.80093520374078</v>
      </c>
      <c r="H116" s="67">
        <f t="shared" si="47"/>
        <v>491.29010695187162</v>
      </c>
      <c r="I116" s="67">
        <f t="shared" si="47"/>
        <v>413.79010695187168</v>
      </c>
      <c r="J116" s="67">
        <f t="shared" si="47"/>
        <v>398.79010695187168</v>
      </c>
      <c r="K116" s="67">
        <f t="shared" si="47"/>
        <v>363.74664879356567</v>
      </c>
      <c r="L116" s="67">
        <f t="shared" si="47"/>
        <v>378.74664879356567</v>
      </c>
      <c r="M116" s="67">
        <f t="shared" si="47"/>
        <v>383.74664879356567</v>
      </c>
      <c r="N116" s="67">
        <f t="shared" si="47"/>
        <v>388.65352207617121</v>
      </c>
      <c r="O116" s="67">
        <f t="shared" si="47"/>
        <v>393.65352207617121</v>
      </c>
      <c r="P116" s="67">
        <f t="shared" si="47"/>
        <v>393.65352207617121</v>
      </c>
    </row>
    <row r="117" spans="1:16">
      <c r="A117" s="66" t="s">
        <v>7</v>
      </c>
      <c r="B117" s="76" t="s">
        <v>84</v>
      </c>
      <c r="C117" s="76" t="s">
        <v>107</v>
      </c>
      <c r="D117" s="251" t="s">
        <v>86</v>
      </c>
      <c r="E117" s="67">
        <f t="shared" ref="E117:P117" si="48">E8+E18-E18-(485/E20)</f>
        <v>554.58770886453647</v>
      </c>
      <c r="F117" s="67">
        <f t="shared" si="48"/>
        <v>578.93255903225997</v>
      </c>
      <c r="G117" s="67">
        <f t="shared" si="48"/>
        <v>543.80093520374078</v>
      </c>
      <c r="H117" s="67">
        <f t="shared" si="48"/>
        <v>491.29010695187162</v>
      </c>
      <c r="I117" s="67">
        <f t="shared" si="48"/>
        <v>413.79010695187168</v>
      </c>
      <c r="J117" s="67">
        <f t="shared" si="48"/>
        <v>398.79010695187168</v>
      </c>
      <c r="K117" s="67">
        <f t="shared" si="48"/>
        <v>363.74664879356567</v>
      </c>
      <c r="L117" s="67">
        <f t="shared" si="48"/>
        <v>378.74664879356567</v>
      </c>
      <c r="M117" s="67">
        <f t="shared" si="48"/>
        <v>383.74664879356567</v>
      </c>
      <c r="N117" s="67">
        <f t="shared" si="48"/>
        <v>388.65352207617121</v>
      </c>
      <c r="O117" s="67">
        <f t="shared" si="48"/>
        <v>393.65352207617121</v>
      </c>
      <c r="P117" s="67">
        <f t="shared" si="48"/>
        <v>393.65352207617121</v>
      </c>
    </row>
    <row r="118" spans="1:16">
      <c r="A118" s="66" t="s">
        <v>7</v>
      </c>
      <c r="B118" s="76" t="s">
        <v>84</v>
      </c>
      <c r="C118" s="76" t="s">
        <v>219</v>
      </c>
      <c r="D118" s="251" t="s">
        <v>86</v>
      </c>
      <c r="E118" s="67">
        <f t="shared" ref="E118:P118" si="49">E8+E18-E18-(485/E20)</f>
        <v>554.58770886453647</v>
      </c>
      <c r="F118" s="67">
        <f t="shared" si="49"/>
        <v>578.93255903225997</v>
      </c>
      <c r="G118" s="67">
        <f t="shared" si="49"/>
        <v>543.80093520374078</v>
      </c>
      <c r="H118" s="67">
        <f t="shared" si="49"/>
        <v>491.29010695187162</v>
      </c>
      <c r="I118" s="67">
        <f t="shared" si="49"/>
        <v>413.79010695187168</v>
      </c>
      <c r="J118" s="67">
        <f t="shared" si="49"/>
        <v>398.79010695187168</v>
      </c>
      <c r="K118" s="67">
        <f t="shared" si="49"/>
        <v>363.74664879356567</v>
      </c>
      <c r="L118" s="67">
        <f t="shared" si="49"/>
        <v>378.74664879356567</v>
      </c>
      <c r="M118" s="67">
        <f t="shared" si="49"/>
        <v>383.74664879356567</v>
      </c>
      <c r="N118" s="67">
        <f t="shared" si="49"/>
        <v>388.65352207617121</v>
      </c>
      <c r="O118" s="67">
        <f t="shared" si="49"/>
        <v>393.65352207617121</v>
      </c>
      <c r="P118" s="67">
        <f t="shared" si="49"/>
        <v>393.65352207617121</v>
      </c>
    </row>
    <row r="119" spans="1:16">
      <c r="A119" s="66" t="s">
        <v>7</v>
      </c>
      <c r="B119" s="76" t="s">
        <v>114</v>
      </c>
      <c r="C119" s="76" t="s">
        <v>98</v>
      </c>
      <c r="D119" s="251" t="s">
        <v>115</v>
      </c>
      <c r="E119" s="67">
        <f t="shared" ref="E119:P119" si="50">E8+E18</f>
        <v>667.17071999999996</v>
      </c>
      <c r="F119" s="67">
        <f t="shared" si="50"/>
        <v>660.73459389170432</v>
      </c>
      <c r="G119" s="67">
        <f t="shared" si="50"/>
        <v>621.86785307454522</v>
      </c>
      <c r="H119" s="67">
        <f t="shared" si="50"/>
        <v>563.56774184880658</v>
      </c>
      <c r="I119" s="67">
        <f t="shared" si="50"/>
        <v>477.50567289652582</v>
      </c>
      <c r="J119" s="67">
        <f t="shared" si="50"/>
        <v>460.84849826060048</v>
      </c>
      <c r="K119" s="67">
        <f t="shared" si="50"/>
        <v>421.98175744344144</v>
      </c>
      <c r="L119" s="67">
        <f t="shared" si="50"/>
        <v>438.63893207936673</v>
      </c>
      <c r="M119" s="67">
        <f t="shared" si="50"/>
        <v>444.19132362467519</v>
      </c>
      <c r="N119" s="67">
        <f t="shared" si="50"/>
        <v>449.7437151699836</v>
      </c>
      <c r="O119" s="67">
        <f t="shared" si="50"/>
        <v>455.29610671529207</v>
      </c>
      <c r="P119" s="67">
        <f t="shared" si="50"/>
        <v>455.29610671529207</v>
      </c>
    </row>
    <row r="120" spans="1:16">
      <c r="A120" s="66" t="s">
        <v>7</v>
      </c>
      <c r="B120" s="76" t="s">
        <v>91</v>
      </c>
      <c r="C120" s="76" t="s">
        <v>98</v>
      </c>
      <c r="D120" s="251" t="s">
        <v>91</v>
      </c>
      <c r="E120" s="67">
        <f>'Cost วผก.'!C44</f>
        <v>395.19084082887912</v>
      </c>
      <c r="F120" s="67">
        <f>'Cost วผก.'!D44</f>
        <v>400.64291489156943</v>
      </c>
      <c r="G120" s="67">
        <f>'Cost วผก.'!E44</f>
        <v>399.59832333035655</v>
      </c>
      <c r="H120" s="67">
        <f>'Cost วผก.'!F44</f>
        <v>402.68765941680033</v>
      </c>
      <c r="I120" s="67">
        <f>'Cost วผก.'!G44</f>
        <v>402.67327842611155</v>
      </c>
      <c r="J120" s="67">
        <f>'Cost วผก.'!H44</f>
        <v>403.77431349813367</v>
      </c>
      <c r="K120" s="67">
        <f>'Cost วผก.'!I44</f>
        <v>405.28351038863531</v>
      </c>
      <c r="L120" s="67">
        <f>'Cost วผก.'!J44</f>
        <v>409.20518720918744</v>
      </c>
      <c r="M120" s="67">
        <f>'Cost วผก.'!K44</f>
        <v>400.91147037262687</v>
      </c>
      <c r="N120" s="67">
        <f>'Cost วผก.'!L44</f>
        <v>390.2696491590338</v>
      </c>
      <c r="O120" s="67">
        <f>'Cost วผก.'!M44</f>
        <v>395.41454308221671</v>
      </c>
      <c r="P120" s="67">
        <f>'Cost วผก.'!N44</f>
        <v>395.7921385157079</v>
      </c>
    </row>
    <row r="121" spans="1:16" s="65" customFormat="1" ht="23.4">
      <c r="A121" s="63" t="s">
        <v>6</v>
      </c>
      <c r="B121" s="64"/>
      <c r="D121" s="64"/>
    </row>
    <row r="122" spans="1:16">
      <c r="A122" s="360" t="s">
        <v>1</v>
      </c>
      <c r="B122" s="362" t="s">
        <v>93</v>
      </c>
      <c r="C122" s="362" t="s">
        <v>94</v>
      </c>
      <c r="D122" s="362" t="s">
        <v>95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61"/>
      <c r="B123" s="363"/>
      <c r="C123" s="363"/>
      <c r="D123" s="363"/>
      <c r="E123" s="271">
        <v>23377</v>
      </c>
      <c r="F123" s="271">
        <v>23408</v>
      </c>
      <c r="G123" s="271">
        <v>23437</v>
      </c>
      <c r="H123" s="271">
        <v>23468</v>
      </c>
      <c r="I123" s="271">
        <v>23498</v>
      </c>
      <c r="J123" s="271">
        <v>23529</v>
      </c>
      <c r="K123" s="271">
        <v>23559</v>
      </c>
      <c r="L123" s="271">
        <v>23590</v>
      </c>
      <c r="M123" s="271">
        <v>23621</v>
      </c>
      <c r="N123" s="271">
        <v>23651</v>
      </c>
      <c r="O123" s="271">
        <v>23682</v>
      </c>
      <c r="P123" s="263">
        <v>23712</v>
      </c>
    </row>
    <row r="124" spans="1:16">
      <c r="A124" s="66" t="s">
        <v>7</v>
      </c>
      <c r="B124" s="75" t="s">
        <v>90</v>
      </c>
      <c r="C124" s="75" t="s">
        <v>2</v>
      </c>
      <c r="D124" s="75" t="s">
        <v>90</v>
      </c>
      <c r="E124" s="67">
        <f>'Cost วผก.'!C53</f>
        <v>364.20437087012573</v>
      </c>
      <c r="F124" s="67">
        <f>'Cost วผก.'!D53</f>
        <v>369.45271548610231</v>
      </c>
      <c r="G124" s="67">
        <f>'Cost วผก.'!E53</f>
        <v>368.4807357276556</v>
      </c>
      <c r="H124" s="67">
        <f>'Cost วผก.'!F53</f>
        <v>371.40574515998662</v>
      </c>
      <c r="I124" s="67">
        <f>'Cost วผก.'!G53</f>
        <v>371.39197612634825</v>
      </c>
      <c r="J124" s="67">
        <f>'Cost วผก.'!H53</f>
        <v>372.44615864211426</v>
      </c>
      <c r="K124" s="67">
        <f>'Cost วผก.'!I53</f>
        <v>373.85811542060782</v>
      </c>
      <c r="L124" s="67">
        <f>'Cost วผก.'!J53</f>
        <v>377.61291237645548</v>
      </c>
      <c r="M124" s="67">
        <f>'Cost วผก.'!K53</f>
        <v>369.67211966059972</v>
      </c>
      <c r="N124" s="67">
        <f>'Cost วผก.'!L53</f>
        <v>359.44521669222411</v>
      </c>
      <c r="O124" s="67">
        <f>'Cost วผก.'!M53</f>
        <v>364.37117895910131</v>
      </c>
      <c r="P124" s="248">
        <f>'Cost วผก.'!N53</f>
        <v>364.73270650180581</v>
      </c>
    </row>
    <row r="125" spans="1:16">
      <c r="A125" s="66" t="s">
        <v>7</v>
      </c>
      <c r="B125" s="75" t="s">
        <v>90</v>
      </c>
      <c r="C125" s="75" t="s">
        <v>3</v>
      </c>
      <c r="D125" s="75" t="s">
        <v>90</v>
      </c>
      <c r="E125" s="67">
        <f>'Cost วผก.'!C53</f>
        <v>364.20437087012573</v>
      </c>
      <c r="F125" s="67">
        <f>'Cost วผก.'!D53</f>
        <v>369.45271548610231</v>
      </c>
      <c r="G125" s="67">
        <f>'Cost วผก.'!E53</f>
        <v>368.4807357276556</v>
      </c>
      <c r="H125" s="67">
        <f>'Cost วผก.'!F53</f>
        <v>371.40574515998662</v>
      </c>
      <c r="I125" s="67">
        <f>'Cost วผก.'!G53</f>
        <v>371.39197612634825</v>
      </c>
      <c r="J125" s="67">
        <f>'Cost วผก.'!H53</f>
        <v>372.44615864211426</v>
      </c>
      <c r="K125" s="67">
        <f>'Cost วผก.'!I53</f>
        <v>373.85811542060782</v>
      </c>
      <c r="L125" s="67">
        <f>'Cost วผก.'!J53</f>
        <v>377.61291237645548</v>
      </c>
      <c r="M125" s="67">
        <f>'Cost วผก.'!K53</f>
        <v>369.67211966059972</v>
      </c>
      <c r="N125" s="67">
        <f>'Cost วผก.'!L53</f>
        <v>359.44521669222411</v>
      </c>
      <c r="O125" s="67">
        <f>'Cost วผก.'!M53</f>
        <v>364.37117895910131</v>
      </c>
      <c r="P125" s="248">
        <f>'Cost วผก.'!N53</f>
        <v>364.73270650180581</v>
      </c>
    </row>
    <row r="126" spans="1:16">
      <c r="A126" s="66" t="s">
        <v>7</v>
      </c>
      <c r="B126" s="75" t="s">
        <v>90</v>
      </c>
      <c r="C126" s="75" t="s">
        <v>42</v>
      </c>
      <c r="D126" s="75" t="s">
        <v>118</v>
      </c>
      <c r="E126" s="67">
        <f>'Cost วผก.'!C53</f>
        <v>364.20437087012573</v>
      </c>
      <c r="F126" s="67">
        <f>'Cost วผก.'!D53</f>
        <v>369.45271548610231</v>
      </c>
      <c r="G126" s="67">
        <f>'Cost วผก.'!E53</f>
        <v>368.4807357276556</v>
      </c>
      <c r="H126" s="67">
        <f>'Cost วผก.'!F53</f>
        <v>371.40574515998662</v>
      </c>
      <c r="I126" s="67">
        <f>'Cost วผก.'!G53</f>
        <v>371.39197612634825</v>
      </c>
      <c r="J126" s="67">
        <f>'Cost วผก.'!H53</f>
        <v>372.44615864211426</v>
      </c>
      <c r="K126" s="67">
        <f>'Cost วผก.'!I53</f>
        <v>373.85811542060782</v>
      </c>
      <c r="L126" s="67">
        <f>'Cost วผก.'!J53</f>
        <v>377.61291237645548</v>
      </c>
      <c r="M126" s="67">
        <f>'Cost วผก.'!K53</f>
        <v>369.67211966059972</v>
      </c>
      <c r="N126" s="67">
        <f>'Cost วผก.'!L53</f>
        <v>359.44521669222411</v>
      </c>
      <c r="O126" s="67">
        <f>'Cost วผก.'!M53</f>
        <v>364.37117895910131</v>
      </c>
      <c r="P126" s="67">
        <f>'Cost วผก.'!N53</f>
        <v>364.73270650180581</v>
      </c>
    </row>
    <row r="127" spans="1:16">
      <c r="A127" s="66" t="s">
        <v>7</v>
      </c>
      <c r="B127" s="75" t="s">
        <v>91</v>
      </c>
      <c r="C127" s="75" t="s">
        <v>42</v>
      </c>
      <c r="D127" s="75" t="s">
        <v>91</v>
      </c>
      <c r="E127" s="67">
        <f>'Cost วผก.'!C53</f>
        <v>364.20437087012573</v>
      </c>
      <c r="F127" s="67">
        <f>'Cost วผก.'!D53</f>
        <v>369.45271548610231</v>
      </c>
      <c r="G127" s="67">
        <f>'Cost วผก.'!E53</f>
        <v>368.4807357276556</v>
      </c>
      <c r="H127" s="67">
        <f>'Cost วผก.'!F53</f>
        <v>371.40574515998662</v>
      </c>
      <c r="I127" s="67">
        <f>'Cost วผก.'!G53</f>
        <v>371.39197612634825</v>
      </c>
      <c r="J127" s="67">
        <f>'Cost วผก.'!H53</f>
        <v>372.44615864211426</v>
      </c>
      <c r="K127" s="67">
        <f>'Cost วผก.'!I53</f>
        <v>373.85811542060782</v>
      </c>
      <c r="L127" s="67">
        <f>'Cost วผก.'!J53</f>
        <v>377.61291237645548</v>
      </c>
      <c r="M127" s="67">
        <f>'Cost วผก.'!K53</f>
        <v>369.67211966059972</v>
      </c>
      <c r="N127" s="67">
        <f>'Cost วผก.'!L53</f>
        <v>359.44521669222411</v>
      </c>
      <c r="O127" s="67">
        <f>'Cost วผก.'!M53</f>
        <v>364.37117895910131</v>
      </c>
      <c r="P127" s="67">
        <f>'Cost วผก.'!N53</f>
        <v>364.73270650180581</v>
      </c>
    </row>
    <row r="128" spans="1:16">
      <c r="A128" s="66" t="s">
        <v>7</v>
      </c>
      <c r="B128" s="75" t="s">
        <v>91</v>
      </c>
      <c r="C128" s="75" t="s">
        <v>108</v>
      </c>
      <c r="D128" s="75" t="s">
        <v>91</v>
      </c>
      <c r="E128" s="67">
        <f>'Cost วผก.'!C53</f>
        <v>364.20437087012573</v>
      </c>
      <c r="F128" s="67">
        <f>'Cost วผก.'!D53</f>
        <v>369.45271548610231</v>
      </c>
      <c r="G128" s="67">
        <f>'Cost วผก.'!E53</f>
        <v>368.4807357276556</v>
      </c>
      <c r="H128" s="67">
        <f>'Cost วผก.'!F53</f>
        <v>371.40574515998662</v>
      </c>
      <c r="I128" s="67">
        <f>'Cost วผก.'!G53</f>
        <v>371.39197612634825</v>
      </c>
      <c r="J128" s="67">
        <f>'Cost วผก.'!H53</f>
        <v>372.44615864211426</v>
      </c>
      <c r="K128" s="67">
        <f>'Cost วผก.'!I53</f>
        <v>373.85811542060782</v>
      </c>
      <c r="L128" s="67">
        <f>'Cost วผก.'!J53</f>
        <v>377.61291237645548</v>
      </c>
      <c r="M128" s="67">
        <f>'Cost วผก.'!K53</f>
        <v>369.67211966059972</v>
      </c>
      <c r="N128" s="67">
        <f>'Cost วผก.'!L53</f>
        <v>359.44521669222411</v>
      </c>
      <c r="O128" s="67">
        <f>'Cost วผก.'!M53</f>
        <v>364.37117895910131</v>
      </c>
      <c r="P128" s="67">
        <f>'Cost วผก.'!N53</f>
        <v>364.73270650180581</v>
      </c>
    </row>
    <row r="129" spans="1:16" s="65" customFormat="1" ht="23.4">
      <c r="A129" s="63" t="s">
        <v>89</v>
      </c>
      <c r="B129" s="64"/>
      <c r="D129" s="64"/>
    </row>
    <row r="130" spans="1:16">
      <c r="A130" s="360" t="s">
        <v>1</v>
      </c>
      <c r="B130" s="362" t="s">
        <v>89</v>
      </c>
      <c r="C130" s="362" t="s">
        <v>94</v>
      </c>
      <c r="D130" s="362" t="s">
        <v>95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61"/>
      <c r="B131" s="363"/>
      <c r="C131" s="363"/>
      <c r="D131" s="363"/>
      <c r="E131" s="271">
        <v>23377</v>
      </c>
      <c r="F131" s="271">
        <v>23408</v>
      </c>
      <c r="G131" s="271">
        <v>23437</v>
      </c>
      <c r="H131" s="263">
        <v>23468</v>
      </c>
      <c r="I131" s="263">
        <v>23498</v>
      </c>
      <c r="J131" s="263">
        <v>23529</v>
      </c>
      <c r="K131" s="263">
        <v>23559</v>
      </c>
      <c r="L131" s="263">
        <v>23590</v>
      </c>
      <c r="M131" s="263">
        <v>23621</v>
      </c>
      <c r="N131" s="263">
        <v>23651</v>
      </c>
      <c r="O131" s="263">
        <v>23682</v>
      </c>
      <c r="P131" s="263">
        <v>23712</v>
      </c>
    </row>
    <row r="132" spans="1:16">
      <c r="A132" s="66" t="s">
        <v>7</v>
      </c>
      <c r="B132" s="75" t="s">
        <v>90</v>
      </c>
      <c r="C132" s="75" t="s">
        <v>3</v>
      </c>
      <c r="D132" s="75" t="s">
        <v>90</v>
      </c>
      <c r="E132" s="67">
        <f>'Cost วผก.'!C53</f>
        <v>364.20437087012573</v>
      </c>
      <c r="F132" s="67">
        <f>'Cost วผก.'!D53</f>
        <v>369.45271548610231</v>
      </c>
      <c r="G132" s="67">
        <f>'Cost วผก.'!E53</f>
        <v>368.4807357276556</v>
      </c>
      <c r="H132" s="248">
        <f>'Cost วผก.'!F53</f>
        <v>371.40574515998662</v>
      </c>
      <c r="I132" s="248">
        <f>'Cost วผก.'!G53</f>
        <v>371.39197612634825</v>
      </c>
      <c r="J132" s="248">
        <f>'Cost วผก.'!H53</f>
        <v>372.44615864211426</v>
      </c>
      <c r="K132" s="248">
        <f>'Cost วผก.'!I53</f>
        <v>373.85811542060782</v>
      </c>
      <c r="L132" s="248">
        <f>'Cost วผก.'!J53</f>
        <v>377.61291237645548</v>
      </c>
      <c r="M132" s="248">
        <f>'Cost วผก.'!K53</f>
        <v>369.67211966059972</v>
      </c>
      <c r="N132" s="248">
        <f>'Cost วผก.'!L53</f>
        <v>359.44521669222411</v>
      </c>
      <c r="O132" s="248">
        <f>'Cost วผก.'!M53</f>
        <v>364.37117895910131</v>
      </c>
      <c r="P132" s="248">
        <f>'Cost วผก.'!N53</f>
        <v>364.73270650180581</v>
      </c>
    </row>
    <row r="133" spans="1:16" s="65" customFormat="1" ht="23.4">
      <c r="A133" s="63" t="s">
        <v>141</v>
      </c>
      <c r="B133" s="64"/>
      <c r="D133" s="64"/>
    </row>
    <row r="134" spans="1:16">
      <c r="A134" s="360" t="s">
        <v>1</v>
      </c>
      <c r="B134" s="362" t="s">
        <v>141</v>
      </c>
      <c r="C134" s="362" t="s">
        <v>94</v>
      </c>
      <c r="D134" s="362" t="s">
        <v>95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61"/>
      <c r="B135" s="363"/>
      <c r="C135" s="363"/>
      <c r="D135" s="363"/>
      <c r="E135" s="271">
        <v>23377</v>
      </c>
      <c r="F135" s="271">
        <v>23408</v>
      </c>
      <c r="G135" s="263">
        <v>23437</v>
      </c>
      <c r="H135" s="263">
        <v>23468</v>
      </c>
      <c r="I135" s="263">
        <v>23498</v>
      </c>
      <c r="J135" s="263">
        <v>23529</v>
      </c>
      <c r="K135" s="263">
        <v>23559</v>
      </c>
      <c r="L135" s="263">
        <v>23590</v>
      </c>
      <c r="M135" s="263">
        <v>23621</v>
      </c>
      <c r="N135" s="263">
        <v>23651</v>
      </c>
      <c r="O135" s="263">
        <v>23682</v>
      </c>
      <c r="P135" s="263">
        <v>23712</v>
      </c>
    </row>
    <row r="136" spans="1:16">
      <c r="A136" s="66" t="s">
        <v>144</v>
      </c>
      <c r="B136" s="75" t="s">
        <v>90</v>
      </c>
      <c r="C136" s="75" t="s">
        <v>142</v>
      </c>
      <c r="D136" s="75" t="s">
        <v>90</v>
      </c>
      <c r="E136" s="67">
        <v>0</v>
      </c>
      <c r="F136" s="67">
        <v>0</v>
      </c>
      <c r="G136" s="248">
        <v>0</v>
      </c>
      <c r="H136" s="248">
        <v>0</v>
      </c>
      <c r="I136" s="248">
        <v>0</v>
      </c>
      <c r="J136" s="248">
        <v>0</v>
      </c>
      <c r="K136" s="248">
        <v>0</v>
      </c>
      <c r="L136" s="248">
        <v>0</v>
      </c>
      <c r="M136" s="248">
        <v>0</v>
      </c>
      <c r="N136" s="248">
        <v>0</v>
      </c>
      <c r="O136" s="248">
        <v>0</v>
      </c>
      <c r="P136" s="248">
        <v>0</v>
      </c>
    </row>
    <row r="137" spans="1:16">
      <c r="A137" s="66" t="s">
        <v>144</v>
      </c>
      <c r="B137" s="75" t="s">
        <v>90</v>
      </c>
      <c r="C137" s="75" t="s">
        <v>143</v>
      </c>
      <c r="D137" s="75" t="s">
        <v>90</v>
      </c>
      <c r="E137" s="67">
        <v>0</v>
      </c>
      <c r="F137" s="67">
        <v>0</v>
      </c>
      <c r="G137" s="248">
        <v>0</v>
      </c>
      <c r="H137" s="248">
        <v>0</v>
      </c>
      <c r="I137" s="248">
        <v>0</v>
      </c>
      <c r="J137" s="248">
        <v>0</v>
      </c>
      <c r="K137" s="248">
        <v>0</v>
      </c>
      <c r="L137" s="248">
        <v>0</v>
      </c>
      <c r="M137" s="248">
        <v>0</v>
      </c>
      <c r="N137" s="248">
        <v>0</v>
      </c>
      <c r="O137" s="248">
        <v>0</v>
      </c>
      <c r="P137" s="248">
        <v>0</v>
      </c>
    </row>
  </sheetData>
  <mergeCells count="26">
    <mergeCell ref="D33:D34"/>
    <mergeCell ref="A23:A24"/>
    <mergeCell ref="B23:B24"/>
    <mergeCell ref="C23:C24"/>
    <mergeCell ref="D23:D24"/>
    <mergeCell ref="A2:A3"/>
    <mergeCell ref="B2:B3"/>
    <mergeCell ref="A122:A123"/>
    <mergeCell ref="B122:B123"/>
    <mergeCell ref="C122:C123"/>
    <mergeCell ref="A33:A34"/>
    <mergeCell ref="B33:B34"/>
    <mergeCell ref="C33:C34"/>
    <mergeCell ref="D122:D123"/>
    <mergeCell ref="A54:A55"/>
    <mergeCell ref="B54:B55"/>
    <mergeCell ref="C54:C55"/>
    <mergeCell ref="D54:D55"/>
    <mergeCell ref="A134:A135"/>
    <mergeCell ref="B134:B135"/>
    <mergeCell ref="C134:C135"/>
    <mergeCell ref="D134:D135"/>
    <mergeCell ref="A130:A131"/>
    <mergeCell ref="B130:B131"/>
    <mergeCell ref="C130:C131"/>
    <mergeCell ref="D130:D13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</sheetPr>
  <dimension ref="A1:R160"/>
  <sheetViews>
    <sheetView topLeftCell="A32" zoomScale="115" zoomScaleNormal="115" workbookViewId="0">
      <selection activeCell="P46" sqref="P46"/>
    </sheetView>
  </sheetViews>
  <sheetFormatPr defaultColWidth="8.6640625" defaultRowHeight="14.4"/>
  <cols>
    <col min="1" max="1" width="8.6640625" style="60"/>
    <col min="2" max="2" width="17.21875" style="60" customWidth="1"/>
    <col min="3" max="3" width="37.5546875" style="61" customWidth="1"/>
    <col min="4" max="4" width="17.88671875" style="60" bestFit="1" customWidth="1"/>
    <col min="5" max="5" width="9.6640625" style="61" bestFit="1" customWidth="1"/>
    <col min="6" max="16" width="9.33203125" style="61" bestFit="1" customWidth="1"/>
    <col min="17" max="16384" width="8.6640625" style="61"/>
  </cols>
  <sheetData>
    <row r="1" spans="1:16" s="91" customFormat="1" ht="23.4">
      <c r="A1" s="62" t="s">
        <v>23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>
      <c r="A2" s="360" t="s">
        <v>1</v>
      </c>
      <c r="B2" s="367" t="s">
        <v>23</v>
      </c>
      <c r="C2" s="245"/>
      <c r="D2" s="346">
        <v>44166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</row>
    <row r="3" spans="1:16">
      <c r="A3" s="360"/>
      <c r="B3" s="367"/>
      <c r="C3" s="233"/>
      <c r="D3" s="263">
        <v>242492</v>
      </c>
      <c r="E3" s="263">
        <v>23377</v>
      </c>
      <c r="F3" s="263">
        <v>23408</v>
      </c>
      <c r="G3" s="263">
        <v>23437</v>
      </c>
      <c r="H3" s="263">
        <v>23468</v>
      </c>
      <c r="I3" s="263">
        <v>23498</v>
      </c>
      <c r="J3" s="263">
        <v>23529</v>
      </c>
      <c r="K3" s="263">
        <v>23559</v>
      </c>
      <c r="L3" s="263">
        <v>23590</v>
      </c>
      <c r="M3" s="263">
        <v>23621</v>
      </c>
      <c r="N3" s="263">
        <v>23651</v>
      </c>
      <c r="O3" s="263">
        <v>23682</v>
      </c>
      <c r="P3" s="263">
        <v>23712</v>
      </c>
    </row>
    <row r="4" spans="1:16">
      <c r="A4" s="4" t="s">
        <v>24</v>
      </c>
      <c r="B4" s="277" t="s">
        <v>9</v>
      </c>
      <c r="C4" s="15"/>
      <c r="D4" s="246">
        <f>'Reference Price จจ'!C4</f>
        <v>49.81522727272727</v>
      </c>
      <c r="E4" s="246">
        <f>'Reference Price จจ'!D4</f>
        <v>54.772000000000006</v>
      </c>
      <c r="F4" s="246">
        <f>'Reference Price จจ'!E4</f>
        <v>54.3</v>
      </c>
      <c r="G4" s="246">
        <f>'Reference Price จจ'!F4</f>
        <v>54</v>
      </c>
      <c r="H4" s="246">
        <f>'Reference Price จจ'!G4</f>
        <v>53</v>
      </c>
      <c r="I4" s="246">
        <f>'Reference Price จจ'!H4</f>
        <v>53.5</v>
      </c>
      <c r="J4" s="246">
        <f>'Reference Price จจ'!I4</f>
        <v>54</v>
      </c>
      <c r="K4" s="246">
        <f>'Reference Price จจ'!J4</f>
        <v>54</v>
      </c>
      <c r="L4" s="246">
        <f>'Reference Price จจ'!K4</f>
        <v>54</v>
      </c>
      <c r="M4" s="246">
        <f>'Reference Price จจ'!L4</f>
        <v>53.5</v>
      </c>
      <c r="N4" s="246">
        <f>'Reference Price จจ'!M4</f>
        <v>53.5</v>
      </c>
      <c r="O4" s="246">
        <f>'Reference Price จจ'!N4</f>
        <v>54</v>
      </c>
      <c r="P4" s="246">
        <f>'Reference Price จจ'!O4</f>
        <v>54</v>
      </c>
    </row>
    <row r="5" spans="1:16">
      <c r="A5" s="4" t="s">
        <v>7</v>
      </c>
      <c r="B5" s="277" t="s">
        <v>10</v>
      </c>
      <c r="C5" s="15"/>
      <c r="D5" s="246">
        <f>'Reference Price จจ'!C5</f>
        <v>449.01704545454544</v>
      </c>
      <c r="E5" s="246">
        <f>'Reference Price จจ'!D5</f>
        <v>513.28125</v>
      </c>
      <c r="F5" s="246">
        <f>'Reference Price จจ'!E5</f>
        <v>504.9</v>
      </c>
      <c r="G5" s="246">
        <f>'Reference Price จจ'!F5</f>
        <v>497.25</v>
      </c>
      <c r="H5" s="246">
        <f>'Reference Price จจ'!G5</f>
        <v>484.2</v>
      </c>
      <c r="I5" s="246">
        <f>'Reference Price จจ'!H5</f>
        <v>485.1</v>
      </c>
      <c r="J5" s="246">
        <f>'Reference Price จจ'!I5</f>
        <v>483.3</v>
      </c>
      <c r="K5" s="246">
        <f>'Reference Price จจ'!J5</f>
        <v>482.85</v>
      </c>
      <c r="L5" s="246">
        <f>'Reference Price จจ'!K5</f>
        <v>484.2</v>
      </c>
      <c r="M5" s="246">
        <f>'Reference Price จจ'!L5</f>
        <v>480.6</v>
      </c>
      <c r="N5" s="246">
        <f>'Reference Price จจ'!M5</f>
        <v>480.6</v>
      </c>
      <c r="O5" s="246">
        <f>'Reference Price จจ'!N5</f>
        <v>486</v>
      </c>
      <c r="P5" s="246">
        <f>'Reference Price จจ'!O5</f>
        <v>488.7</v>
      </c>
    </row>
    <row r="6" spans="1:16">
      <c r="A6" s="4" t="s">
        <v>7</v>
      </c>
      <c r="B6" s="278" t="s">
        <v>11</v>
      </c>
      <c r="C6" s="15"/>
      <c r="D6" s="246">
        <f>'Reference Price จจ'!C6</f>
        <v>461.54136125093669</v>
      </c>
      <c r="E6" s="246">
        <f>'Reference Price จจ'!D6</f>
        <v>539.06944786240945</v>
      </c>
      <c r="F6" s="246">
        <f>'Reference Price จจ'!E6</f>
        <v>491.4</v>
      </c>
      <c r="G6" s="246">
        <f>'Reference Price จจ'!F6</f>
        <v>483.75</v>
      </c>
      <c r="H6" s="246">
        <f>'Reference Price จจ'!G6</f>
        <v>470.7</v>
      </c>
      <c r="I6" s="246">
        <f>'Reference Price จจ'!H6</f>
        <v>471.6</v>
      </c>
      <c r="J6" s="246">
        <f>'Reference Price จจ'!I6</f>
        <v>469.8</v>
      </c>
      <c r="K6" s="246">
        <f>'Reference Price จจ'!J6</f>
        <v>469.35</v>
      </c>
      <c r="L6" s="246">
        <f>'Reference Price จจ'!K6</f>
        <v>470.7</v>
      </c>
      <c r="M6" s="246">
        <f>'Reference Price จจ'!L6</f>
        <v>467.1</v>
      </c>
      <c r="N6" s="246">
        <f>'Reference Price จจ'!M6</f>
        <v>467.1</v>
      </c>
      <c r="O6" s="246">
        <f>'Reference Price จจ'!N6</f>
        <v>472.5</v>
      </c>
      <c r="P6" s="246">
        <f>'Reference Price จจ'!O6</f>
        <v>475.2</v>
      </c>
    </row>
    <row r="7" spans="1:16">
      <c r="A7" s="4" t="s">
        <v>24</v>
      </c>
      <c r="B7" s="278" t="s">
        <v>11</v>
      </c>
      <c r="C7" s="15"/>
      <c r="D7" s="246">
        <f>'Reference Price จจ'!C7</f>
        <v>47.59</v>
      </c>
      <c r="E7" s="246">
        <f>'Reference Price จจ'!D7</f>
        <v>55.584000000000003</v>
      </c>
      <c r="F7" s="246">
        <f>'Reference Price จจ'!E7</f>
        <v>54.599999999999994</v>
      </c>
      <c r="G7" s="246">
        <f>'Reference Price จจ'!F7</f>
        <v>53.75</v>
      </c>
      <c r="H7" s="246">
        <f>'Reference Price จจ'!G7</f>
        <v>52.3</v>
      </c>
      <c r="I7" s="246">
        <f>'Reference Price จจ'!H7</f>
        <v>52.400000000000006</v>
      </c>
      <c r="J7" s="246">
        <f>'Reference Price จจ'!I7</f>
        <v>52.2</v>
      </c>
      <c r="K7" s="246">
        <f>'Reference Price จจ'!J7</f>
        <v>52.150000000000006</v>
      </c>
      <c r="L7" s="246">
        <f>'Reference Price จจ'!K7</f>
        <v>52.3</v>
      </c>
      <c r="M7" s="246">
        <f>'Reference Price จจ'!L7</f>
        <v>51.900000000000006</v>
      </c>
      <c r="N7" s="246">
        <f>'Reference Price จจ'!M7</f>
        <v>51.900000000000006</v>
      </c>
      <c r="O7" s="246">
        <f>'Reference Price จจ'!N7</f>
        <v>52.5</v>
      </c>
      <c r="P7" s="246">
        <f>'Reference Price จจ'!O7</f>
        <v>52.8</v>
      </c>
    </row>
    <row r="8" spans="1:16">
      <c r="A8" s="4" t="s">
        <v>7</v>
      </c>
      <c r="B8" s="279" t="s">
        <v>44</v>
      </c>
      <c r="C8" s="15"/>
      <c r="D8" s="246">
        <f>'Reference Price จจ'!C8</f>
        <v>448.57142857142856</v>
      </c>
      <c r="E8" s="246">
        <f>'Reference Price จจ'!D8</f>
        <v>570.65</v>
      </c>
      <c r="F8" s="246">
        <f>'Reference Price จจ'!E8</f>
        <v>595</v>
      </c>
      <c r="G8" s="246">
        <f>'Reference Price จจ'!F8</f>
        <v>560</v>
      </c>
      <c r="H8" s="246">
        <f>'Reference Price จจ'!G8</f>
        <v>507.5</v>
      </c>
      <c r="I8" s="246">
        <f>'Reference Price จจ'!H8</f>
        <v>430</v>
      </c>
      <c r="J8" s="246">
        <f>'Reference Price จจ'!I8</f>
        <v>415</v>
      </c>
      <c r="K8" s="246">
        <f>'Reference Price จจ'!J8</f>
        <v>380</v>
      </c>
      <c r="L8" s="246">
        <f>'Reference Price จจ'!K8</f>
        <v>395</v>
      </c>
      <c r="M8" s="246">
        <f>'Reference Price จจ'!L8</f>
        <v>400</v>
      </c>
      <c r="N8" s="246">
        <f>'Reference Price จจ'!M8</f>
        <v>405</v>
      </c>
      <c r="O8" s="246">
        <f>'Reference Price จจ'!N8</f>
        <v>410</v>
      </c>
      <c r="P8" s="246">
        <f>'Reference Price จจ'!O8</f>
        <v>410</v>
      </c>
    </row>
    <row r="9" spans="1:16">
      <c r="A9" s="4" t="s">
        <v>7</v>
      </c>
      <c r="B9" s="279" t="s">
        <v>43</v>
      </c>
      <c r="C9" s="15"/>
      <c r="D9" s="246">
        <f>'Reference Price จจ'!C9</f>
        <v>455</v>
      </c>
      <c r="E9" s="246">
        <f>'Reference Price จจ'!D9</f>
        <v>540</v>
      </c>
      <c r="F9" s="246">
        <f>'Reference Price จจ'!E9</f>
        <v>595</v>
      </c>
      <c r="G9" s="246">
        <f>'Reference Price จจ'!F9</f>
        <v>560</v>
      </c>
      <c r="H9" s="246">
        <f>'Reference Price จจ'!G9</f>
        <v>507.5</v>
      </c>
      <c r="I9" s="246">
        <f>'Reference Price จจ'!H9</f>
        <v>430</v>
      </c>
      <c r="J9" s="246">
        <f>'Reference Price จจ'!I9</f>
        <v>415</v>
      </c>
      <c r="K9" s="246">
        <f>'Reference Price จจ'!J9</f>
        <v>380</v>
      </c>
      <c r="L9" s="246">
        <f>'Reference Price จจ'!K9</f>
        <v>395</v>
      </c>
      <c r="M9" s="246">
        <f>'Reference Price จจ'!L9</f>
        <v>400</v>
      </c>
      <c r="N9" s="246">
        <f>'Reference Price จจ'!M9</f>
        <v>405</v>
      </c>
      <c r="O9" s="246">
        <f>'Reference Price จจ'!N9</f>
        <v>410</v>
      </c>
      <c r="P9" s="246">
        <f>'Reference Price จจ'!O9</f>
        <v>410</v>
      </c>
    </row>
    <row r="10" spans="1:16">
      <c r="A10" s="4" t="s">
        <v>7</v>
      </c>
      <c r="B10" s="279" t="s">
        <v>21</v>
      </c>
      <c r="C10" s="15"/>
      <c r="D10" s="246">
        <f>'Reference Price จจ'!C10</f>
        <v>450</v>
      </c>
      <c r="E10" s="246">
        <f>'Reference Price จจ'!D10</f>
        <v>550</v>
      </c>
      <c r="F10" s="246">
        <f>'Reference Price จจ'!E10</f>
        <v>605</v>
      </c>
      <c r="G10" s="246">
        <f>'Reference Price จจ'!F10</f>
        <v>570</v>
      </c>
      <c r="H10" s="246">
        <f>'Reference Price จจ'!G10</f>
        <v>510</v>
      </c>
      <c r="I10" s="246">
        <f>'Reference Price จจ'!H10</f>
        <v>430</v>
      </c>
      <c r="J10" s="246">
        <f>'Reference Price จจ'!I10</f>
        <v>415</v>
      </c>
      <c r="K10" s="246">
        <f>'Reference Price จจ'!J10</f>
        <v>380</v>
      </c>
      <c r="L10" s="246">
        <f>'Reference Price จจ'!K10</f>
        <v>395</v>
      </c>
      <c r="M10" s="246">
        <f>'Reference Price จจ'!L10</f>
        <v>400</v>
      </c>
      <c r="N10" s="246">
        <f>'Reference Price จจ'!M10</f>
        <v>405</v>
      </c>
      <c r="O10" s="246">
        <f>'Reference Price จจ'!N10</f>
        <v>410</v>
      </c>
      <c r="P10" s="246">
        <f>'Reference Price จจ'!O10</f>
        <v>410</v>
      </c>
    </row>
    <row r="11" spans="1:16">
      <c r="A11" s="4" t="s">
        <v>7</v>
      </c>
      <c r="B11" s="279" t="s">
        <v>22</v>
      </c>
      <c r="C11" s="15"/>
      <c r="D11" s="246">
        <f>'Reference Price จจ'!C11</f>
        <v>460</v>
      </c>
      <c r="E11" s="246">
        <f>'Reference Price จจ'!D11</f>
        <v>530</v>
      </c>
      <c r="F11" s="246">
        <f>'Reference Price จจ'!E11</f>
        <v>585</v>
      </c>
      <c r="G11" s="246">
        <f>'Reference Price จจ'!F11</f>
        <v>550</v>
      </c>
      <c r="H11" s="246">
        <f>'Reference Price จจ'!G11</f>
        <v>505</v>
      </c>
      <c r="I11" s="246">
        <f>'Reference Price จจ'!H11</f>
        <v>430</v>
      </c>
      <c r="J11" s="246">
        <f>'Reference Price จจ'!I11</f>
        <v>415</v>
      </c>
      <c r="K11" s="246">
        <f>'Reference Price จจ'!J11</f>
        <v>380</v>
      </c>
      <c r="L11" s="246">
        <f>'Reference Price จจ'!K11</f>
        <v>395</v>
      </c>
      <c r="M11" s="246">
        <f>'Reference Price จจ'!L11</f>
        <v>400</v>
      </c>
      <c r="N11" s="246">
        <f>'Reference Price จจ'!M11</f>
        <v>405</v>
      </c>
      <c r="O11" s="246">
        <f>'Reference Price จจ'!N11</f>
        <v>410</v>
      </c>
      <c r="P11" s="246">
        <f>'Reference Price จจ'!O11</f>
        <v>410</v>
      </c>
    </row>
    <row r="12" spans="1:16">
      <c r="A12" s="4" t="s">
        <v>7</v>
      </c>
      <c r="B12" s="278" t="s">
        <v>8</v>
      </c>
      <c r="C12" s="15"/>
      <c r="D12" s="246">
        <f>'Reference Price จจ'!C12</f>
        <v>1068.75</v>
      </c>
      <c r="E12" s="246">
        <f>'Reference Price จจ'!D12</f>
        <v>1061.25</v>
      </c>
      <c r="F12" s="246">
        <f>'Reference Price จจ'!E12</f>
        <v>1033</v>
      </c>
      <c r="G12" s="246">
        <f>'Reference Price จจ'!F12</f>
        <v>1005</v>
      </c>
      <c r="H12" s="246">
        <f>'Reference Price จจ'!G12</f>
        <v>1000</v>
      </c>
      <c r="I12" s="246">
        <f>'Reference Price จจ'!H12</f>
        <v>1005</v>
      </c>
      <c r="J12" s="246">
        <f>'Reference Price จจ'!I12</f>
        <v>995</v>
      </c>
      <c r="K12" s="246">
        <f>'Reference Price จจ'!J12</f>
        <v>955</v>
      </c>
      <c r="L12" s="246">
        <f>'Reference Price จจ'!K12</f>
        <v>920</v>
      </c>
      <c r="M12" s="246">
        <f>'Reference Price จจ'!L12</f>
        <v>930</v>
      </c>
      <c r="N12" s="246">
        <f>'Reference Price จจ'!M12</f>
        <v>960</v>
      </c>
      <c r="O12" s="246">
        <f>'Reference Price จจ'!N12</f>
        <v>980</v>
      </c>
      <c r="P12" s="246">
        <f>'Reference Price จจ'!O12</f>
        <v>960</v>
      </c>
    </row>
    <row r="13" spans="1:16">
      <c r="A13" s="4" t="s">
        <v>7</v>
      </c>
      <c r="B13" s="278" t="s">
        <v>13</v>
      </c>
      <c r="C13" s="15"/>
      <c r="D13" s="246">
        <f>'Reference Price จจ'!C13</f>
        <v>1418.75</v>
      </c>
      <c r="E13" s="246">
        <f>'Reference Price จจ'!D13</f>
        <v>1443.75</v>
      </c>
      <c r="F13" s="246">
        <f>'Reference Price จจ'!E13</f>
        <v>1413</v>
      </c>
      <c r="G13" s="246">
        <f>'Reference Price จจ'!F13</f>
        <v>1350</v>
      </c>
      <c r="H13" s="246">
        <f>'Reference Price จจ'!G13</f>
        <v>1300</v>
      </c>
      <c r="I13" s="246">
        <f>'Reference Price จจ'!H13</f>
        <v>1310</v>
      </c>
      <c r="J13" s="246">
        <f>'Reference Price จจ'!I13</f>
        <v>1310</v>
      </c>
      <c r="K13" s="246">
        <f>'Reference Price จจ'!J13</f>
        <v>1270</v>
      </c>
      <c r="L13" s="246">
        <f>'Reference Price จจ'!K13</f>
        <v>1220</v>
      </c>
      <c r="M13" s="246">
        <f>'Reference Price จจ'!L13</f>
        <v>1220</v>
      </c>
      <c r="N13" s="246">
        <f>'Reference Price จจ'!M13</f>
        <v>1250</v>
      </c>
      <c r="O13" s="246">
        <f>'Reference Price จจ'!N13</f>
        <v>1280</v>
      </c>
      <c r="P13" s="246">
        <f>'Reference Price จจ'!O13</f>
        <v>1260</v>
      </c>
    </row>
    <row r="14" spans="1:16">
      <c r="A14" s="4" t="s">
        <v>7</v>
      </c>
      <c r="B14" s="278" t="s">
        <v>14</v>
      </c>
      <c r="C14" s="15"/>
      <c r="D14" s="246">
        <f>'Reference Price จจ'!C14</f>
        <v>1063.75</v>
      </c>
      <c r="E14" s="246">
        <f>'Reference Price จจ'!D14</f>
        <v>1060</v>
      </c>
      <c r="F14" s="246">
        <f>'Reference Price จจ'!E14</f>
        <v>1035</v>
      </c>
      <c r="G14" s="246">
        <f>'Reference Price จจ'!F14</f>
        <v>990</v>
      </c>
      <c r="H14" s="246">
        <f>'Reference Price จจ'!G14</f>
        <v>980</v>
      </c>
      <c r="I14" s="246">
        <f>'Reference Price จจ'!H14</f>
        <v>1000</v>
      </c>
      <c r="J14" s="246">
        <f>'Reference Price จจ'!I14</f>
        <v>1000</v>
      </c>
      <c r="K14" s="246">
        <f>'Reference Price จจ'!J14</f>
        <v>970</v>
      </c>
      <c r="L14" s="246">
        <f>'Reference Price จจ'!K14</f>
        <v>930</v>
      </c>
      <c r="M14" s="246">
        <f>'Reference Price จจ'!L14</f>
        <v>930</v>
      </c>
      <c r="N14" s="246">
        <f>'Reference Price จจ'!M14</f>
        <v>965</v>
      </c>
      <c r="O14" s="246">
        <f>'Reference Price จจ'!N14</f>
        <v>1000</v>
      </c>
      <c r="P14" s="246">
        <f>'Reference Price จจ'!O14</f>
        <v>980</v>
      </c>
    </row>
    <row r="15" spans="1:16">
      <c r="A15" s="4" t="s">
        <v>7</v>
      </c>
      <c r="B15" s="278" t="s">
        <v>15</v>
      </c>
      <c r="C15" s="15"/>
      <c r="D15" s="246">
        <f>'Reference Price จจ'!C15</f>
        <v>1266.875</v>
      </c>
      <c r="E15" s="246">
        <f>'Reference Price จจ'!D15</f>
        <v>1235</v>
      </c>
      <c r="F15" s="246">
        <f>'Reference Price จจ'!E15</f>
        <v>1231</v>
      </c>
      <c r="G15" s="246">
        <f>'Reference Price จจ'!F15</f>
        <v>1252</v>
      </c>
      <c r="H15" s="246">
        <f>'Reference Price จจ'!G15</f>
        <v>1213</v>
      </c>
      <c r="I15" s="246">
        <f>'Reference Price จจ'!H15</f>
        <v>1178</v>
      </c>
      <c r="J15" s="246">
        <f>'Reference Price จจ'!I15</f>
        <v>1146</v>
      </c>
      <c r="K15" s="246">
        <f>'Reference Price จจ'!J15</f>
        <v>1104</v>
      </c>
      <c r="L15" s="246">
        <f>'Reference Price จจ'!K15</f>
        <v>1079</v>
      </c>
      <c r="M15" s="246">
        <f>'Reference Price จจ'!L15</f>
        <v>1094</v>
      </c>
      <c r="N15" s="246">
        <f>'Reference Price จจ'!M15</f>
        <v>1125</v>
      </c>
      <c r="O15" s="246">
        <f>'Reference Price จจ'!N15</f>
        <v>1120</v>
      </c>
      <c r="P15" s="246">
        <f>'Reference Price จจ'!O15</f>
        <v>1094</v>
      </c>
    </row>
    <row r="16" spans="1:16">
      <c r="A16" s="4" t="s">
        <v>7</v>
      </c>
      <c r="B16" s="277" t="s">
        <v>16</v>
      </c>
      <c r="C16" s="15"/>
      <c r="D16" s="246">
        <f>'Reference Price จจ'!C16</f>
        <v>0</v>
      </c>
      <c r="E16" s="246">
        <f>'Reference Price จจ'!D16</f>
        <v>913.125</v>
      </c>
      <c r="F16" s="246">
        <f>'Reference Price จจ'!E16</f>
        <v>884.9</v>
      </c>
      <c r="G16" s="246">
        <f>'Reference Price จจ'!F16</f>
        <v>868.25</v>
      </c>
      <c r="H16" s="246">
        <f>'Reference Price จจ'!G16</f>
        <v>830.2</v>
      </c>
      <c r="I16" s="246">
        <f>'Reference Price จจ'!H16</f>
        <v>809.1</v>
      </c>
      <c r="J16" s="246">
        <f>'Reference Price จจ'!I16</f>
        <v>823.3</v>
      </c>
      <c r="K16" s="246">
        <f>'Reference Price จจ'!J16</f>
        <v>806.85</v>
      </c>
      <c r="L16" s="246">
        <f>'Reference Price จจ'!K16</f>
        <v>805.2</v>
      </c>
      <c r="M16" s="246">
        <f>'Reference Price จจ'!L16</f>
        <v>792.6</v>
      </c>
      <c r="N16" s="246">
        <f>'Reference Price จจ'!M16</f>
        <v>796.6</v>
      </c>
      <c r="O16" s="246">
        <f>'Reference Price จจ'!N16</f>
        <v>796</v>
      </c>
      <c r="P16" s="246">
        <f>'Reference Price จจ'!O16</f>
        <v>773.7</v>
      </c>
    </row>
    <row r="17" spans="1:16">
      <c r="A17" s="4" t="s">
        <v>7</v>
      </c>
      <c r="B17" s="277" t="s">
        <v>17</v>
      </c>
      <c r="C17" s="15"/>
      <c r="D17" s="246">
        <f>'Reference Price จจ'!C17</f>
        <v>103.55955555555556</v>
      </c>
      <c r="E17" s="246">
        <f>'Reference Price จจ'!D17</f>
        <v>92.321400000000011</v>
      </c>
      <c r="F17" s="246">
        <f>'Reference Price จจ'!E17</f>
        <v>82.168242364630402</v>
      </c>
      <c r="G17" s="246">
        <f>'Reference Price จจ'!F17</f>
        <v>77.334816343181558</v>
      </c>
      <c r="H17" s="246">
        <f>'Reference Price จจ'!G17</f>
        <v>70.084677311008278</v>
      </c>
      <c r="I17" s="246">
        <f>'Reference Price จจ'!H17</f>
        <v>59.382091120657257</v>
      </c>
      <c r="J17" s="246">
        <f>'Reference Price จจ'!I17</f>
        <v>57.310622825750613</v>
      </c>
      <c r="K17" s="246">
        <f>'Reference Price จจ'!J17</f>
        <v>52.477196804301769</v>
      </c>
      <c r="L17" s="246">
        <f>'Reference Price จจ'!K17</f>
        <v>54.548665099208421</v>
      </c>
      <c r="M17" s="246">
        <f>'Reference Price จจ'!L17</f>
        <v>55.239154530843976</v>
      </c>
      <c r="N17" s="246">
        <f>'Reference Price จจ'!M17</f>
        <v>55.929643962479524</v>
      </c>
      <c r="O17" s="246">
        <f>'Reference Price จจ'!N17</f>
        <v>56.620133394115086</v>
      </c>
      <c r="P17" s="246">
        <f>'Reference Price จจ'!O17</f>
        <v>56.620133394115086</v>
      </c>
    </row>
    <row r="18" spans="1:16">
      <c r="A18" s="4" t="s">
        <v>7</v>
      </c>
      <c r="B18" s="277" t="s">
        <v>18</v>
      </c>
      <c r="C18" s="15"/>
      <c r="D18" s="246">
        <f>'Reference Price จจ'!C18</f>
        <v>75.243419999999986</v>
      </c>
      <c r="E18" s="246">
        <f>'Reference Price จจ'!D18</f>
        <v>96.520719999999969</v>
      </c>
      <c r="F18" s="246">
        <f>'Reference Price จจ'!E18</f>
        <v>65.734593891704321</v>
      </c>
      <c r="G18" s="246">
        <f>'Reference Price จจ'!F18</f>
        <v>61.867853074545245</v>
      </c>
      <c r="H18" s="246">
        <f>'Reference Price จจ'!G18</f>
        <v>56.067741848806627</v>
      </c>
      <c r="I18" s="246">
        <f>'Reference Price จจ'!H18</f>
        <v>47.505672896525809</v>
      </c>
      <c r="J18" s="246">
        <f>'Reference Price จจ'!I18</f>
        <v>45.848498260600493</v>
      </c>
      <c r="K18" s="246">
        <f>'Reference Price จจ'!J18</f>
        <v>41.981757443441417</v>
      </c>
      <c r="L18" s="246">
        <f>'Reference Price จจ'!K18</f>
        <v>43.638932079366739</v>
      </c>
      <c r="M18" s="246">
        <f>'Reference Price จจ'!L18</f>
        <v>44.191323624675185</v>
      </c>
      <c r="N18" s="246">
        <f>'Reference Price จจ'!M18</f>
        <v>44.743715169983624</v>
      </c>
      <c r="O18" s="246">
        <f>'Reference Price จจ'!N18</f>
        <v>45.296106715292069</v>
      </c>
      <c r="P18" s="246">
        <f>'Reference Price จจ'!O18</f>
        <v>45.296106715292069</v>
      </c>
    </row>
    <row r="19" spans="1:16">
      <c r="A19" s="4" t="s">
        <v>7</v>
      </c>
      <c r="B19" s="277" t="s">
        <v>19</v>
      </c>
      <c r="C19" s="15"/>
      <c r="D19" s="246">
        <f>'Reference Price จจ'!C19</f>
        <v>428.57401184440261</v>
      </c>
      <c r="E19" s="246">
        <f>'Reference Price จจ'!D19</f>
        <v>431.36405214949008</v>
      </c>
      <c r="F19" s="246">
        <f>'Reference Price จจ'!E19</f>
        <v>433.21796298338694</v>
      </c>
      <c r="G19" s="246">
        <f>'Reference Price จจ'!F19</f>
        <v>436.76686706746824</v>
      </c>
      <c r="H19" s="246">
        <f>'Reference Price จจ'!G19</f>
        <v>437.05882352941177</v>
      </c>
      <c r="I19" s="246">
        <f>'Reference Price จจ'!H19</f>
        <v>439.31893471571493</v>
      </c>
      <c r="J19" s="246">
        <f>'Reference Price จจ'!I19</f>
        <v>439.31893471571493</v>
      </c>
      <c r="K19" s="246">
        <f>'Reference Price จจ'!J19</f>
        <v>440.496733468304</v>
      </c>
      <c r="L19" s="246">
        <f>'Reference Price จจ'!K19</f>
        <v>436.36546340581549</v>
      </c>
      <c r="M19" s="246">
        <f>'Reference Price จจ'!L19</f>
        <v>436.36546340581549</v>
      </c>
      <c r="N19" s="246">
        <f>'Reference Price จจ'!M19</f>
        <v>438.8657036747399</v>
      </c>
      <c r="O19" s="246">
        <f>'Reference Price จจ'!N19</f>
        <v>432.87248598223965</v>
      </c>
      <c r="P19" s="246">
        <f>'Reference Price จจ'!O19</f>
        <v>432.87248598223965</v>
      </c>
    </row>
    <row r="20" spans="1:16">
      <c r="A20" s="4" t="s">
        <v>25</v>
      </c>
      <c r="B20" s="277" t="s">
        <v>20</v>
      </c>
      <c r="C20" s="15"/>
      <c r="D20" s="247">
        <f>'Reference Price จจ'!C20</f>
        <v>30.391203225806454</v>
      </c>
      <c r="E20" s="247">
        <f>'Reference Price จจ'!D20</f>
        <v>30.194945161290324</v>
      </c>
      <c r="F20" s="247">
        <f>'Reference Price จจ'!E20</f>
        <v>30.185267272727263</v>
      </c>
      <c r="G20" s="247">
        <f>'Reference Price จจ'!F20</f>
        <v>29.94</v>
      </c>
      <c r="H20" s="247">
        <f>'Reference Price จจ'!G20</f>
        <v>29.92</v>
      </c>
      <c r="I20" s="247">
        <f>'Reference Price จจ'!H20</f>
        <v>29.92</v>
      </c>
      <c r="J20" s="247">
        <f>'Reference Price จจ'!I20</f>
        <v>29.92</v>
      </c>
      <c r="K20" s="247">
        <f>'Reference Price จจ'!J20</f>
        <v>29.84</v>
      </c>
      <c r="L20" s="247">
        <f>'Reference Price จจ'!K20</f>
        <v>29.84</v>
      </c>
      <c r="M20" s="247">
        <f>'Reference Price จจ'!L20</f>
        <v>29.84</v>
      </c>
      <c r="N20" s="247">
        <f>'Reference Price จจ'!M20</f>
        <v>29.67</v>
      </c>
      <c r="O20" s="247">
        <f>'Reference Price จจ'!N20</f>
        <v>29.67</v>
      </c>
      <c r="P20" s="247">
        <f>'Reference Price จจ'!O20</f>
        <v>29.67</v>
      </c>
    </row>
    <row r="21" spans="1:16" ht="23.4">
      <c r="A21" s="62" t="s">
        <v>126</v>
      </c>
    </row>
    <row r="22" spans="1:16" s="65" customFormat="1" ht="23.4">
      <c r="A22" s="63" t="s">
        <v>0</v>
      </c>
      <c r="B22" s="64"/>
      <c r="D22" s="64"/>
    </row>
    <row r="23" spans="1:16" ht="13.8" customHeight="1">
      <c r="A23" s="362" t="s">
        <v>1</v>
      </c>
      <c r="B23" s="362" t="s">
        <v>93</v>
      </c>
      <c r="C23" s="362" t="s">
        <v>94</v>
      </c>
      <c r="D23" s="362" t="s">
        <v>95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65"/>
      <c r="B24" s="363"/>
      <c r="C24" s="363"/>
      <c r="D24" s="363"/>
      <c r="E24" s="271">
        <v>23377</v>
      </c>
      <c r="F24" s="271">
        <v>23408</v>
      </c>
      <c r="G24" s="271">
        <v>23437</v>
      </c>
      <c r="H24" s="271">
        <v>23468</v>
      </c>
      <c r="I24" s="271">
        <v>23498</v>
      </c>
      <c r="J24" s="271">
        <v>23529</v>
      </c>
      <c r="K24" s="271">
        <v>23559</v>
      </c>
      <c r="L24" s="271">
        <v>23590</v>
      </c>
      <c r="M24" s="271">
        <v>23621</v>
      </c>
      <c r="N24" s="271">
        <v>23651</v>
      </c>
      <c r="O24" s="271">
        <v>23682</v>
      </c>
      <c r="P24" s="271">
        <v>23712</v>
      </c>
    </row>
    <row r="25" spans="1:16">
      <c r="A25" s="66" t="s">
        <v>7</v>
      </c>
      <c r="B25" s="276" t="s">
        <v>90</v>
      </c>
      <c r="C25" s="276" t="s">
        <v>228</v>
      </c>
      <c r="D25" s="276" t="s">
        <v>90</v>
      </c>
      <c r="E25" s="249">
        <f>ROUND(IF(0.42*(0.336*E12+28)+0.42*(0.314*E14+69)+0.16*(0.344*E13+17)&lt;370,370,0.42*(0.336*E12+28)+0.42*(0.314*E14+69)+0.16*(0.344*E13+17)),4)</f>
        <v>412.48039999999997</v>
      </c>
      <c r="F25" s="249">
        <f t="shared" ref="F25:P25" si="0">ROUND(IF(0.42*(0.336*F12+28)+0.42*(0.314*F14+69)+0.16*(0.344*F13+17)&lt;370,370,0.42*(0.336*F12+28)+0.42*(0.314*F14+69)+0.16*(0.344*F13+17)),4)</f>
        <v>403.5043</v>
      </c>
      <c r="G25" s="249">
        <f t="shared" si="0"/>
        <v>390.1508</v>
      </c>
      <c r="H25" s="249">
        <f t="shared" si="0"/>
        <v>385.37439999999998</v>
      </c>
      <c r="I25" s="249">
        <f t="shared" si="0"/>
        <v>389.26799999999997</v>
      </c>
      <c r="J25" s="249">
        <f t="shared" si="0"/>
        <v>387.85680000000002</v>
      </c>
      <c r="K25" s="249">
        <f t="shared" si="0"/>
        <v>376.05399999999997</v>
      </c>
      <c r="L25" s="249">
        <f t="shared" si="0"/>
        <v>370</v>
      </c>
      <c r="M25" s="249">
        <f t="shared" si="0"/>
        <v>370</v>
      </c>
      <c r="N25" s="249">
        <f t="shared" si="0"/>
        <v>374.99939999999998</v>
      </c>
      <c r="O25" s="249">
        <f t="shared" si="0"/>
        <v>384.08879999999999</v>
      </c>
      <c r="P25" s="249">
        <f t="shared" si="0"/>
        <v>377.52800000000002</v>
      </c>
    </row>
    <row r="26" spans="1:16">
      <c r="A26" s="66" t="s">
        <v>7</v>
      </c>
      <c r="B26" s="276" t="s">
        <v>90</v>
      </c>
      <c r="C26" s="276" t="s">
        <v>229</v>
      </c>
      <c r="D26" s="276" t="s">
        <v>90</v>
      </c>
      <c r="E26" s="249">
        <f t="shared" ref="E26:P26" si="1">E25*1.0496</f>
        <v>432.93942784000001</v>
      </c>
      <c r="F26" s="249">
        <f t="shared" si="1"/>
        <v>423.51811328000002</v>
      </c>
      <c r="G26" s="249">
        <f t="shared" si="1"/>
        <v>409.50227968000002</v>
      </c>
      <c r="H26" s="249">
        <f t="shared" si="1"/>
        <v>404.48897024000001</v>
      </c>
      <c r="I26" s="249">
        <f t="shared" si="1"/>
        <v>408.57569280000001</v>
      </c>
      <c r="J26" s="249">
        <f t="shared" si="1"/>
        <v>407.09449728000004</v>
      </c>
      <c r="K26" s="249">
        <f t="shared" si="1"/>
        <v>394.70627840000003</v>
      </c>
      <c r="L26" s="249">
        <f t="shared" si="1"/>
        <v>388.35200000000003</v>
      </c>
      <c r="M26" s="249">
        <f t="shared" si="1"/>
        <v>388.35200000000003</v>
      </c>
      <c r="N26" s="249">
        <f t="shared" si="1"/>
        <v>393.59937023999998</v>
      </c>
      <c r="O26" s="249">
        <f t="shared" si="1"/>
        <v>403.13960448</v>
      </c>
      <c r="P26" s="249">
        <f t="shared" si="1"/>
        <v>396.25338880000004</v>
      </c>
    </row>
    <row r="27" spans="1:16">
      <c r="A27" s="66" t="s">
        <v>7</v>
      </c>
      <c r="B27" s="276" t="s">
        <v>90</v>
      </c>
      <c r="C27" s="276" t="s">
        <v>230</v>
      </c>
      <c r="D27" s="276" t="s">
        <v>90</v>
      </c>
      <c r="E27" s="249">
        <f>(E25*1.014)+2.0224</f>
        <v>420.27752559999999</v>
      </c>
      <c r="F27" s="249">
        <f t="shared" ref="F27:P27" si="2">(F25*1.014)+2.0224</f>
        <v>411.17576020000001</v>
      </c>
      <c r="G27" s="249">
        <f t="shared" si="2"/>
        <v>397.63531119999999</v>
      </c>
      <c r="H27" s="249">
        <f t="shared" si="2"/>
        <v>392.7920416</v>
      </c>
      <c r="I27" s="249">
        <f t="shared" si="2"/>
        <v>396.74015199999997</v>
      </c>
      <c r="J27" s="249">
        <f t="shared" si="2"/>
        <v>395.30919520000003</v>
      </c>
      <c r="K27" s="249">
        <f t="shared" si="2"/>
        <v>383.34115599999996</v>
      </c>
      <c r="L27" s="249">
        <f t="shared" si="2"/>
        <v>377.20240000000001</v>
      </c>
      <c r="M27" s="249">
        <f t="shared" si="2"/>
        <v>377.20240000000001</v>
      </c>
      <c r="N27" s="249">
        <f t="shared" si="2"/>
        <v>382.27179159999997</v>
      </c>
      <c r="O27" s="249">
        <f t="shared" si="2"/>
        <v>391.48844320000001</v>
      </c>
      <c r="P27" s="249">
        <f t="shared" si="2"/>
        <v>384.83579200000003</v>
      </c>
    </row>
    <row r="28" spans="1:16">
      <c r="A28" s="66" t="s">
        <v>7</v>
      </c>
      <c r="B28" s="276" t="s">
        <v>90</v>
      </c>
      <c r="C28" s="276" t="s">
        <v>231</v>
      </c>
      <c r="D28" s="276" t="s">
        <v>90</v>
      </c>
      <c r="E28" s="249">
        <f>(E25*1.014)+28</f>
        <v>446.25512559999999</v>
      </c>
      <c r="F28" s="249">
        <f t="shared" ref="F28:P28" si="3">(F25*1.014)+28</f>
        <v>437.15336020000001</v>
      </c>
      <c r="G28" s="249">
        <f t="shared" si="3"/>
        <v>423.61291119999999</v>
      </c>
      <c r="H28" s="249">
        <f t="shared" si="3"/>
        <v>418.7696416</v>
      </c>
      <c r="I28" s="249">
        <f t="shared" si="3"/>
        <v>422.71775199999996</v>
      </c>
      <c r="J28" s="249">
        <f t="shared" si="3"/>
        <v>421.28679520000003</v>
      </c>
      <c r="K28" s="249">
        <f t="shared" si="3"/>
        <v>409.31875599999995</v>
      </c>
      <c r="L28" s="249">
        <f t="shared" si="3"/>
        <v>403.18</v>
      </c>
      <c r="M28" s="249">
        <f t="shared" si="3"/>
        <v>403.18</v>
      </c>
      <c r="N28" s="249">
        <f t="shared" si="3"/>
        <v>408.24939159999997</v>
      </c>
      <c r="O28" s="249">
        <f t="shared" si="3"/>
        <v>417.4660432</v>
      </c>
      <c r="P28" s="249">
        <f t="shared" si="3"/>
        <v>410.81339200000002</v>
      </c>
    </row>
    <row r="29" spans="1:16">
      <c r="A29" s="66" t="s">
        <v>7</v>
      </c>
      <c r="B29" s="276" t="s">
        <v>90</v>
      </c>
      <c r="C29" s="276" t="s">
        <v>232</v>
      </c>
      <c r="D29" s="276" t="s">
        <v>90</v>
      </c>
      <c r="E29" s="249">
        <f t="shared" ref="E29:P29" si="4">E26</f>
        <v>432.93942784000001</v>
      </c>
      <c r="F29" s="249">
        <f t="shared" si="4"/>
        <v>423.51811328000002</v>
      </c>
      <c r="G29" s="249">
        <f t="shared" si="4"/>
        <v>409.50227968000002</v>
      </c>
      <c r="H29" s="249">
        <f t="shared" si="4"/>
        <v>404.48897024000001</v>
      </c>
      <c r="I29" s="249">
        <f t="shared" si="4"/>
        <v>408.57569280000001</v>
      </c>
      <c r="J29" s="249">
        <f t="shared" si="4"/>
        <v>407.09449728000004</v>
      </c>
      <c r="K29" s="249">
        <f t="shared" si="4"/>
        <v>394.70627840000003</v>
      </c>
      <c r="L29" s="249">
        <f t="shared" si="4"/>
        <v>388.35200000000003</v>
      </c>
      <c r="M29" s="249">
        <f t="shared" si="4"/>
        <v>388.35200000000003</v>
      </c>
      <c r="N29" s="249">
        <f t="shared" si="4"/>
        <v>393.59937023999998</v>
      </c>
      <c r="O29" s="249">
        <f t="shared" si="4"/>
        <v>403.13960448</v>
      </c>
      <c r="P29" s="249">
        <f t="shared" si="4"/>
        <v>396.25338880000004</v>
      </c>
    </row>
    <row r="30" spans="1:16">
      <c r="A30" s="66" t="s">
        <v>7</v>
      </c>
      <c r="B30" s="276" t="s">
        <v>90</v>
      </c>
      <c r="C30" s="276" t="s">
        <v>233</v>
      </c>
      <c r="D30" s="276" t="s">
        <v>90</v>
      </c>
      <c r="E30" s="249">
        <f t="shared" ref="E30:P30" si="5">(E25*1.014)+100</f>
        <v>518.25512559999993</v>
      </c>
      <c r="F30" s="249">
        <f t="shared" si="5"/>
        <v>509.15336020000001</v>
      </c>
      <c r="G30" s="249">
        <f t="shared" si="5"/>
        <v>495.61291119999999</v>
      </c>
      <c r="H30" s="249">
        <f t="shared" si="5"/>
        <v>490.7696416</v>
      </c>
      <c r="I30" s="249">
        <f t="shared" si="5"/>
        <v>494.71775199999996</v>
      </c>
      <c r="J30" s="249">
        <f t="shared" si="5"/>
        <v>493.28679520000003</v>
      </c>
      <c r="K30" s="249">
        <f t="shared" si="5"/>
        <v>481.31875599999995</v>
      </c>
      <c r="L30" s="249">
        <f t="shared" si="5"/>
        <v>475.18</v>
      </c>
      <c r="M30" s="249">
        <f t="shared" si="5"/>
        <v>475.18</v>
      </c>
      <c r="N30" s="249">
        <f t="shared" si="5"/>
        <v>480.24939159999997</v>
      </c>
      <c r="O30" s="249">
        <f t="shared" si="5"/>
        <v>489.4660432</v>
      </c>
      <c r="P30" s="249">
        <f t="shared" si="5"/>
        <v>482.81339200000002</v>
      </c>
    </row>
    <row r="31" spans="1:16">
      <c r="A31" s="66" t="s">
        <v>7</v>
      </c>
      <c r="B31" s="276" t="s">
        <v>90</v>
      </c>
      <c r="C31" s="276" t="s">
        <v>168</v>
      </c>
      <c r="D31" s="276" t="s">
        <v>90</v>
      </c>
      <c r="E31" s="249">
        <f>ROUND(IF(0.86*E5&lt;410,410,0.86*E5),4)</f>
        <v>441.42189999999999</v>
      </c>
      <c r="F31" s="249">
        <f t="shared" ref="F31:P31" si="6">ROUND(IF(0.86*F5&lt;410,410,0.86*F5),4)</f>
        <v>434.214</v>
      </c>
      <c r="G31" s="249">
        <f t="shared" si="6"/>
        <v>427.63499999999999</v>
      </c>
      <c r="H31" s="249">
        <f t="shared" si="6"/>
        <v>416.41199999999998</v>
      </c>
      <c r="I31" s="249">
        <f t="shared" si="6"/>
        <v>417.18599999999998</v>
      </c>
      <c r="J31" s="249">
        <f t="shared" si="6"/>
        <v>415.63799999999998</v>
      </c>
      <c r="K31" s="249">
        <f t="shared" si="6"/>
        <v>415.25099999999998</v>
      </c>
      <c r="L31" s="249">
        <f t="shared" si="6"/>
        <v>416.41199999999998</v>
      </c>
      <c r="M31" s="249">
        <f t="shared" si="6"/>
        <v>413.31599999999997</v>
      </c>
      <c r="N31" s="249">
        <f t="shared" si="6"/>
        <v>413.31599999999997</v>
      </c>
      <c r="O31" s="249">
        <f t="shared" si="6"/>
        <v>417.96</v>
      </c>
      <c r="P31" s="249">
        <f t="shared" si="6"/>
        <v>420.28199999999998</v>
      </c>
    </row>
    <row r="32" spans="1:16" s="65" customFormat="1" ht="23.4">
      <c r="A32" s="63" t="s">
        <v>4</v>
      </c>
      <c r="B32" s="64"/>
      <c r="D32" s="64"/>
    </row>
    <row r="33" spans="1:16" ht="13.8" customHeight="1">
      <c r="A33" s="362" t="s">
        <v>1</v>
      </c>
      <c r="B33" s="362" t="s">
        <v>93</v>
      </c>
      <c r="C33" s="362" t="s">
        <v>94</v>
      </c>
      <c r="D33" s="362" t="s">
        <v>95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65"/>
      <c r="B34" s="363"/>
      <c r="C34" s="363"/>
      <c r="D34" s="363"/>
      <c r="E34" s="271">
        <v>23377</v>
      </c>
      <c r="F34" s="271">
        <v>23408</v>
      </c>
      <c r="G34" s="271">
        <v>23437</v>
      </c>
      <c r="H34" s="271">
        <v>23468</v>
      </c>
      <c r="I34" s="271">
        <v>23498</v>
      </c>
      <c r="J34" s="271">
        <v>23529</v>
      </c>
      <c r="K34" s="271">
        <v>23559</v>
      </c>
      <c r="L34" s="271">
        <v>23590</v>
      </c>
      <c r="M34" s="271">
        <v>23621</v>
      </c>
      <c r="N34" s="271">
        <v>23651</v>
      </c>
      <c r="O34" s="271">
        <v>23682</v>
      </c>
      <c r="P34" s="271">
        <v>23712</v>
      </c>
    </row>
    <row r="35" spans="1:16">
      <c r="A35" s="66" t="s">
        <v>7</v>
      </c>
      <c r="B35" s="68"/>
      <c r="C35" s="269" t="s">
        <v>63</v>
      </c>
      <c r="D35" s="68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6">
      <c r="A36" s="66" t="s">
        <v>7</v>
      </c>
      <c r="B36" s="68" t="s">
        <v>90</v>
      </c>
      <c r="C36" s="69" t="s">
        <v>2</v>
      </c>
      <c r="D36" s="68" t="s">
        <v>90</v>
      </c>
      <c r="E36" s="249">
        <f>E10+(0.8*D17)+27-15</f>
        <v>644.84764444444443</v>
      </c>
      <c r="F36" s="249">
        <f t="shared" ref="F36:P36" si="7">F10+(0.8*E17)+27-15</f>
        <v>690.85712000000001</v>
      </c>
      <c r="G36" s="249">
        <f t="shared" si="7"/>
        <v>647.73459389170432</v>
      </c>
      <c r="H36" s="249">
        <f t="shared" si="7"/>
        <v>583.86785307454522</v>
      </c>
      <c r="I36" s="249">
        <f t="shared" si="7"/>
        <v>498.06774184880669</v>
      </c>
      <c r="J36" s="249">
        <f t="shared" si="7"/>
        <v>474.50567289652582</v>
      </c>
      <c r="K36" s="249">
        <f t="shared" si="7"/>
        <v>437.84849826060048</v>
      </c>
      <c r="L36" s="249">
        <f t="shared" si="7"/>
        <v>448.98175744344144</v>
      </c>
      <c r="M36" s="249">
        <f t="shared" si="7"/>
        <v>455.63893207936673</v>
      </c>
      <c r="N36" s="249">
        <f t="shared" si="7"/>
        <v>461.19132362467519</v>
      </c>
      <c r="O36" s="249">
        <f t="shared" si="7"/>
        <v>466.7437151699836</v>
      </c>
      <c r="P36" s="249">
        <f t="shared" si="7"/>
        <v>467.29610671529207</v>
      </c>
    </row>
    <row r="37" spans="1:16">
      <c r="A37" s="66" t="s">
        <v>7</v>
      </c>
      <c r="B37" s="95" t="s">
        <v>116</v>
      </c>
      <c r="C37" s="69" t="s">
        <v>2</v>
      </c>
      <c r="D37" s="68" t="s">
        <v>90</v>
      </c>
      <c r="E37" s="67">
        <f>E10+(0.8*D17)+27-15</f>
        <v>644.84764444444443</v>
      </c>
      <c r="F37" s="67">
        <f t="shared" ref="F37:P37" si="8">F10+(0.8*E17)+27-15</f>
        <v>690.85712000000001</v>
      </c>
      <c r="G37" s="67">
        <f t="shared" si="8"/>
        <v>647.73459389170432</v>
      </c>
      <c r="H37" s="67">
        <f t="shared" si="8"/>
        <v>583.86785307454522</v>
      </c>
      <c r="I37" s="67">
        <f t="shared" si="8"/>
        <v>498.06774184880669</v>
      </c>
      <c r="J37" s="67">
        <f t="shared" si="8"/>
        <v>474.50567289652582</v>
      </c>
      <c r="K37" s="67">
        <f t="shared" si="8"/>
        <v>437.84849826060048</v>
      </c>
      <c r="L37" s="67">
        <f t="shared" si="8"/>
        <v>448.98175744344144</v>
      </c>
      <c r="M37" s="67">
        <f t="shared" si="8"/>
        <v>455.63893207936673</v>
      </c>
      <c r="N37" s="67">
        <f t="shared" si="8"/>
        <v>461.19132362467519</v>
      </c>
      <c r="O37" s="67">
        <f t="shared" si="8"/>
        <v>466.7437151699836</v>
      </c>
      <c r="P37" s="67">
        <f t="shared" si="8"/>
        <v>467.29610671529207</v>
      </c>
    </row>
    <row r="38" spans="1:16">
      <c r="A38" s="66" t="s">
        <v>7</v>
      </c>
      <c r="B38" s="70"/>
      <c r="C38" s="71" t="s">
        <v>64</v>
      </c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>
      <c r="A39" s="66" t="s">
        <v>7</v>
      </c>
      <c r="B39" s="70" t="s">
        <v>90</v>
      </c>
      <c r="C39" s="72" t="s">
        <v>198</v>
      </c>
      <c r="D39" s="70" t="s">
        <v>90</v>
      </c>
      <c r="E39" s="249">
        <f>ROUND(IF(E10+(0.8*D17)+17+7.0563&lt;330,330,E10+(0.8*D17)+17+7.8217),4)</f>
        <v>657.66930000000002</v>
      </c>
      <c r="F39" s="249">
        <f t="shared" ref="F39:P39" si="9">ROUND(IF(F10+(0.8*E17)+17+7.0563&lt;330,330,F10+(0.8*E17)+17+7.8217),4)</f>
        <v>703.67880000000002</v>
      </c>
      <c r="G39" s="249">
        <f t="shared" si="9"/>
        <v>660.55629999999996</v>
      </c>
      <c r="H39" s="249">
        <f t="shared" si="9"/>
        <v>596.68960000000004</v>
      </c>
      <c r="I39" s="249">
        <f t="shared" si="9"/>
        <v>510.88940000000002</v>
      </c>
      <c r="J39" s="249">
        <f t="shared" si="9"/>
        <v>487.32740000000001</v>
      </c>
      <c r="K39" s="249">
        <f t="shared" si="9"/>
        <v>450.67020000000002</v>
      </c>
      <c r="L39" s="249">
        <f t="shared" si="9"/>
        <v>461.80349999999999</v>
      </c>
      <c r="M39" s="249">
        <f t="shared" si="9"/>
        <v>468.4606</v>
      </c>
      <c r="N39" s="249">
        <f t="shared" si="9"/>
        <v>474.01299999999998</v>
      </c>
      <c r="O39" s="249">
        <f t="shared" si="9"/>
        <v>479.56540000000001</v>
      </c>
      <c r="P39" s="249">
        <f t="shared" si="9"/>
        <v>480.11779999999999</v>
      </c>
    </row>
    <row r="40" spans="1:16">
      <c r="A40" s="66" t="s">
        <v>7</v>
      </c>
      <c r="B40" s="94" t="s">
        <v>116</v>
      </c>
      <c r="C40" s="72" t="s">
        <v>198</v>
      </c>
      <c r="D40" s="70" t="s">
        <v>90</v>
      </c>
      <c r="E40" s="67">
        <f>ROUND(IF(E10+(0.8*D17)+17+7.0563&lt;330,330,E10+(0.8*D17)+17+7.8217),4)</f>
        <v>657.66930000000002</v>
      </c>
      <c r="F40" s="67">
        <f t="shared" ref="F40:P40" si="10">ROUND(IF(F10+(0.8*E17)+17+7.0563&lt;330,330,F10+(0.8*E17)+17+7.8217),4)</f>
        <v>703.67880000000002</v>
      </c>
      <c r="G40" s="67">
        <f t="shared" si="10"/>
        <v>660.55629999999996</v>
      </c>
      <c r="H40" s="67">
        <f t="shared" si="10"/>
        <v>596.68960000000004</v>
      </c>
      <c r="I40" s="67">
        <f t="shared" si="10"/>
        <v>510.88940000000002</v>
      </c>
      <c r="J40" s="67">
        <f t="shared" si="10"/>
        <v>487.32740000000001</v>
      </c>
      <c r="K40" s="67">
        <f t="shared" si="10"/>
        <v>450.67020000000002</v>
      </c>
      <c r="L40" s="67">
        <f t="shared" si="10"/>
        <v>461.80349999999999</v>
      </c>
      <c r="M40" s="67">
        <f t="shared" si="10"/>
        <v>468.4606</v>
      </c>
      <c r="N40" s="67">
        <f t="shared" si="10"/>
        <v>474.01299999999998</v>
      </c>
      <c r="O40" s="67">
        <f t="shared" si="10"/>
        <v>479.56540000000001</v>
      </c>
      <c r="P40" s="67">
        <f t="shared" si="10"/>
        <v>480.11779999999999</v>
      </c>
    </row>
    <row r="41" spans="1:16">
      <c r="A41" s="66" t="s">
        <v>7</v>
      </c>
      <c r="B41" s="59"/>
      <c r="C41" s="73" t="s">
        <v>65</v>
      </c>
      <c r="D41" s="59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6">
      <c r="A42" s="66" t="s">
        <v>7</v>
      </c>
      <c r="B42" s="59" t="s">
        <v>90</v>
      </c>
      <c r="C42" s="74" t="s">
        <v>197</v>
      </c>
      <c r="D42" s="59" t="s">
        <v>90</v>
      </c>
      <c r="E42" s="249">
        <f>(D15*0.295)+72</f>
        <v>445.72812499999998</v>
      </c>
      <c r="F42" s="249">
        <f t="shared" ref="F42:P42" si="11">(E15*0.295)+72</f>
        <v>436.32499999999999</v>
      </c>
      <c r="G42" s="249">
        <f t="shared" si="11"/>
        <v>435.14499999999998</v>
      </c>
      <c r="H42" s="249">
        <f t="shared" si="11"/>
        <v>441.34</v>
      </c>
      <c r="I42" s="249">
        <f t="shared" si="11"/>
        <v>429.83499999999998</v>
      </c>
      <c r="J42" s="249">
        <f t="shared" si="11"/>
        <v>419.51</v>
      </c>
      <c r="K42" s="249">
        <f t="shared" si="11"/>
        <v>410.07</v>
      </c>
      <c r="L42" s="249">
        <f t="shared" si="11"/>
        <v>397.68</v>
      </c>
      <c r="M42" s="249">
        <f t="shared" si="11"/>
        <v>390.30500000000001</v>
      </c>
      <c r="N42" s="249">
        <f t="shared" si="11"/>
        <v>394.72999999999996</v>
      </c>
      <c r="O42" s="249">
        <f t="shared" si="11"/>
        <v>403.875</v>
      </c>
      <c r="P42" s="249">
        <f t="shared" si="11"/>
        <v>402.4</v>
      </c>
    </row>
    <row r="43" spans="1:16">
      <c r="A43" s="66" t="s">
        <v>7</v>
      </c>
      <c r="B43" s="270" t="s">
        <v>116</v>
      </c>
      <c r="C43" s="74" t="s">
        <v>197</v>
      </c>
      <c r="D43" s="59" t="s">
        <v>90</v>
      </c>
      <c r="E43" s="67">
        <f>(D15*0.295)+72</f>
        <v>445.72812499999998</v>
      </c>
      <c r="F43" s="67">
        <f t="shared" ref="F43:P43" si="12">(E15*0.295)+72</f>
        <v>436.32499999999999</v>
      </c>
      <c r="G43" s="67">
        <f t="shared" si="12"/>
        <v>435.14499999999998</v>
      </c>
      <c r="H43" s="67">
        <f t="shared" si="12"/>
        <v>441.34</v>
      </c>
      <c r="I43" s="67">
        <f t="shared" si="12"/>
        <v>429.83499999999998</v>
      </c>
      <c r="J43" s="67">
        <f t="shared" si="12"/>
        <v>419.51</v>
      </c>
      <c r="K43" s="67">
        <f t="shared" si="12"/>
        <v>410.07</v>
      </c>
      <c r="L43" s="67">
        <f t="shared" si="12"/>
        <v>397.68</v>
      </c>
      <c r="M43" s="67">
        <f t="shared" si="12"/>
        <v>390.30500000000001</v>
      </c>
      <c r="N43" s="67">
        <f t="shared" si="12"/>
        <v>394.72999999999996</v>
      </c>
      <c r="O43" s="67">
        <f t="shared" si="12"/>
        <v>403.875</v>
      </c>
      <c r="P43" s="67">
        <f t="shared" si="12"/>
        <v>402.4</v>
      </c>
    </row>
    <row r="44" spans="1:16">
      <c r="A44" s="66" t="s">
        <v>7</v>
      </c>
      <c r="B44" s="59" t="s">
        <v>90</v>
      </c>
      <c r="C44" s="74" t="s">
        <v>256</v>
      </c>
      <c r="D44" s="59" t="s">
        <v>90</v>
      </c>
      <c r="E44" s="67">
        <f>E10+D17+20</f>
        <v>673.55955555555556</v>
      </c>
      <c r="F44" s="67">
        <f t="shared" ref="F44:P44" si="13">F10+E17+20</f>
        <v>717.32140000000004</v>
      </c>
      <c r="G44" s="67">
        <f t="shared" si="13"/>
        <v>672.16824236463037</v>
      </c>
      <c r="H44" s="67">
        <f t="shared" si="13"/>
        <v>607.3348163431815</v>
      </c>
      <c r="I44" s="67">
        <f t="shared" si="13"/>
        <v>520.08467731100825</v>
      </c>
      <c r="J44" s="67">
        <f t="shared" si="13"/>
        <v>494.38209112065726</v>
      </c>
      <c r="K44" s="67">
        <f t="shared" si="13"/>
        <v>457.31062282575061</v>
      </c>
      <c r="L44" s="67">
        <f t="shared" si="13"/>
        <v>467.4771968043018</v>
      </c>
      <c r="M44" s="67">
        <f t="shared" si="13"/>
        <v>474.54866509920839</v>
      </c>
      <c r="N44" s="67">
        <f t="shared" si="13"/>
        <v>480.23915453084396</v>
      </c>
      <c r="O44" s="67">
        <f t="shared" si="13"/>
        <v>485.92964396247953</v>
      </c>
      <c r="P44" s="67">
        <f t="shared" si="13"/>
        <v>486.6201333941151</v>
      </c>
    </row>
    <row r="45" spans="1:16">
      <c r="A45" s="66"/>
      <c r="B45" s="59"/>
      <c r="C45" s="73" t="s">
        <v>150</v>
      </c>
      <c r="D45" s="59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16">
      <c r="A46" s="66" t="s">
        <v>7</v>
      </c>
      <c r="B46" s="274" t="s">
        <v>90</v>
      </c>
      <c r="C46" s="329" t="s">
        <v>195</v>
      </c>
      <c r="D46" s="274" t="s">
        <v>90</v>
      </c>
      <c r="E46" s="249">
        <f>E10+(0.71*D17)+17-10</f>
        <v>630.52728444444449</v>
      </c>
      <c r="F46" s="249">
        <f t="shared" ref="F46:P46" si="14">F10+(0.71*E17)+17-10</f>
        <v>677.54819399999997</v>
      </c>
      <c r="G46" s="249">
        <f t="shared" si="14"/>
        <v>635.33945207888758</v>
      </c>
      <c r="H46" s="249">
        <f t="shared" si="14"/>
        <v>571.90771960365896</v>
      </c>
      <c r="I46" s="249">
        <f t="shared" si="14"/>
        <v>486.76012089081587</v>
      </c>
      <c r="J46" s="249">
        <f t="shared" si="14"/>
        <v>464.16128469566667</v>
      </c>
      <c r="K46" s="249">
        <f t="shared" si="14"/>
        <v>427.69054220628294</v>
      </c>
      <c r="L46" s="249">
        <f t="shared" si="14"/>
        <v>439.25880973105427</v>
      </c>
      <c r="M46" s="249">
        <f t="shared" si="14"/>
        <v>445.72955222043799</v>
      </c>
      <c r="N46" s="249">
        <f t="shared" si="14"/>
        <v>451.21979971689922</v>
      </c>
      <c r="O46" s="249">
        <f t="shared" si="14"/>
        <v>456.71004721336044</v>
      </c>
      <c r="P46" s="249">
        <f t="shared" si="14"/>
        <v>457.20029470982172</v>
      </c>
    </row>
    <row r="47" spans="1:16">
      <c r="A47" s="66" t="s">
        <v>7</v>
      </c>
      <c r="B47" s="272" t="s">
        <v>116</v>
      </c>
      <c r="C47" s="329" t="s">
        <v>195</v>
      </c>
      <c r="D47" s="274" t="s">
        <v>90</v>
      </c>
      <c r="E47" s="67">
        <f>E10+(0.71*D17)</f>
        <v>623.52728444444449</v>
      </c>
      <c r="F47" s="67">
        <f t="shared" ref="F47:P47" si="15">F10+(0.71*E17)</f>
        <v>670.54819399999997</v>
      </c>
      <c r="G47" s="67">
        <f t="shared" si="15"/>
        <v>628.33945207888758</v>
      </c>
      <c r="H47" s="67">
        <f t="shared" si="15"/>
        <v>564.90771960365896</v>
      </c>
      <c r="I47" s="67">
        <f t="shared" si="15"/>
        <v>479.76012089081587</v>
      </c>
      <c r="J47" s="67">
        <f t="shared" si="15"/>
        <v>457.16128469566667</v>
      </c>
      <c r="K47" s="67">
        <f t="shared" si="15"/>
        <v>420.69054220628294</v>
      </c>
      <c r="L47" s="67">
        <f t="shared" si="15"/>
        <v>432.25880973105427</v>
      </c>
      <c r="M47" s="67">
        <f t="shared" si="15"/>
        <v>438.72955222043799</v>
      </c>
      <c r="N47" s="67">
        <f t="shared" si="15"/>
        <v>444.21979971689922</v>
      </c>
      <c r="O47" s="67">
        <f t="shared" si="15"/>
        <v>449.71004721336044</v>
      </c>
      <c r="P47" s="67">
        <f t="shared" si="15"/>
        <v>450.20029470982172</v>
      </c>
    </row>
    <row r="48" spans="1:16">
      <c r="A48" s="66" t="s">
        <v>7</v>
      </c>
      <c r="B48" s="274" t="s">
        <v>90</v>
      </c>
      <c r="C48" s="329" t="s">
        <v>196</v>
      </c>
      <c r="D48" s="274" t="s">
        <v>90</v>
      </c>
      <c r="E48" s="249">
        <f>E10+(0.73*D17)+17-10</f>
        <v>632.59847555555552</v>
      </c>
      <c r="F48" s="249">
        <f t="shared" ref="F48:P48" si="16">F10+(0.73*E17)+17-10</f>
        <v>679.39462200000003</v>
      </c>
      <c r="G48" s="249">
        <f t="shared" si="16"/>
        <v>636.98281692618025</v>
      </c>
      <c r="H48" s="249">
        <f t="shared" si="16"/>
        <v>573.45441593052249</v>
      </c>
      <c r="I48" s="249">
        <f t="shared" si="16"/>
        <v>488.16181443703601</v>
      </c>
      <c r="J48" s="249">
        <f t="shared" si="16"/>
        <v>465.34892651807979</v>
      </c>
      <c r="K48" s="249">
        <f t="shared" si="16"/>
        <v>428.83675466279794</v>
      </c>
      <c r="L48" s="249">
        <f t="shared" si="16"/>
        <v>440.3083536671403</v>
      </c>
      <c r="M48" s="249">
        <f t="shared" si="16"/>
        <v>446.82052552242214</v>
      </c>
      <c r="N48" s="249">
        <f t="shared" si="16"/>
        <v>452.32458280751609</v>
      </c>
      <c r="O48" s="249">
        <f t="shared" si="16"/>
        <v>457.82864009261004</v>
      </c>
      <c r="P48" s="249">
        <f t="shared" si="16"/>
        <v>458.33269737770399</v>
      </c>
    </row>
    <row r="49" spans="1:16">
      <c r="A49" s="66" t="s">
        <v>7</v>
      </c>
      <c r="B49" s="272" t="s">
        <v>116</v>
      </c>
      <c r="C49" s="329" t="s">
        <v>196</v>
      </c>
      <c r="D49" s="274" t="s">
        <v>90</v>
      </c>
      <c r="E49" s="67">
        <f>E10+(0.73*D17)</f>
        <v>625.59847555555552</v>
      </c>
      <c r="F49" s="67">
        <f t="shared" ref="F49:P49" si="17">F10+(0.73*E17)</f>
        <v>672.39462200000003</v>
      </c>
      <c r="G49" s="67">
        <f t="shared" si="17"/>
        <v>629.98281692618025</v>
      </c>
      <c r="H49" s="67">
        <f t="shared" si="17"/>
        <v>566.45441593052249</v>
      </c>
      <c r="I49" s="67">
        <f t="shared" si="17"/>
        <v>481.16181443703601</v>
      </c>
      <c r="J49" s="67">
        <f t="shared" si="17"/>
        <v>458.34892651807979</v>
      </c>
      <c r="K49" s="67">
        <f t="shared" si="17"/>
        <v>421.83675466279794</v>
      </c>
      <c r="L49" s="67">
        <f t="shared" si="17"/>
        <v>433.3083536671403</v>
      </c>
      <c r="M49" s="67">
        <f t="shared" si="17"/>
        <v>439.82052552242214</v>
      </c>
      <c r="N49" s="67">
        <f t="shared" si="17"/>
        <v>445.32458280751609</v>
      </c>
      <c r="O49" s="67">
        <f t="shared" si="17"/>
        <v>450.82864009261004</v>
      </c>
      <c r="P49" s="67">
        <f t="shared" si="17"/>
        <v>451.33269737770399</v>
      </c>
    </row>
    <row r="50" spans="1:16">
      <c r="A50" s="66" t="s">
        <v>7</v>
      </c>
      <c r="B50" s="274" t="s">
        <v>90</v>
      </c>
      <c r="C50" s="329" t="s">
        <v>227</v>
      </c>
      <c r="D50" s="274" t="s">
        <v>90</v>
      </c>
      <c r="E50" s="67">
        <f>E10+(0.71*D17)+17-10</f>
        <v>630.52728444444449</v>
      </c>
      <c r="F50" s="67">
        <f t="shared" ref="F50:P50" si="18">F10+(0.71*E17)+17-10</f>
        <v>677.54819399999997</v>
      </c>
      <c r="G50" s="67">
        <f t="shared" si="18"/>
        <v>635.33945207888758</v>
      </c>
      <c r="H50" s="67">
        <f t="shared" si="18"/>
        <v>571.90771960365896</v>
      </c>
      <c r="I50" s="67">
        <f t="shared" si="18"/>
        <v>486.76012089081587</v>
      </c>
      <c r="J50" s="67">
        <f t="shared" si="18"/>
        <v>464.16128469566667</v>
      </c>
      <c r="K50" s="67">
        <f t="shared" si="18"/>
        <v>427.69054220628294</v>
      </c>
      <c r="L50" s="67">
        <f t="shared" si="18"/>
        <v>439.25880973105427</v>
      </c>
      <c r="M50" s="67">
        <f t="shared" si="18"/>
        <v>445.72955222043799</v>
      </c>
      <c r="N50" s="67">
        <f t="shared" si="18"/>
        <v>451.21979971689922</v>
      </c>
      <c r="O50" s="67">
        <f t="shared" si="18"/>
        <v>456.71004721336044</v>
      </c>
      <c r="P50" s="67">
        <f t="shared" si="18"/>
        <v>457.20029470982172</v>
      </c>
    </row>
    <row r="51" spans="1:16">
      <c r="A51" s="66" t="s">
        <v>7</v>
      </c>
      <c r="B51" s="272" t="s">
        <v>116</v>
      </c>
      <c r="C51" s="329" t="s">
        <v>227</v>
      </c>
      <c r="D51" s="274" t="s">
        <v>90</v>
      </c>
      <c r="E51" s="67">
        <f>E10+(0.71*D17)</f>
        <v>623.52728444444449</v>
      </c>
      <c r="F51" s="67">
        <f t="shared" ref="F51:P51" si="19">F10+(0.71*E17)</f>
        <v>670.54819399999997</v>
      </c>
      <c r="G51" s="67">
        <f t="shared" si="19"/>
        <v>628.33945207888758</v>
      </c>
      <c r="H51" s="67">
        <f t="shared" si="19"/>
        <v>564.90771960365896</v>
      </c>
      <c r="I51" s="67">
        <f t="shared" si="19"/>
        <v>479.76012089081587</v>
      </c>
      <c r="J51" s="67">
        <f t="shared" si="19"/>
        <v>457.16128469566667</v>
      </c>
      <c r="K51" s="67">
        <f t="shared" si="19"/>
        <v>420.69054220628294</v>
      </c>
      <c r="L51" s="67">
        <f t="shared" si="19"/>
        <v>432.25880973105427</v>
      </c>
      <c r="M51" s="67">
        <f t="shared" si="19"/>
        <v>438.72955222043799</v>
      </c>
      <c r="N51" s="67">
        <f t="shared" si="19"/>
        <v>444.21979971689922</v>
      </c>
      <c r="O51" s="67">
        <f t="shared" si="19"/>
        <v>449.71004721336044</v>
      </c>
      <c r="P51" s="67">
        <f t="shared" si="19"/>
        <v>450.20029470982172</v>
      </c>
    </row>
    <row r="52" spans="1:16">
      <c r="A52" s="66" t="s">
        <v>7</v>
      </c>
      <c r="B52" s="59" t="s">
        <v>90</v>
      </c>
      <c r="C52" s="59" t="s">
        <v>96</v>
      </c>
      <c r="D52" s="59" t="s">
        <v>90</v>
      </c>
      <c r="E52" s="67">
        <f>E19+(0.53*1000/E20)</f>
        <v>448.91665895731614</v>
      </c>
      <c r="F52" s="67">
        <f t="shared" ref="F52:P52" si="20">F19+(0.53*1000/F20)</f>
        <v>450.77619744297914</v>
      </c>
      <c r="G52" s="67">
        <f t="shared" si="20"/>
        <v>454.46893787575146</v>
      </c>
      <c r="H52" s="67">
        <f t="shared" si="20"/>
        <v>454.77272727272725</v>
      </c>
      <c r="I52" s="67">
        <f t="shared" si="20"/>
        <v>457.03283845903042</v>
      </c>
      <c r="J52" s="67">
        <f t="shared" si="20"/>
        <v>457.03283845903042</v>
      </c>
      <c r="K52" s="67">
        <f t="shared" si="20"/>
        <v>458.2581275701807</v>
      </c>
      <c r="L52" s="67">
        <f t="shared" si="20"/>
        <v>454.12685750769219</v>
      </c>
      <c r="M52" s="67">
        <f t="shared" si="20"/>
        <v>454.12685750769219</v>
      </c>
      <c r="N52" s="67">
        <f t="shared" si="20"/>
        <v>456.72886511727444</v>
      </c>
      <c r="O52" s="67">
        <f t="shared" si="20"/>
        <v>450.73564742477419</v>
      </c>
      <c r="P52" s="67">
        <f t="shared" si="20"/>
        <v>450.73564742477419</v>
      </c>
    </row>
    <row r="53" spans="1:16" s="65" customFormat="1" ht="23.4">
      <c r="A53" s="63" t="s">
        <v>5</v>
      </c>
      <c r="B53" s="64"/>
      <c r="D53" s="64"/>
    </row>
    <row r="54" spans="1:16" ht="13.8" customHeight="1">
      <c r="A54" s="360" t="s">
        <v>1</v>
      </c>
      <c r="B54" s="362" t="s">
        <v>93</v>
      </c>
      <c r="C54" s="362" t="s">
        <v>94</v>
      </c>
      <c r="D54" s="362" t="s">
        <v>95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61"/>
      <c r="B55" s="363"/>
      <c r="C55" s="363"/>
      <c r="D55" s="363"/>
      <c r="E55" s="271">
        <v>23377</v>
      </c>
      <c r="F55" s="271">
        <v>23408</v>
      </c>
      <c r="G55" s="271">
        <v>23437</v>
      </c>
      <c r="H55" s="271">
        <v>23468</v>
      </c>
      <c r="I55" s="271">
        <v>23498</v>
      </c>
      <c r="J55" s="271">
        <v>23529</v>
      </c>
      <c r="K55" s="271">
        <v>23559</v>
      </c>
      <c r="L55" s="271">
        <v>23590</v>
      </c>
      <c r="M55" s="271">
        <v>23621</v>
      </c>
      <c r="N55" s="271">
        <v>23651</v>
      </c>
      <c r="O55" s="271">
        <v>23682</v>
      </c>
      <c r="P55" s="271">
        <v>23712</v>
      </c>
    </row>
    <row r="56" spans="1:16">
      <c r="A56" s="66"/>
      <c r="B56" s="68"/>
      <c r="C56" s="269" t="s">
        <v>66</v>
      </c>
      <c r="D56" s="269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</row>
    <row r="57" spans="1:16">
      <c r="A57" s="66" t="s">
        <v>7</v>
      </c>
      <c r="B57" s="68" t="s">
        <v>90</v>
      </c>
      <c r="C57" s="69" t="s">
        <v>82</v>
      </c>
      <c r="D57" s="68" t="s">
        <v>90</v>
      </c>
      <c r="E57" s="67">
        <f>E9+(0.8*D17)+20-13</f>
        <v>629.84764444444443</v>
      </c>
      <c r="F57" s="67">
        <f t="shared" ref="F57:P57" si="21">F9+(0.8*E17)+20-13</f>
        <v>675.85712000000001</v>
      </c>
      <c r="G57" s="67">
        <f t="shared" si="21"/>
        <v>632.73459389170432</v>
      </c>
      <c r="H57" s="67">
        <f t="shared" si="21"/>
        <v>576.36785307454522</v>
      </c>
      <c r="I57" s="67">
        <f t="shared" si="21"/>
        <v>493.06774184880663</v>
      </c>
      <c r="J57" s="67">
        <f t="shared" si="21"/>
        <v>469.50567289652582</v>
      </c>
      <c r="K57" s="67">
        <f t="shared" si="21"/>
        <v>432.84849826060048</v>
      </c>
      <c r="L57" s="67">
        <f t="shared" si="21"/>
        <v>443.98175744344144</v>
      </c>
      <c r="M57" s="67">
        <f t="shared" si="21"/>
        <v>450.63893207936673</v>
      </c>
      <c r="N57" s="67">
        <f t="shared" si="21"/>
        <v>456.19132362467519</v>
      </c>
      <c r="O57" s="67">
        <f t="shared" si="21"/>
        <v>461.7437151699836</v>
      </c>
      <c r="P57" s="67">
        <f t="shared" si="21"/>
        <v>462.29610671529207</v>
      </c>
    </row>
    <row r="58" spans="1:16">
      <c r="A58" s="66" t="s">
        <v>7</v>
      </c>
      <c r="B58" s="95" t="s">
        <v>116</v>
      </c>
      <c r="C58" s="69" t="s">
        <v>83</v>
      </c>
      <c r="D58" s="68" t="s">
        <v>90</v>
      </c>
      <c r="E58" s="67">
        <f>E9+(0.8*D17)+20-13</f>
        <v>629.84764444444443</v>
      </c>
      <c r="F58" s="67">
        <f t="shared" ref="F58:P58" si="22">F9+(0.8*E17)+20-13</f>
        <v>675.85712000000001</v>
      </c>
      <c r="G58" s="67">
        <f t="shared" si="22"/>
        <v>632.73459389170432</v>
      </c>
      <c r="H58" s="67">
        <f t="shared" si="22"/>
        <v>576.36785307454522</v>
      </c>
      <c r="I58" s="67">
        <f t="shared" si="22"/>
        <v>493.06774184880663</v>
      </c>
      <c r="J58" s="67">
        <f t="shared" si="22"/>
        <v>469.50567289652582</v>
      </c>
      <c r="K58" s="67">
        <f t="shared" si="22"/>
        <v>432.84849826060048</v>
      </c>
      <c r="L58" s="67">
        <f t="shared" si="22"/>
        <v>443.98175744344144</v>
      </c>
      <c r="M58" s="67">
        <f t="shared" si="22"/>
        <v>450.63893207936673</v>
      </c>
      <c r="N58" s="67">
        <f t="shared" si="22"/>
        <v>456.19132362467519</v>
      </c>
      <c r="O58" s="67">
        <f t="shared" si="22"/>
        <v>461.7437151699836</v>
      </c>
      <c r="P58" s="67">
        <f t="shared" si="22"/>
        <v>462.29610671529207</v>
      </c>
    </row>
    <row r="59" spans="1:16">
      <c r="A59" s="66"/>
      <c r="B59" s="272"/>
      <c r="C59" s="273" t="s">
        <v>199</v>
      </c>
      <c r="D59" s="274"/>
      <c r="E59" s="249"/>
      <c r="F59" s="249"/>
      <c r="G59" s="249"/>
      <c r="H59" s="249"/>
      <c r="I59" s="249"/>
      <c r="J59" s="249"/>
      <c r="K59" s="249"/>
      <c r="L59" s="249"/>
      <c r="M59" s="249"/>
      <c r="N59" s="249"/>
      <c r="O59" s="249"/>
      <c r="P59" s="249"/>
    </row>
    <row r="60" spans="1:16">
      <c r="A60" s="66" t="s">
        <v>7</v>
      </c>
      <c r="B60" s="274" t="s">
        <v>90</v>
      </c>
      <c r="C60" s="275" t="s">
        <v>204</v>
      </c>
      <c r="D60" s="274" t="s">
        <v>90</v>
      </c>
      <c r="E60" s="249">
        <f>E5-80</f>
        <v>433.28125</v>
      </c>
      <c r="F60" s="249">
        <f t="shared" ref="F60:P60" si="23">F5-80</f>
        <v>424.9</v>
      </c>
      <c r="G60" s="249">
        <f t="shared" si="23"/>
        <v>417.25</v>
      </c>
      <c r="H60" s="249">
        <f t="shared" si="23"/>
        <v>404.2</v>
      </c>
      <c r="I60" s="249">
        <f t="shared" si="23"/>
        <v>405.1</v>
      </c>
      <c r="J60" s="249">
        <f t="shared" si="23"/>
        <v>403.3</v>
      </c>
      <c r="K60" s="249">
        <f t="shared" si="23"/>
        <v>402.85</v>
      </c>
      <c r="L60" s="249">
        <f t="shared" si="23"/>
        <v>404.2</v>
      </c>
      <c r="M60" s="249">
        <f t="shared" si="23"/>
        <v>400.6</v>
      </c>
      <c r="N60" s="249">
        <f t="shared" si="23"/>
        <v>400.6</v>
      </c>
      <c r="O60" s="249">
        <f t="shared" si="23"/>
        <v>406</v>
      </c>
      <c r="P60" s="249">
        <f t="shared" si="23"/>
        <v>408.7</v>
      </c>
    </row>
    <row r="61" spans="1:16">
      <c r="A61" s="66" t="s">
        <v>7</v>
      </c>
      <c r="B61" s="274" t="s">
        <v>90</v>
      </c>
      <c r="C61" s="275" t="s">
        <v>205</v>
      </c>
      <c r="D61" s="274" t="s">
        <v>90</v>
      </c>
      <c r="E61" s="249">
        <f>E9+(0.71*D17)+17-10</f>
        <v>620.52728444444449</v>
      </c>
      <c r="F61" s="249">
        <f t="shared" ref="F61:P61" si="24">F9+(0.71*E17)+17-10</f>
        <v>667.54819399999997</v>
      </c>
      <c r="G61" s="249">
        <f t="shared" si="24"/>
        <v>625.33945207888758</v>
      </c>
      <c r="H61" s="249">
        <f t="shared" si="24"/>
        <v>569.40771960365896</v>
      </c>
      <c r="I61" s="249">
        <f t="shared" si="24"/>
        <v>486.76012089081587</v>
      </c>
      <c r="J61" s="249">
        <f t="shared" si="24"/>
        <v>464.16128469566667</v>
      </c>
      <c r="K61" s="249">
        <f t="shared" si="24"/>
        <v>427.69054220628294</v>
      </c>
      <c r="L61" s="249">
        <f t="shared" si="24"/>
        <v>439.25880973105427</v>
      </c>
      <c r="M61" s="249">
        <f t="shared" si="24"/>
        <v>445.72955222043799</v>
      </c>
      <c r="N61" s="249">
        <f t="shared" si="24"/>
        <v>451.21979971689922</v>
      </c>
      <c r="O61" s="249">
        <f t="shared" si="24"/>
        <v>456.71004721336044</v>
      </c>
      <c r="P61" s="249">
        <f t="shared" si="24"/>
        <v>457.20029470982172</v>
      </c>
    </row>
    <row r="62" spans="1:16">
      <c r="A62" s="66" t="s">
        <v>7</v>
      </c>
      <c r="B62" s="274" t="s">
        <v>90</v>
      </c>
      <c r="C62" s="275" t="s">
        <v>200</v>
      </c>
      <c r="D62" s="274" t="s">
        <v>90</v>
      </c>
      <c r="E62" s="249">
        <f>E9+(0.73*D17)+17-10</f>
        <v>622.59847555555552</v>
      </c>
      <c r="F62" s="249">
        <f t="shared" ref="F62:P62" si="25">F9+(0.73*E17)+17-10</f>
        <v>669.39462200000003</v>
      </c>
      <c r="G62" s="249">
        <f t="shared" si="25"/>
        <v>626.98281692618025</v>
      </c>
      <c r="H62" s="249">
        <f t="shared" si="25"/>
        <v>570.95441593052249</v>
      </c>
      <c r="I62" s="249">
        <f t="shared" si="25"/>
        <v>488.16181443703601</v>
      </c>
      <c r="J62" s="249">
        <f t="shared" si="25"/>
        <v>465.34892651807979</v>
      </c>
      <c r="K62" s="249">
        <f t="shared" si="25"/>
        <v>428.83675466279794</v>
      </c>
      <c r="L62" s="249">
        <f t="shared" si="25"/>
        <v>440.3083536671403</v>
      </c>
      <c r="M62" s="249">
        <f t="shared" si="25"/>
        <v>446.82052552242214</v>
      </c>
      <c r="N62" s="249">
        <f t="shared" si="25"/>
        <v>452.32458280751609</v>
      </c>
      <c r="O62" s="249">
        <f t="shared" si="25"/>
        <v>457.82864009261004</v>
      </c>
      <c r="P62" s="249">
        <f t="shared" si="25"/>
        <v>458.33269737770399</v>
      </c>
    </row>
    <row r="63" spans="1:16">
      <c r="A63" s="66" t="s">
        <v>7</v>
      </c>
      <c r="B63" s="272" t="s">
        <v>116</v>
      </c>
      <c r="C63" s="275" t="s">
        <v>201</v>
      </c>
      <c r="D63" s="274" t="s">
        <v>90</v>
      </c>
      <c r="E63" s="249">
        <f>(E9+E18+3.6)+17-10</f>
        <v>647.12072000000001</v>
      </c>
      <c r="F63" s="249">
        <f t="shared" ref="F63:P63" si="26">(F9+F18+3.6)+17-10</f>
        <v>671.33459389170434</v>
      </c>
      <c r="G63" s="249">
        <f t="shared" si="26"/>
        <v>632.46785307454525</v>
      </c>
      <c r="H63" s="249">
        <f t="shared" si="26"/>
        <v>574.1677418488066</v>
      </c>
      <c r="I63" s="249">
        <f t="shared" si="26"/>
        <v>488.10567289652585</v>
      </c>
      <c r="J63" s="249">
        <f t="shared" si="26"/>
        <v>471.4484982606005</v>
      </c>
      <c r="K63" s="249">
        <f t="shared" si="26"/>
        <v>432.58175744344146</v>
      </c>
      <c r="L63" s="249">
        <f t="shared" si="26"/>
        <v>449.23893207936675</v>
      </c>
      <c r="M63" s="249">
        <f t="shared" si="26"/>
        <v>454.79132362467521</v>
      </c>
      <c r="N63" s="249">
        <f t="shared" si="26"/>
        <v>460.34371516998362</v>
      </c>
      <c r="O63" s="249">
        <f t="shared" si="26"/>
        <v>465.89610671529209</v>
      </c>
      <c r="P63" s="249">
        <f t="shared" si="26"/>
        <v>465.89610671529209</v>
      </c>
    </row>
    <row r="64" spans="1:16">
      <c r="A64" s="66" t="s">
        <v>7</v>
      </c>
      <c r="B64" s="76" t="s">
        <v>90</v>
      </c>
      <c r="C64" s="76" t="s">
        <v>97</v>
      </c>
      <c r="D64" s="76" t="s">
        <v>90</v>
      </c>
      <c r="E64" s="67">
        <f t="shared" ref="E64:P64" si="27">E19+(2500/E20)</f>
        <v>514.15936728074519</v>
      </c>
      <c r="F64" s="67">
        <f t="shared" si="27"/>
        <v>516.0398236418406</v>
      </c>
      <c r="G64" s="67">
        <f t="shared" si="27"/>
        <v>520.2672010688043</v>
      </c>
      <c r="H64" s="67">
        <f t="shared" si="27"/>
        <v>520.61497326203209</v>
      </c>
      <c r="I64" s="67">
        <f t="shared" si="27"/>
        <v>522.8750844483352</v>
      </c>
      <c r="J64" s="67">
        <f t="shared" si="27"/>
        <v>522.8750844483352</v>
      </c>
      <c r="K64" s="67">
        <f t="shared" si="27"/>
        <v>524.27689432621287</v>
      </c>
      <c r="L64" s="67">
        <f t="shared" si="27"/>
        <v>520.14562426372436</v>
      </c>
      <c r="M64" s="67">
        <f t="shared" si="27"/>
        <v>520.14562426372436</v>
      </c>
      <c r="N64" s="67">
        <f t="shared" si="27"/>
        <v>523.12589915839339</v>
      </c>
      <c r="O64" s="67">
        <f t="shared" si="27"/>
        <v>517.13268146589314</v>
      </c>
      <c r="P64" s="67">
        <f t="shared" si="27"/>
        <v>517.13268146589314</v>
      </c>
    </row>
    <row r="65" spans="1:18">
      <c r="A65" s="66" t="s">
        <v>7</v>
      </c>
      <c r="B65" s="205" t="s">
        <v>42</v>
      </c>
      <c r="C65" s="205" t="s">
        <v>152</v>
      </c>
      <c r="D65" s="205" t="s">
        <v>99</v>
      </c>
      <c r="E65" s="67">
        <f>E9</f>
        <v>540</v>
      </c>
      <c r="F65" s="67">
        <f t="shared" ref="F65:P65" si="28">F9</f>
        <v>595</v>
      </c>
      <c r="G65" s="67">
        <f t="shared" si="28"/>
        <v>560</v>
      </c>
      <c r="H65" s="67">
        <f t="shared" si="28"/>
        <v>507.5</v>
      </c>
      <c r="I65" s="67">
        <f t="shared" si="28"/>
        <v>430</v>
      </c>
      <c r="J65" s="67">
        <f t="shared" si="28"/>
        <v>415</v>
      </c>
      <c r="K65" s="67">
        <f t="shared" si="28"/>
        <v>380</v>
      </c>
      <c r="L65" s="67">
        <f t="shared" si="28"/>
        <v>395</v>
      </c>
      <c r="M65" s="67">
        <f t="shared" si="28"/>
        <v>400</v>
      </c>
      <c r="N65" s="67">
        <f t="shared" si="28"/>
        <v>405</v>
      </c>
      <c r="O65" s="67">
        <f t="shared" si="28"/>
        <v>410</v>
      </c>
      <c r="P65" s="67">
        <f t="shared" si="28"/>
        <v>410</v>
      </c>
    </row>
    <row r="66" spans="1:18">
      <c r="A66" s="66" t="s">
        <v>7</v>
      </c>
      <c r="B66" s="77" t="s">
        <v>116</v>
      </c>
      <c r="C66" s="77" t="s">
        <v>98</v>
      </c>
      <c r="D66" s="77" t="s">
        <v>99</v>
      </c>
      <c r="E66" s="67">
        <f>E8+E18-(550/E20)</f>
        <v>648.95575067112384</v>
      </c>
      <c r="F66" s="67">
        <f t="shared" ref="F66:P66" si="29">F8+F18-(550/F20)</f>
        <v>642.51378454684448</v>
      </c>
      <c r="G66" s="67">
        <f t="shared" si="29"/>
        <v>603.49777959425126</v>
      </c>
      <c r="H66" s="67">
        <f t="shared" si="29"/>
        <v>545.18538890763011</v>
      </c>
      <c r="I66" s="67">
        <f t="shared" si="29"/>
        <v>459.12331995534936</v>
      </c>
      <c r="J66" s="67">
        <f t="shared" si="29"/>
        <v>442.46614531942402</v>
      </c>
      <c r="K66" s="67">
        <f t="shared" si="29"/>
        <v>403.55012205470149</v>
      </c>
      <c r="L66" s="67">
        <f t="shared" si="29"/>
        <v>420.20729669062678</v>
      </c>
      <c r="M66" s="67">
        <f t="shared" si="29"/>
        <v>425.75968823593524</v>
      </c>
      <c r="N66" s="67">
        <f t="shared" si="29"/>
        <v>431.2064721635798</v>
      </c>
      <c r="O66" s="67">
        <f t="shared" si="29"/>
        <v>436.75886370888827</v>
      </c>
      <c r="P66" s="67">
        <f t="shared" si="29"/>
        <v>436.75886370888827</v>
      </c>
      <c r="R66" s="188">
        <f>E66*$E$20/1000</f>
        <v>19.595183303618583</v>
      </c>
    </row>
    <row r="67" spans="1:18">
      <c r="A67" s="66" t="s">
        <v>7</v>
      </c>
      <c r="B67" s="77" t="s">
        <v>116</v>
      </c>
      <c r="C67" s="77" t="s">
        <v>102</v>
      </c>
      <c r="D67" s="77" t="s">
        <v>99</v>
      </c>
      <c r="E67" s="67">
        <f>E8+E18-(50/E20)</f>
        <v>665.51481369737485</v>
      </c>
      <c r="F67" s="67">
        <f t="shared" ref="F67:P67" si="30">F8+F18-(50/F20)</f>
        <v>659.07815667853527</v>
      </c>
      <c r="G67" s="67">
        <f t="shared" si="30"/>
        <v>620.19784639451848</v>
      </c>
      <c r="H67" s="67">
        <f t="shared" si="30"/>
        <v>561.89661885415421</v>
      </c>
      <c r="I67" s="67">
        <f t="shared" si="30"/>
        <v>475.8345499018734</v>
      </c>
      <c r="J67" s="67">
        <f t="shared" si="30"/>
        <v>459.17737526594806</v>
      </c>
      <c r="K67" s="67">
        <f t="shared" si="30"/>
        <v>420.30615422628324</v>
      </c>
      <c r="L67" s="67">
        <f t="shared" si="30"/>
        <v>436.96332886220853</v>
      </c>
      <c r="M67" s="67">
        <f t="shared" si="30"/>
        <v>442.51572040751699</v>
      </c>
      <c r="N67" s="67">
        <f t="shared" si="30"/>
        <v>448.05851126031052</v>
      </c>
      <c r="O67" s="67">
        <f t="shared" si="30"/>
        <v>453.61090280561899</v>
      </c>
      <c r="P67" s="67">
        <f t="shared" si="30"/>
        <v>453.61090280561899</v>
      </c>
      <c r="R67" s="188">
        <f t="shared" ref="R67:R69" si="31">E67*$E$20/1000</f>
        <v>20.095183303618583</v>
      </c>
    </row>
    <row r="68" spans="1:18">
      <c r="A68" s="66" t="s">
        <v>7</v>
      </c>
      <c r="B68" s="77" t="s">
        <v>116</v>
      </c>
      <c r="C68" s="77" t="s">
        <v>103</v>
      </c>
      <c r="D68" s="77" t="s">
        <v>99</v>
      </c>
      <c r="E68" s="67">
        <f>E8+E18-(50/E20)</f>
        <v>665.51481369737485</v>
      </c>
      <c r="F68" s="67">
        <f t="shared" ref="F68:P68" si="32">F8+F18-(50/F20)</f>
        <v>659.07815667853527</v>
      </c>
      <c r="G68" s="67">
        <f t="shared" si="32"/>
        <v>620.19784639451848</v>
      </c>
      <c r="H68" s="67">
        <f t="shared" si="32"/>
        <v>561.89661885415421</v>
      </c>
      <c r="I68" s="67">
        <f t="shared" si="32"/>
        <v>475.8345499018734</v>
      </c>
      <c r="J68" s="67">
        <f t="shared" si="32"/>
        <v>459.17737526594806</v>
      </c>
      <c r="K68" s="67">
        <f t="shared" si="32"/>
        <v>420.30615422628324</v>
      </c>
      <c r="L68" s="67">
        <f t="shared" si="32"/>
        <v>436.96332886220853</v>
      </c>
      <c r="M68" s="67">
        <f t="shared" si="32"/>
        <v>442.51572040751699</v>
      </c>
      <c r="N68" s="67">
        <f t="shared" si="32"/>
        <v>448.05851126031052</v>
      </c>
      <c r="O68" s="67">
        <f t="shared" si="32"/>
        <v>453.61090280561899</v>
      </c>
      <c r="P68" s="67">
        <f t="shared" si="32"/>
        <v>453.61090280561899</v>
      </c>
      <c r="R68" s="188">
        <f t="shared" si="31"/>
        <v>20.095183303618583</v>
      </c>
    </row>
    <row r="69" spans="1:18">
      <c r="A69" s="66" t="s">
        <v>7</v>
      </c>
      <c r="B69" s="76" t="s">
        <v>90</v>
      </c>
      <c r="C69" s="76" t="s">
        <v>98</v>
      </c>
      <c r="D69" s="76" t="s">
        <v>99</v>
      </c>
      <c r="E69" s="67">
        <f>E19-(550/E20)</f>
        <v>413.14908282061396</v>
      </c>
      <c r="F69" s="67">
        <f t="shared" ref="F69:P69" si="33">F19-(550/F20)</f>
        <v>414.99715363852715</v>
      </c>
      <c r="G69" s="67">
        <f t="shared" si="33"/>
        <v>418.39679358717433</v>
      </c>
      <c r="H69" s="67">
        <f t="shared" si="33"/>
        <v>418.6764705882353</v>
      </c>
      <c r="I69" s="67">
        <f t="shared" si="33"/>
        <v>420.93658177453847</v>
      </c>
      <c r="J69" s="67">
        <f t="shared" si="33"/>
        <v>420.93658177453847</v>
      </c>
      <c r="K69" s="67">
        <f t="shared" si="33"/>
        <v>422.06509807956405</v>
      </c>
      <c r="L69" s="67">
        <f t="shared" si="33"/>
        <v>417.93382801707554</v>
      </c>
      <c r="M69" s="67">
        <f t="shared" si="33"/>
        <v>417.93382801707554</v>
      </c>
      <c r="N69" s="67">
        <f t="shared" si="33"/>
        <v>420.32846066833611</v>
      </c>
      <c r="O69" s="67">
        <f t="shared" si="33"/>
        <v>414.33524297583585</v>
      </c>
      <c r="P69" s="67">
        <f t="shared" si="33"/>
        <v>414.33524297583585</v>
      </c>
      <c r="R69" s="188">
        <f t="shared" si="31"/>
        <v>12.475013899205832</v>
      </c>
    </row>
    <row r="70" spans="1:18">
      <c r="A70" s="66" t="s">
        <v>7</v>
      </c>
      <c r="B70" s="76" t="s">
        <v>90</v>
      </c>
      <c r="C70" s="76" t="s">
        <v>98</v>
      </c>
      <c r="D70" s="76" t="s">
        <v>100</v>
      </c>
      <c r="E70" s="67">
        <f>E19-(550/E20)</f>
        <v>413.14908282061396</v>
      </c>
      <c r="F70" s="67">
        <f t="shared" ref="F70:P70" si="34">F19-(550/F20)</f>
        <v>414.99715363852715</v>
      </c>
      <c r="G70" s="67">
        <f t="shared" si="34"/>
        <v>418.39679358717433</v>
      </c>
      <c r="H70" s="67">
        <f t="shared" si="34"/>
        <v>418.6764705882353</v>
      </c>
      <c r="I70" s="67">
        <f t="shared" si="34"/>
        <v>420.93658177453847</v>
      </c>
      <c r="J70" s="67">
        <f t="shared" si="34"/>
        <v>420.93658177453847</v>
      </c>
      <c r="K70" s="67">
        <f t="shared" si="34"/>
        <v>422.06509807956405</v>
      </c>
      <c r="L70" s="67">
        <f t="shared" si="34"/>
        <v>417.93382801707554</v>
      </c>
      <c r="M70" s="67">
        <f t="shared" si="34"/>
        <v>417.93382801707554</v>
      </c>
      <c r="N70" s="67">
        <f t="shared" si="34"/>
        <v>420.32846066833611</v>
      </c>
      <c r="O70" s="67">
        <f t="shared" si="34"/>
        <v>414.33524297583585</v>
      </c>
      <c r="P70" s="67">
        <f t="shared" si="34"/>
        <v>414.33524297583585</v>
      </c>
      <c r="R70" s="188"/>
    </row>
    <row r="71" spans="1:18">
      <c r="A71" s="66" t="s">
        <v>7</v>
      </c>
      <c r="B71" s="76" t="s">
        <v>90</v>
      </c>
      <c r="C71" s="76" t="s">
        <v>98</v>
      </c>
      <c r="D71" s="76" t="s">
        <v>101</v>
      </c>
      <c r="E71" s="67">
        <f>E19-(550/E20)-(150/E20)</f>
        <v>408.18136391273868</v>
      </c>
      <c r="F71" s="67">
        <f t="shared" ref="F71:P71" si="35">F19-(550/F20)-(150/F20)</f>
        <v>410.02784199901993</v>
      </c>
      <c r="G71" s="67">
        <f t="shared" si="35"/>
        <v>413.38677354709415</v>
      </c>
      <c r="H71" s="67">
        <f t="shared" si="35"/>
        <v>413.6631016042781</v>
      </c>
      <c r="I71" s="67">
        <f t="shared" si="35"/>
        <v>415.92321279058126</v>
      </c>
      <c r="J71" s="67">
        <f t="shared" si="35"/>
        <v>415.92321279058126</v>
      </c>
      <c r="K71" s="67">
        <f t="shared" si="35"/>
        <v>417.03828842808952</v>
      </c>
      <c r="L71" s="67">
        <f t="shared" si="35"/>
        <v>412.907018365601</v>
      </c>
      <c r="M71" s="67">
        <f t="shared" si="35"/>
        <v>412.907018365601</v>
      </c>
      <c r="N71" s="67">
        <f t="shared" si="35"/>
        <v>415.27284893931687</v>
      </c>
      <c r="O71" s="67">
        <f t="shared" si="35"/>
        <v>409.27963124681662</v>
      </c>
      <c r="P71" s="67">
        <f t="shared" si="35"/>
        <v>409.27963124681662</v>
      </c>
    </row>
    <row r="72" spans="1:18">
      <c r="A72" s="66" t="s">
        <v>7</v>
      </c>
      <c r="B72" s="76" t="s">
        <v>90</v>
      </c>
      <c r="C72" s="76" t="s">
        <v>98</v>
      </c>
      <c r="D72" s="76" t="s">
        <v>113</v>
      </c>
      <c r="E72" s="67">
        <f>E19-(550/E20)-(150/E20)+(250/E20)</f>
        <v>416.46089542586418</v>
      </c>
      <c r="F72" s="67">
        <f t="shared" ref="F72:P72" si="36">F19-(550/F20)-(150/F20)+(250/F20)</f>
        <v>418.31002806486532</v>
      </c>
      <c r="G72" s="67">
        <f t="shared" si="36"/>
        <v>421.73680694722776</v>
      </c>
      <c r="H72" s="67">
        <f t="shared" si="36"/>
        <v>422.01871657754015</v>
      </c>
      <c r="I72" s="67">
        <f t="shared" si="36"/>
        <v>424.27882776384331</v>
      </c>
      <c r="J72" s="67">
        <f t="shared" si="36"/>
        <v>424.27882776384331</v>
      </c>
      <c r="K72" s="67">
        <f t="shared" si="36"/>
        <v>425.41630451388039</v>
      </c>
      <c r="L72" s="67">
        <f t="shared" si="36"/>
        <v>421.28503445139188</v>
      </c>
      <c r="M72" s="67">
        <f t="shared" si="36"/>
        <v>421.28503445139188</v>
      </c>
      <c r="N72" s="67">
        <f t="shared" si="36"/>
        <v>423.6988684876822</v>
      </c>
      <c r="O72" s="67">
        <f t="shared" si="36"/>
        <v>417.70565079518195</v>
      </c>
      <c r="P72" s="67">
        <f t="shared" si="36"/>
        <v>417.70565079518195</v>
      </c>
    </row>
    <row r="73" spans="1:18">
      <c r="A73" s="66" t="s">
        <v>7</v>
      </c>
      <c r="B73" s="76" t="s">
        <v>90</v>
      </c>
      <c r="C73" s="76" t="s">
        <v>102</v>
      </c>
      <c r="D73" s="76" t="s">
        <v>99</v>
      </c>
      <c r="E73" s="67">
        <f>E19-(510/E20)</f>
        <v>414.47380786271401</v>
      </c>
      <c r="F73" s="67">
        <f t="shared" ref="F73:P73" si="37">F19-(510/F20)</f>
        <v>416.32230340906239</v>
      </c>
      <c r="G73" s="67">
        <f t="shared" si="37"/>
        <v>419.7327989311957</v>
      </c>
      <c r="H73" s="67">
        <f t="shared" si="37"/>
        <v>420.01336898395721</v>
      </c>
      <c r="I73" s="67">
        <f t="shared" si="37"/>
        <v>422.27348017026037</v>
      </c>
      <c r="J73" s="67">
        <f t="shared" si="37"/>
        <v>422.27348017026037</v>
      </c>
      <c r="K73" s="67">
        <f t="shared" si="37"/>
        <v>423.4055806532906</v>
      </c>
      <c r="L73" s="67">
        <f t="shared" si="37"/>
        <v>419.27431059080209</v>
      </c>
      <c r="M73" s="67">
        <f t="shared" si="37"/>
        <v>419.27431059080209</v>
      </c>
      <c r="N73" s="67">
        <f t="shared" si="37"/>
        <v>421.67662379607458</v>
      </c>
      <c r="O73" s="67">
        <f t="shared" si="37"/>
        <v>415.68340610357433</v>
      </c>
      <c r="P73" s="67">
        <f t="shared" si="37"/>
        <v>415.68340610357433</v>
      </c>
    </row>
    <row r="74" spans="1:18">
      <c r="A74" s="66" t="s">
        <v>7</v>
      </c>
      <c r="B74" s="76" t="s">
        <v>90</v>
      </c>
      <c r="C74" s="76" t="s">
        <v>103</v>
      </c>
      <c r="D74" s="76" t="s">
        <v>99</v>
      </c>
      <c r="E74" s="67">
        <f>E19-(510/E20)</f>
        <v>414.47380786271401</v>
      </c>
      <c r="F74" s="67">
        <f t="shared" ref="F74:P74" si="38">F19-(510/F20)</f>
        <v>416.32230340906239</v>
      </c>
      <c r="G74" s="67">
        <f t="shared" si="38"/>
        <v>419.7327989311957</v>
      </c>
      <c r="H74" s="67">
        <f t="shared" si="38"/>
        <v>420.01336898395721</v>
      </c>
      <c r="I74" s="67">
        <f t="shared" si="38"/>
        <v>422.27348017026037</v>
      </c>
      <c r="J74" s="67">
        <f t="shared" si="38"/>
        <v>422.27348017026037</v>
      </c>
      <c r="K74" s="67">
        <f t="shared" si="38"/>
        <v>423.4055806532906</v>
      </c>
      <c r="L74" s="67">
        <f t="shared" si="38"/>
        <v>419.27431059080209</v>
      </c>
      <c r="M74" s="67">
        <f t="shared" si="38"/>
        <v>419.27431059080209</v>
      </c>
      <c r="N74" s="67">
        <f t="shared" si="38"/>
        <v>421.67662379607458</v>
      </c>
      <c r="O74" s="67">
        <f t="shared" si="38"/>
        <v>415.68340610357433</v>
      </c>
      <c r="P74" s="67">
        <f t="shared" si="38"/>
        <v>415.68340610357433</v>
      </c>
    </row>
    <row r="75" spans="1:18">
      <c r="A75" s="66" t="s">
        <v>7</v>
      </c>
      <c r="B75" s="76" t="s">
        <v>90</v>
      </c>
      <c r="C75" s="76" t="s">
        <v>104</v>
      </c>
      <c r="D75" s="76" t="s">
        <v>99</v>
      </c>
      <c r="E75" s="67">
        <f>E19+(150/E20)</f>
        <v>436.33177105736536</v>
      </c>
      <c r="F75" s="67">
        <f t="shared" ref="F75:P75" si="39">F19+(150/F20)</f>
        <v>438.18727462289417</v>
      </c>
      <c r="G75" s="67">
        <f t="shared" si="39"/>
        <v>441.77688710754842</v>
      </c>
      <c r="H75" s="67">
        <f t="shared" si="39"/>
        <v>442.07219251336898</v>
      </c>
      <c r="I75" s="67">
        <f t="shared" si="39"/>
        <v>444.33230369967214</v>
      </c>
      <c r="J75" s="67">
        <f t="shared" si="39"/>
        <v>444.33230369967214</v>
      </c>
      <c r="K75" s="67">
        <f t="shared" si="39"/>
        <v>445.52354311977854</v>
      </c>
      <c r="L75" s="67">
        <f t="shared" si="39"/>
        <v>441.39227305729003</v>
      </c>
      <c r="M75" s="67">
        <f t="shared" si="39"/>
        <v>441.39227305729003</v>
      </c>
      <c r="N75" s="67">
        <f t="shared" si="39"/>
        <v>443.92131540375914</v>
      </c>
      <c r="O75" s="67">
        <f t="shared" si="39"/>
        <v>437.92809771125889</v>
      </c>
      <c r="P75" s="67">
        <f t="shared" si="39"/>
        <v>437.92809771125889</v>
      </c>
    </row>
    <row r="76" spans="1:18">
      <c r="A76" s="66" t="s">
        <v>7</v>
      </c>
      <c r="B76" s="76" t="s">
        <v>90</v>
      </c>
      <c r="C76" s="76" t="s">
        <v>104</v>
      </c>
      <c r="D76" s="76" t="s">
        <v>101</v>
      </c>
      <c r="E76" s="67">
        <f>E19</f>
        <v>431.36405214949008</v>
      </c>
      <c r="F76" s="67">
        <f t="shared" ref="F76:P76" si="40">F19</f>
        <v>433.21796298338694</v>
      </c>
      <c r="G76" s="67">
        <f t="shared" si="40"/>
        <v>436.76686706746824</v>
      </c>
      <c r="H76" s="67">
        <f t="shared" si="40"/>
        <v>437.05882352941177</v>
      </c>
      <c r="I76" s="67">
        <f t="shared" si="40"/>
        <v>439.31893471571493</v>
      </c>
      <c r="J76" s="67">
        <f t="shared" si="40"/>
        <v>439.31893471571493</v>
      </c>
      <c r="K76" s="67">
        <f t="shared" si="40"/>
        <v>440.496733468304</v>
      </c>
      <c r="L76" s="67">
        <f t="shared" si="40"/>
        <v>436.36546340581549</v>
      </c>
      <c r="M76" s="67">
        <f t="shared" si="40"/>
        <v>436.36546340581549</v>
      </c>
      <c r="N76" s="67">
        <f t="shared" si="40"/>
        <v>438.8657036747399</v>
      </c>
      <c r="O76" s="67">
        <f t="shared" si="40"/>
        <v>432.87248598223965</v>
      </c>
      <c r="P76" s="67">
        <f t="shared" si="40"/>
        <v>432.87248598223965</v>
      </c>
    </row>
    <row r="77" spans="1:18">
      <c r="A77" s="66" t="s">
        <v>7</v>
      </c>
      <c r="B77" s="76" t="s">
        <v>90</v>
      </c>
      <c r="C77" s="76" t="s">
        <v>105</v>
      </c>
      <c r="D77" s="76" t="s">
        <v>99</v>
      </c>
      <c r="E77" s="67">
        <f>E19-(400/E20)+(150/E20)</f>
        <v>423.08452063636457</v>
      </c>
      <c r="F77" s="67">
        <f t="shared" ref="F77:P77" si="41">F19-(400/F20)+(150/F20)</f>
        <v>424.93577691754155</v>
      </c>
      <c r="G77" s="67">
        <f t="shared" si="41"/>
        <v>428.41683366733469</v>
      </c>
      <c r="H77" s="67">
        <f t="shared" si="41"/>
        <v>428.70320855614972</v>
      </c>
      <c r="I77" s="67">
        <f t="shared" si="41"/>
        <v>430.96331974245288</v>
      </c>
      <c r="J77" s="67">
        <f t="shared" si="41"/>
        <v>430.96331974245288</v>
      </c>
      <c r="K77" s="67">
        <f t="shared" si="41"/>
        <v>432.11871738251313</v>
      </c>
      <c r="L77" s="67">
        <f t="shared" si="41"/>
        <v>427.98744732002461</v>
      </c>
      <c r="M77" s="67">
        <f t="shared" si="41"/>
        <v>427.98744732002461</v>
      </c>
      <c r="N77" s="67">
        <f t="shared" si="41"/>
        <v>430.43968412637457</v>
      </c>
      <c r="O77" s="67">
        <f t="shared" si="41"/>
        <v>424.44646643387432</v>
      </c>
      <c r="P77" s="67">
        <f t="shared" si="41"/>
        <v>424.44646643387432</v>
      </c>
    </row>
    <row r="78" spans="1:18">
      <c r="A78" s="66" t="s">
        <v>7</v>
      </c>
      <c r="B78" s="76" t="s">
        <v>90</v>
      </c>
      <c r="C78" s="76" t="s">
        <v>105</v>
      </c>
      <c r="D78" s="76" t="s">
        <v>101</v>
      </c>
      <c r="E78" s="67">
        <f>E19-(400/E20)</f>
        <v>418.11680172848924</v>
      </c>
      <c r="F78" s="67">
        <f t="shared" ref="F78:P78" si="42">F19-(400/F20)</f>
        <v>419.96646527803432</v>
      </c>
      <c r="G78" s="67">
        <f t="shared" si="42"/>
        <v>423.40681362725451</v>
      </c>
      <c r="H78" s="67">
        <f t="shared" si="42"/>
        <v>423.68983957219251</v>
      </c>
      <c r="I78" s="67">
        <f t="shared" si="42"/>
        <v>425.94995075849567</v>
      </c>
      <c r="J78" s="67">
        <f t="shared" si="42"/>
        <v>425.94995075849567</v>
      </c>
      <c r="K78" s="67">
        <f t="shared" si="42"/>
        <v>427.09190773103859</v>
      </c>
      <c r="L78" s="67">
        <f t="shared" si="42"/>
        <v>422.96063766855008</v>
      </c>
      <c r="M78" s="67">
        <f t="shared" si="42"/>
        <v>422.96063766855008</v>
      </c>
      <c r="N78" s="67">
        <f t="shared" si="42"/>
        <v>425.38407239735534</v>
      </c>
      <c r="O78" s="67">
        <f t="shared" si="42"/>
        <v>419.39085470485509</v>
      </c>
      <c r="P78" s="67">
        <f t="shared" si="42"/>
        <v>419.39085470485509</v>
      </c>
    </row>
    <row r="79" spans="1:18">
      <c r="A79" s="66" t="s">
        <v>7</v>
      </c>
      <c r="B79" s="76" t="s">
        <v>90</v>
      </c>
      <c r="C79" s="76" t="s">
        <v>106</v>
      </c>
      <c r="D79" s="76" t="s">
        <v>99</v>
      </c>
      <c r="E79" s="67">
        <f>E19-(400/E20)+(150/E20)</f>
        <v>423.08452063636457</v>
      </c>
      <c r="F79" s="67">
        <f t="shared" ref="F79:P79" si="43">F19-(400/F20)+(150/F20)</f>
        <v>424.93577691754155</v>
      </c>
      <c r="G79" s="67">
        <f t="shared" si="43"/>
        <v>428.41683366733469</v>
      </c>
      <c r="H79" s="67">
        <f t="shared" si="43"/>
        <v>428.70320855614972</v>
      </c>
      <c r="I79" s="67">
        <f t="shared" si="43"/>
        <v>430.96331974245288</v>
      </c>
      <c r="J79" s="67">
        <f t="shared" si="43"/>
        <v>430.96331974245288</v>
      </c>
      <c r="K79" s="67">
        <f t="shared" si="43"/>
        <v>432.11871738251313</v>
      </c>
      <c r="L79" s="67">
        <f t="shared" si="43"/>
        <v>427.98744732002461</v>
      </c>
      <c r="M79" s="67">
        <f t="shared" si="43"/>
        <v>427.98744732002461</v>
      </c>
      <c r="N79" s="67">
        <f t="shared" si="43"/>
        <v>430.43968412637457</v>
      </c>
      <c r="O79" s="67">
        <f t="shared" si="43"/>
        <v>424.44646643387432</v>
      </c>
      <c r="P79" s="67">
        <f t="shared" si="43"/>
        <v>424.44646643387432</v>
      </c>
    </row>
    <row r="80" spans="1:18">
      <c r="A80" s="66" t="s">
        <v>7</v>
      </c>
      <c r="B80" s="76" t="s">
        <v>90</v>
      </c>
      <c r="C80" s="76" t="s">
        <v>106</v>
      </c>
      <c r="D80" s="76" t="s">
        <v>101</v>
      </c>
      <c r="E80" s="67">
        <f>E19-(400/E20)</f>
        <v>418.11680172848924</v>
      </c>
      <c r="F80" s="67">
        <f t="shared" ref="F80:P80" si="44">F19-(400/F20)</f>
        <v>419.96646527803432</v>
      </c>
      <c r="G80" s="67">
        <f t="shared" si="44"/>
        <v>423.40681362725451</v>
      </c>
      <c r="H80" s="67">
        <f t="shared" si="44"/>
        <v>423.68983957219251</v>
      </c>
      <c r="I80" s="67">
        <f t="shared" si="44"/>
        <v>425.94995075849567</v>
      </c>
      <c r="J80" s="67">
        <f t="shared" si="44"/>
        <v>425.94995075849567</v>
      </c>
      <c r="K80" s="67">
        <f t="shared" si="44"/>
        <v>427.09190773103859</v>
      </c>
      <c r="L80" s="67">
        <f t="shared" si="44"/>
        <v>422.96063766855008</v>
      </c>
      <c r="M80" s="67">
        <f t="shared" si="44"/>
        <v>422.96063766855008</v>
      </c>
      <c r="N80" s="67">
        <f t="shared" si="44"/>
        <v>425.38407239735534</v>
      </c>
      <c r="O80" s="67">
        <f t="shared" si="44"/>
        <v>419.39085470485509</v>
      </c>
      <c r="P80" s="67">
        <f t="shared" si="44"/>
        <v>419.39085470485509</v>
      </c>
    </row>
    <row r="81" spans="1:17">
      <c r="A81" s="66" t="s">
        <v>7</v>
      </c>
      <c r="B81" s="76" t="s">
        <v>90</v>
      </c>
      <c r="C81" s="76" t="s">
        <v>106</v>
      </c>
      <c r="D81" s="76" t="s">
        <v>113</v>
      </c>
      <c r="E81" s="67">
        <f>E19-(400/E20)+(250/E20)</f>
        <v>426.39633324161474</v>
      </c>
      <c r="F81" s="67">
        <f t="shared" ref="F81:P81" si="45">F19-(400/F20)+(250/F20)</f>
        <v>428.24865134387971</v>
      </c>
      <c r="G81" s="67">
        <f t="shared" si="45"/>
        <v>431.75684702738812</v>
      </c>
      <c r="H81" s="67">
        <f t="shared" si="45"/>
        <v>432.04545454545456</v>
      </c>
      <c r="I81" s="67">
        <f t="shared" si="45"/>
        <v>434.30556573175772</v>
      </c>
      <c r="J81" s="67">
        <f t="shared" si="45"/>
        <v>434.30556573175772</v>
      </c>
      <c r="K81" s="67">
        <f t="shared" si="45"/>
        <v>435.46992381682946</v>
      </c>
      <c r="L81" s="67">
        <f t="shared" si="45"/>
        <v>431.33865375434095</v>
      </c>
      <c r="M81" s="67">
        <f t="shared" si="45"/>
        <v>431.33865375434095</v>
      </c>
      <c r="N81" s="67">
        <f t="shared" si="45"/>
        <v>433.81009194572067</v>
      </c>
      <c r="O81" s="67">
        <f t="shared" si="45"/>
        <v>427.81687425322042</v>
      </c>
      <c r="P81" s="67">
        <f t="shared" si="45"/>
        <v>427.81687425322042</v>
      </c>
    </row>
    <row r="82" spans="1:17">
      <c r="A82" s="66" t="s">
        <v>7</v>
      </c>
      <c r="B82" s="76" t="s">
        <v>90</v>
      </c>
      <c r="C82" s="76" t="s">
        <v>107</v>
      </c>
      <c r="D82" s="76" t="s">
        <v>99</v>
      </c>
      <c r="E82" s="67">
        <f>E19-(620/E20)+(150/E20)</f>
        <v>415.79853290481412</v>
      </c>
      <c r="F82" s="67">
        <f t="shared" ref="F82:P82" si="46">F19-(620/F20)+(150/F20)</f>
        <v>417.64745317959768</v>
      </c>
      <c r="G82" s="67">
        <f t="shared" si="46"/>
        <v>421.06880427521708</v>
      </c>
      <c r="H82" s="67">
        <f t="shared" si="46"/>
        <v>421.35026737967917</v>
      </c>
      <c r="I82" s="67">
        <f t="shared" si="46"/>
        <v>423.61037856598227</v>
      </c>
      <c r="J82" s="67">
        <f t="shared" si="46"/>
        <v>423.61037856598227</v>
      </c>
      <c r="K82" s="67">
        <f t="shared" si="46"/>
        <v>424.74606322701715</v>
      </c>
      <c r="L82" s="67">
        <f t="shared" si="46"/>
        <v>420.61479316452863</v>
      </c>
      <c r="M82" s="67">
        <f t="shared" si="46"/>
        <v>420.61479316452863</v>
      </c>
      <c r="N82" s="67">
        <f t="shared" si="46"/>
        <v>423.02478692381305</v>
      </c>
      <c r="O82" s="67">
        <f t="shared" si="46"/>
        <v>417.0315692313128</v>
      </c>
      <c r="P82" s="67">
        <f t="shared" si="46"/>
        <v>417.0315692313128</v>
      </c>
    </row>
    <row r="83" spans="1:17">
      <c r="A83" s="66" t="s">
        <v>7</v>
      </c>
      <c r="B83" s="76" t="s">
        <v>90</v>
      </c>
      <c r="C83" s="76" t="s">
        <v>107</v>
      </c>
      <c r="D83" s="76" t="s">
        <v>101</v>
      </c>
      <c r="E83" s="67">
        <f>E19-(620/E20)</f>
        <v>410.83081399693879</v>
      </c>
      <c r="F83" s="67">
        <f t="shared" ref="F83:P83" si="47">F19-(620/F20)</f>
        <v>412.67814154009045</v>
      </c>
      <c r="G83" s="67">
        <f t="shared" si="47"/>
        <v>416.0587842351369</v>
      </c>
      <c r="H83" s="67">
        <f t="shared" si="47"/>
        <v>416.33689839572196</v>
      </c>
      <c r="I83" s="67">
        <f t="shared" si="47"/>
        <v>418.59700958202507</v>
      </c>
      <c r="J83" s="67">
        <f t="shared" si="47"/>
        <v>418.59700958202507</v>
      </c>
      <c r="K83" s="67">
        <f t="shared" si="47"/>
        <v>419.71925357554261</v>
      </c>
      <c r="L83" s="67">
        <f t="shared" si="47"/>
        <v>415.5879835130541</v>
      </c>
      <c r="M83" s="67">
        <f t="shared" si="47"/>
        <v>415.5879835130541</v>
      </c>
      <c r="N83" s="67">
        <f t="shared" si="47"/>
        <v>417.96917519479382</v>
      </c>
      <c r="O83" s="67">
        <f t="shared" si="47"/>
        <v>411.97595750229357</v>
      </c>
      <c r="P83" s="67">
        <f t="shared" si="47"/>
        <v>411.97595750229357</v>
      </c>
    </row>
    <row r="84" spans="1:17">
      <c r="A84" s="66" t="s">
        <v>7</v>
      </c>
      <c r="B84" s="76" t="s">
        <v>90</v>
      </c>
      <c r="C84" s="76" t="s">
        <v>220</v>
      </c>
      <c r="D84" s="76" t="s">
        <v>101</v>
      </c>
      <c r="E84" s="67">
        <f>E19</f>
        <v>431.36405214949008</v>
      </c>
      <c r="F84" s="67">
        <f t="shared" ref="F84:P84" si="48">F19</f>
        <v>433.21796298338694</v>
      </c>
      <c r="G84" s="67">
        <f t="shared" si="48"/>
        <v>436.76686706746824</v>
      </c>
      <c r="H84" s="67">
        <f t="shared" si="48"/>
        <v>437.05882352941177</v>
      </c>
      <c r="I84" s="67">
        <f t="shared" si="48"/>
        <v>439.31893471571493</v>
      </c>
      <c r="J84" s="67">
        <f t="shared" si="48"/>
        <v>439.31893471571493</v>
      </c>
      <c r="K84" s="67">
        <f t="shared" si="48"/>
        <v>440.496733468304</v>
      </c>
      <c r="L84" s="67">
        <f t="shared" si="48"/>
        <v>436.36546340581549</v>
      </c>
      <c r="M84" s="67">
        <f t="shared" si="48"/>
        <v>436.36546340581549</v>
      </c>
      <c r="N84" s="67">
        <f t="shared" si="48"/>
        <v>438.8657036747399</v>
      </c>
      <c r="O84" s="67">
        <f t="shared" si="48"/>
        <v>432.87248598223965</v>
      </c>
      <c r="P84" s="67">
        <f t="shared" si="48"/>
        <v>432.87248598223965</v>
      </c>
      <c r="Q84" s="280"/>
    </row>
    <row r="85" spans="1:17">
      <c r="A85" s="66" t="s">
        <v>7</v>
      </c>
      <c r="B85" s="76" t="s">
        <v>90</v>
      </c>
      <c r="C85" s="76" t="s">
        <v>108</v>
      </c>
      <c r="D85" s="76" t="s">
        <v>99</v>
      </c>
      <c r="E85" s="67">
        <f>E19-(400/E20)+(150/E20)</f>
        <v>423.08452063636457</v>
      </c>
      <c r="F85" s="67">
        <f t="shared" ref="F85:P85" si="49">F19-(400/F20)+(150/F20)</f>
        <v>424.93577691754155</v>
      </c>
      <c r="G85" s="67">
        <f t="shared" si="49"/>
        <v>428.41683366733469</v>
      </c>
      <c r="H85" s="67">
        <f t="shared" si="49"/>
        <v>428.70320855614972</v>
      </c>
      <c r="I85" s="67">
        <f t="shared" si="49"/>
        <v>430.96331974245288</v>
      </c>
      <c r="J85" s="67">
        <f t="shared" si="49"/>
        <v>430.96331974245288</v>
      </c>
      <c r="K85" s="67">
        <f t="shared" si="49"/>
        <v>432.11871738251313</v>
      </c>
      <c r="L85" s="67">
        <f t="shared" si="49"/>
        <v>427.98744732002461</v>
      </c>
      <c r="M85" s="67">
        <f t="shared" si="49"/>
        <v>427.98744732002461</v>
      </c>
      <c r="N85" s="67">
        <f t="shared" si="49"/>
        <v>430.43968412637457</v>
      </c>
      <c r="O85" s="67">
        <f t="shared" si="49"/>
        <v>424.44646643387432</v>
      </c>
      <c r="P85" s="67">
        <f t="shared" si="49"/>
        <v>424.44646643387432</v>
      </c>
    </row>
    <row r="86" spans="1:17">
      <c r="A86" s="66" t="s">
        <v>7</v>
      </c>
      <c r="B86" s="76" t="s">
        <v>90</v>
      </c>
      <c r="C86" s="76" t="s">
        <v>108</v>
      </c>
      <c r="D86" s="76" t="s">
        <v>101</v>
      </c>
      <c r="E86" s="67">
        <f>E19-(400/E20)</f>
        <v>418.11680172848924</v>
      </c>
      <c r="F86" s="67">
        <f t="shared" ref="F86:P86" si="50">F19-(400/F20)</f>
        <v>419.96646527803432</v>
      </c>
      <c r="G86" s="67">
        <f t="shared" si="50"/>
        <v>423.40681362725451</v>
      </c>
      <c r="H86" s="67">
        <f t="shared" si="50"/>
        <v>423.68983957219251</v>
      </c>
      <c r="I86" s="67">
        <f t="shared" si="50"/>
        <v>425.94995075849567</v>
      </c>
      <c r="J86" s="67">
        <f t="shared" si="50"/>
        <v>425.94995075849567</v>
      </c>
      <c r="K86" s="67">
        <f t="shared" si="50"/>
        <v>427.09190773103859</v>
      </c>
      <c r="L86" s="67">
        <f t="shared" si="50"/>
        <v>422.96063766855008</v>
      </c>
      <c r="M86" s="67">
        <f t="shared" si="50"/>
        <v>422.96063766855008</v>
      </c>
      <c r="N86" s="67">
        <f t="shared" si="50"/>
        <v>425.38407239735534</v>
      </c>
      <c r="O86" s="67">
        <f t="shared" si="50"/>
        <v>419.39085470485509</v>
      </c>
      <c r="P86" s="67">
        <f t="shared" si="50"/>
        <v>419.39085470485509</v>
      </c>
    </row>
    <row r="87" spans="1:17">
      <c r="A87" s="66" t="s">
        <v>7</v>
      </c>
      <c r="B87" s="76" t="s">
        <v>90</v>
      </c>
      <c r="C87" s="76" t="s">
        <v>219</v>
      </c>
      <c r="D87" s="76" t="s">
        <v>99</v>
      </c>
      <c r="E87" s="67">
        <f>E19-(400/E20)+(150/E20)</f>
        <v>423.08452063636457</v>
      </c>
      <c r="F87" s="67">
        <f t="shared" ref="F87:P87" si="51">F19-(400/F20)+(150/F20)</f>
        <v>424.93577691754155</v>
      </c>
      <c r="G87" s="67">
        <f t="shared" si="51"/>
        <v>428.41683366733469</v>
      </c>
      <c r="H87" s="67">
        <f t="shared" si="51"/>
        <v>428.70320855614972</v>
      </c>
      <c r="I87" s="67">
        <f t="shared" si="51"/>
        <v>430.96331974245288</v>
      </c>
      <c r="J87" s="67">
        <f t="shared" si="51"/>
        <v>430.96331974245288</v>
      </c>
      <c r="K87" s="67">
        <f t="shared" si="51"/>
        <v>432.11871738251313</v>
      </c>
      <c r="L87" s="67">
        <f t="shared" si="51"/>
        <v>427.98744732002461</v>
      </c>
      <c r="M87" s="67">
        <f t="shared" si="51"/>
        <v>427.98744732002461</v>
      </c>
      <c r="N87" s="67">
        <f t="shared" si="51"/>
        <v>430.43968412637457</v>
      </c>
      <c r="O87" s="67">
        <f t="shared" si="51"/>
        <v>424.44646643387432</v>
      </c>
      <c r="P87" s="67">
        <f t="shared" si="51"/>
        <v>424.44646643387432</v>
      </c>
    </row>
    <row r="88" spans="1:17">
      <c r="A88" s="66" t="s">
        <v>7</v>
      </c>
      <c r="B88" s="76" t="s">
        <v>90</v>
      </c>
      <c r="C88" s="76" t="s">
        <v>219</v>
      </c>
      <c r="D88" s="76" t="s">
        <v>101</v>
      </c>
      <c r="E88" s="67">
        <f>E19-(400/E20)</f>
        <v>418.11680172848924</v>
      </c>
      <c r="F88" s="67">
        <f t="shared" ref="F88:P88" si="52">F19-(400/F20)</f>
        <v>419.96646527803432</v>
      </c>
      <c r="G88" s="67">
        <f t="shared" si="52"/>
        <v>423.40681362725451</v>
      </c>
      <c r="H88" s="67">
        <f t="shared" si="52"/>
        <v>423.68983957219251</v>
      </c>
      <c r="I88" s="67">
        <f t="shared" si="52"/>
        <v>425.94995075849567</v>
      </c>
      <c r="J88" s="67">
        <f t="shared" si="52"/>
        <v>425.94995075849567</v>
      </c>
      <c r="K88" s="67">
        <f t="shared" si="52"/>
        <v>427.09190773103859</v>
      </c>
      <c r="L88" s="67">
        <f t="shared" si="52"/>
        <v>422.96063766855008</v>
      </c>
      <c r="M88" s="67">
        <f t="shared" si="52"/>
        <v>422.96063766855008</v>
      </c>
      <c r="N88" s="67">
        <f t="shared" si="52"/>
        <v>425.38407239735534</v>
      </c>
      <c r="O88" s="67">
        <f t="shared" si="52"/>
        <v>419.39085470485509</v>
      </c>
      <c r="P88" s="67">
        <f t="shared" si="52"/>
        <v>419.39085470485509</v>
      </c>
    </row>
    <row r="89" spans="1:17">
      <c r="A89" s="66" t="s">
        <v>7</v>
      </c>
      <c r="B89" s="76" t="s">
        <v>90</v>
      </c>
      <c r="C89" s="76" t="s">
        <v>110</v>
      </c>
      <c r="D89" s="76" t="s">
        <v>99</v>
      </c>
      <c r="E89" s="67">
        <f>E19+(150/E20)</f>
        <v>436.33177105736536</v>
      </c>
      <c r="F89" s="67">
        <f t="shared" ref="F89:P89" si="53">F19+(150/F20)</f>
        <v>438.18727462289417</v>
      </c>
      <c r="G89" s="67">
        <f t="shared" si="53"/>
        <v>441.77688710754842</v>
      </c>
      <c r="H89" s="67">
        <f t="shared" si="53"/>
        <v>442.07219251336898</v>
      </c>
      <c r="I89" s="67">
        <f t="shared" si="53"/>
        <v>444.33230369967214</v>
      </c>
      <c r="J89" s="67">
        <f t="shared" si="53"/>
        <v>444.33230369967214</v>
      </c>
      <c r="K89" s="67">
        <f t="shared" si="53"/>
        <v>445.52354311977854</v>
      </c>
      <c r="L89" s="67">
        <f t="shared" si="53"/>
        <v>441.39227305729003</v>
      </c>
      <c r="M89" s="67">
        <f t="shared" si="53"/>
        <v>441.39227305729003</v>
      </c>
      <c r="N89" s="67">
        <f t="shared" si="53"/>
        <v>443.92131540375914</v>
      </c>
      <c r="O89" s="67">
        <f t="shared" si="53"/>
        <v>437.92809771125889</v>
      </c>
      <c r="P89" s="67">
        <f t="shared" si="53"/>
        <v>437.92809771125889</v>
      </c>
    </row>
    <row r="90" spans="1:17">
      <c r="A90" s="66" t="s">
        <v>7</v>
      </c>
      <c r="B90" s="76" t="s">
        <v>90</v>
      </c>
      <c r="C90" s="76" t="s">
        <v>110</v>
      </c>
      <c r="D90" s="76" t="s">
        <v>100</v>
      </c>
      <c r="E90" s="67">
        <f>E19+(150/E20)</f>
        <v>436.33177105736536</v>
      </c>
      <c r="F90" s="67">
        <f t="shared" ref="F90:P90" si="54">F19+(150/F20)</f>
        <v>438.18727462289417</v>
      </c>
      <c r="G90" s="67">
        <f t="shared" si="54"/>
        <v>441.77688710754842</v>
      </c>
      <c r="H90" s="67">
        <f t="shared" si="54"/>
        <v>442.07219251336898</v>
      </c>
      <c r="I90" s="67">
        <f t="shared" si="54"/>
        <v>444.33230369967214</v>
      </c>
      <c r="J90" s="67">
        <f t="shared" si="54"/>
        <v>444.33230369967214</v>
      </c>
      <c r="K90" s="67">
        <f t="shared" si="54"/>
        <v>445.52354311977854</v>
      </c>
      <c r="L90" s="67">
        <f t="shared" si="54"/>
        <v>441.39227305729003</v>
      </c>
      <c r="M90" s="67">
        <f t="shared" si="54"/>
        <v>441.39227305729003</v>
      </c>
      <c r="N90" s="67">
        <f t="shared" si="54"/>
        <v>443.92131540375914</v>
      </c>
      <c r="O90" s="67">
        <f t="shared" si="54"/>
        <v>437.92809771125889</v>
      </c>
      <c r="P90" s="67">
        <f t="shared" si="54"/>
        <v>437.92809771125889</v>
      </c>
    </row>
    <row r="91" spans="1:17">
      <c r="A91" s="66" t="s">
        <v>7</v>
      </c>
      <c r="B91" s="76" t="s">
        <v>90</v>
      </c>
      <c r="C91" s="76" t="s">
        <v>110</v>
      </c>
      <c r="D91" s="76" t="s">
        <v>101</v>
      </c>
      <c r="E91" s="67">
        <f>E19</f>
        <v>431.36405214949008</v>
      </c>
      <c r="F91" s="67">
        <f t="shared" ref="F91:P91" si="55">F19</f>
        <v>433.21796298338694</v>
      </c>
      <c r="G91" s="67">
        <f t="shared" si="55"/>
        <v>436.76686706746824</v>
      </c>
      <c r="H91" s="67">
        <f t="shared" si="55"/>
        <v>437.05882352941177</v>
      </c>
      <c r="I91" s="67">
        <f t="shared" si="55"/>
        <v>439.31893471571493</v>
      </c>
      <c r="J91" s="67">
        <f t="shared" si="55"/>
        <v>439.31893471571493</v>
      </c>
      <c r="K91" s="67">
        <f t="shared" si="55"/>
        <v>440.496733468304</v>
      </c>
      <c r="L91" s="67">
        <f t="shared" si="55"/>
        <v>436.36546340581549</v>
      </c>
      <c r="M91" s="67">
        <f t="shared" si="55"/>
        <v>436.36546340581549</v>
      </c>
      <c r="N91" s="67">
        <f t="shared" si="55"/>
        <v>438.8657036747399</v>
      </c>
      <c r="O91" s="67">
        <f t="shared" si="55"/>
        <v>432.87248598223965</v>
      </c>
      <c r="P91" s="67">
        <f t="shared" si="55"/>
        <v>432.87248598223965</v>
      </c>
    </row>
    <row r="92" spans="1:17">
      <c r="A92" s="66" t="s">
        <v>7</v>
      </c>
      <c r="B92" s="76" t="s">
        <v>90</v>
      </c>
      <c r="C92" s="76" t="s">
        <v>111</v>
      </c>
      <c r="D92" s="76" t="s">
        <v>101</v>
      </c>
      <c r="E92" s="67">
        <f>E19</f>
        <v>431.36405214949008</v>
      </c>
      <c r="F92" s="67">
        <f t="shared" ref="F92:P92" si="56">F19</f>
        <v>433.21796298338694</v>
      </c>
      <c r="G92" s="67">
        <f t="shared" si="56"/>
        <v>436.76686706746824</v>
      </c>
      <c r="H92" s="67">
        <f t="shared" si="56"/>
        <v>437.05882352941177</v>
      </c>
      <c r="I92" s="67">
        <f t="shared" si="56"/>
        <v>439.31893471571493</v>
      </c>
      <c r="J92" s="67">
        <f t="shared" si="56"/>
        <v>439.31893471571493</v>
      </c>
      <c r="K92" s="67">
        <f t="shared" si="56"/>
        <v>440.496733468304</v>
      </c>
      <c r="L92" s="67">
        <f t="shared" si="56"/>
        <v>436.36546340581549</v>
      </c>
      <c r="M92" s="67">
        <f t="shared" si="56"/>
        <v>436.36546340581549</v>
      </c>
      <c r="N92" s="67">
        <f t="shared" si="56"/>
        <v>438.8657036747399</v>
      </c>
      <c r="O92" s="67">
        <f t="shared" si="56"/>
        <v>432.87248598223965</v>
      </c>
      <c r="P92" s="67">
        <f t="shared" si="56"/>
        <v>432.87248598223965</v>
      </c>
    </row>
    <row r="93" spans="1:17">
      <c r="A93" s="66" t="s">
        <v>7</v>
      </c>
      <c r="B93" s="76" t="s">
        <v>90</v>
      </c>
      <c r="C93" s="76" t="s">
        <v>112</v>
      </c>
      <c r="D93" s="76" t="s">
        <v>101</v>
      </c>
      <c r="E93" s="67">
        <f>E19</f>
        <v>431.36405214949008</v>
      </c>
      <c r="F93" s="67">
        <f t="shared" ref="F93:P93" si="57">F19</f>
        <v>433.21796298338694</v>
      </c>
      <c r="G93" s="67">
        <f t="shared" si="57"/>
        <v>436.76686706746824</v>
      </c>
      <c r="H93" s="67">
        <f t="shared" si="57"/>
        <v>437.05882352941177</v>
      </c>
      <c r="I93" s="67">
        <f t="shared" si="57"/>
        <v>439.31893471571493</v>
      </c>
      <c r="J93" s="67">
        <f t="shared" si="57"/>
        <v>439.31893471571493</v>
      </c>
      <c r="K93" s="67">
        <f t="shared" si="57"/>
        <v>440.496733468304</v>
      </c>
      <c r="L93" s="67">
        <f t="shared" si="57"/>
        <v>436.36546340581549</v>
      </c>
      <c r="M93" s="67">
        <f t="shared" si="57"/>
        <v>436.36546340581549</v>
      </c>
      <c r="N93" s="67">
        <f t="shared" si="57"/>
        <v>438.8657036747399</v>
      </c>
      <c r="O93" s="67">
        <f t="shared" si="57"/>
        <v>432.87248598223965</v>
      </c>
      <c r="P93" s="67">
        <f t="shared" si="57"/>
        <v>432.87248598223965</v>
      </c>
    </row>
    <row r="94" spans="1:17">
      <c r="A94" s="66" t="s">
        <v>7</v>
      </c>
      <c r="B94" s="76" t="s">
        <v>108</v>
      </c>
      <c r="C94" s="76" t="s">
        <v>98</v>
      </c>
      <c r="D94" s="76" t="s">
        <v>108</v>
      </c>
      <c r="E94" s="250">
        <f>E8+E18-(550/E20)-(150/E20)</f>
        <v>643.9880317632485</v>
      </c>
      <c r="F94" s="250">
        <f t="shared" ref="F94:P94" si="58">F8+F18-(550/F20)-(150/F20)</f>
        <v>637.54447290733731</v>
      </c>
      <c r="G94" s="250">
        <f t="shared" si="58"/>
        <v>598.48775955417113</v>
      </c>
      <c r="H94" s="250">
        <f t="shared" si="58"/>
        <v>540.17201992367291</v>
      </c>
      <c r="I94" s="250">
        <f t="shared" si="58"/>
        <v>454.10995097139215</v>
      </c>
      <c r="J94" s="250">
        <f t="shared" si="58"/>
        <v>437.45277633546681</v>
      </c>
      <c r="K94" s="250">
        <f t="shared" si="58"/>
        <v>398.52331240322695</v>
      </c>
      <c r="L94" s="250">
        <f t="shared" si="58"/>
        <v>415.18048703915224</v>
      </c>
      <c r="M94" s="250">
        <f t="shared" si="58"/>
        <v>420.73287858446071</v>
      </c>
      <c r="N94" s="250">
        <f t="shared" si="58"/>
        <v>426.15086043456057</v>
      </c>
      <c r="O94" s="250">
        <f t="shared" si="58"/>
        <v>431.70325197986904</v>
      </c>
      <c r="P94" s="250">
        <f t="shared" si="58"/>
        <v>431.70325197986904</v>
      </c>
    </row>
    <row r="95" spans="1:17">
      <c r="A95" s="66" t="s">
        <v>7</v>
      </c>
      <c r="B95" s="76" t="s">
        <v>108</v>
      </c>
      <c r="C95" s="76" t="s">
        <v>107</v>
      </c>
      <c r="D95" s="76" t="s">
        <v>108</v>
      </c>
      <c r="E95" s="67">
        <f>E8+E18-(620/E20)</f>
        <v>646.63748184744873</v>
      </c>
      <c r="F95" s="67">
        <f t="shared" ref="F95:P95" si="59">F8+F18-(620/F20)</f>
        <v>640.19477244840778</v>
      </c>
      <c r="G95" s="67">
        <f t="shared" si="59"/>
        <v>601.15977024221388</v>
      </c>
      <c r="H95" s="67">
        <f t="shared" si="59"/>
        <v>542.84581671511671</v>
      </c>
      <c r="I95" s="67">
        <f t="shared" si="59"/>
        <v>456.78374776283601</v>
      </c>
      <c r="J95" s="67">
        <f t="shared" si="59"/>
        <v>440.12657312691067</v>
      </c>
      <c r="K95" s="67">
        <f t="shared" si="59"/>
        <v>401.20427755068005</v>
      </c>
      <c r="L95" s="67">
        <f t="shared" si="59"/>
        <v>417.86145218660533</v>
      </c>
      <c r="M95" s="67">
        <f t="shared" si="59"/>
        <v>423.4138437319138</v>
      </c>
      <c r="N95" s="67">
        <f t="shared" si="59"/>
        <v>428.84718669003752</v>
      </c>
      <c r="O95" s="67">
        <f t="shared" si="59"/>
        <v>434.39957823534598</v>
      </c>
      <c r="P95" s="67">
        <f t="shared" si="59"/>
        <v>434.39957823534598</v>
      </c>
    </row>
    <row r="96" spans="1:17">
      <c r="A96" s="66" t="s">
        <v>7</v>
      </c>
      <c r="B96" s="76" t="s">
        <v>108</v>
      </c>
      <c r="C96" s="76" t="s">
        <v>219</v>
      </c>
      <c r="D96" s="76" t="s">
        <v>108</v>
      </c>
      <c r="E96" s="67">
        <f>E8+E18-(500/E20)</f>
        <v>650.61165697374895</v>
      </c>
      <c r="F96" s="67">
        <f t="shared" ref="F96:P96" si="60">F8+F18-(500/F20)</f>
        <v>644.17022176001353</v>
      </c>
      <c r="G96" s="67">
        <f t="shared" si="60"/>
        <v>605.167786274278</v>
      </c>
      <c r="H96" s="67">
        <f t="shared" si="60"/>
        <v>546.85651190228248</v>
      </c>
      <c r="I96" s="67">
        <f t="shared" si="60"/>
        <v>460.79444295000178</v>
      </c>
      <c r="J96" s="67">
        <f t="shared" si="60"/>
        <v>444.13726831407644</v>
      </c>
      <c r="K96" s="67">
        <f t="shared" si="60"/>
        <v>405.22572527185969</v>
      </c>
      <c r="L96" s="67">
        <f t="shared" si="60"/>
        <v>421.88289990778497</v>
      </c>
      <c r="M96" s="67">
        <f t="shared" si="60"/>
        <v>427.43529145309344</v>
      </c>
      <c r="N96" s="67">
        <f t="shared" si="60"/>
        <v>432.89167607325288</v>
      </c>
      <c r="O96" s="67">
        <f t="shared" si="60"/>
        <v>438.44406761856135</v>
      </c>
      <c r="P96" s="67">
        <f t="shared" si="60"/>
        <v>438.44406761856135</v>
      </c>
    </row>
    <row r="97" spans="1:16">
      <c r="A97" s="66" t="s">
        <v>7</v>
      </c>
      <c r="B97" s="76" t="s">
        <v>2</v>
      </c>
      <c r="C97" s="76" t="s">
        <v>98</v>
      </c>
      <c r="D97" s="76" t="s">
        <v>99</v>
      </c>
      <c r="E97" s="67">
        <f>E8+E18-(550/E20)</f>
        <v>648.95575067112384</v>
      </c>
      <c r="F97" s="67">
        <f t="shared" ref="F97:P97" si="61">F8+F18-(550/F20)</f>
        <v>642.51378454684448</v>
      </c>
      <c r="G97" s="67">
        <f t="shared" si="61"/>
        <v>603.49777959425126</v>
      </c>
      <c r="H97" s="67">
        <f t="shared" si="61"/>
        <v>545.18538890763011</v>
      </c>
      <c r="I97" s="67">
        <f t="shared" si="61"/>
        <v>459.12331995534936</v>
      </c>
      <c r="J97" s="67">
        <f t="shared" si="61"/>
        <v>442.46614531942402</v>
      </c>
      <c r="K97" s="67">
        <f t="shared" si="61"/>
        <v>403.55012205470149</v>
      </c>
      <c r="L97" s="67">
        <f t="shared" si="61"/>
        <v>420.20729669062678</v>
      </c>
      <c r="M97" s="67">
        <f t="shared" si="61"/>
        <v>425.75968823593524</v>
      </c>
      <c r="N97" s="67">
        <f t="shared" si="61"/>
        <v>431.2064721635798</v>
      </c>
      <c r="O97" s="67">
        <f t="shared" si="61"/>
        <v>436.75886370888827</v>
      </c>
      <c r="P97" s="67">
        <f t="shared" si="61"/>
        <v>436.75886370888827</v>
      </c>
    </row>
    <row r="98" spans="1:16">
      <c r="A98" s="66" t="s">
        <v>7</v>
      </c>
      <c r="B98" s="76" t="s">
        <v>2</v>
      </c>
      <c r="C98" s="76" t="s">
        <v>98</v>
      </c>
      <c r="D98" s="76" t="s">
        <v>101</v>
      </c>
      <c r="E98" s="67">
        <f>E8+E18-(550/E20)-(150/E20)</f>
        <v>643.9880317632485</v>
      </c>
      <c r="F98" s="67">
        <f t="shared" ref="F98:P98" si="62">F8+F18-(550/F20)-(150/F20)</f>
        <v>637.54447290733731</v>
      </c>
      <c r="G98" s="67">
        <f t="shared" si="62"/>
        <v>598.48775955417113</v>
      </c>
      <c r="H98" s="67">
        <f t="shared" si="62"/>
        <v>540.17201992367291</v>
      </c>
      <c r="I98" s="67">
        <f t="shared" si="62"/>
        <v>454.10995097139215</v>
      </c>
      <c r="J98" s="67">
        <f t="shared" si="62"/>
        <v>437.45277633546681</v>
      </c>
      <c r="K98" s="67">
        <f t="shared" si="62"/>
        <v>398.52331240322695</v>
      </c>
      <c r="L98" s="67">
        <f t="shared" si="62"/>
        <v>415.18048703915224</v>
      </c>
      <c r="M98" s="67">
        <f t="shared" si="62"/>
        <v>420.73287858446071</v>
      </c>
      <c r="N98" s="67">
        <f t="shared" si="62"/>
        <v>426.15086043456057</v>
      </c>
      <c r="O98" s="67">
        <f t="shared" si="62"/>
        <v>431.70325197986904</v>
      </c>
      <c r="P98" s="67">
        <f t="shared" si="62"/>
        <v>431.70325197986904</v>
      </c>
    </row>
    <row r="99" spans="1:16">
      <c r="A99" s="66" t="s">
        <v>7</v>
      </c>
      <c r="B99" s="76" t="s">
        <v>2</v>
      </c>
      <c r="C99" s="76" t="s">
        <v>98</v>
      </c>
      <c r="D99" s="76" t="s">
        <v>113</v>
      </c>
      <c r="E99" s="67">
        <f>E8+E18-(550/E20)-(150/E20)+(250/E20)</f>
        <v>652.26756327637406</v>
      </c>
      <c r="F99" s="67">
        <f t="shared" ref="F99:P99" si="63">F8+F18-(550/F20)-(150/F20)+(250/F20)</f>
        <v>645.8266589731827</v>
      </c>
      <c r="G99" s="67">
        <f t="shared" si="63"/>
        <v>606.83779295430475</v>
      </c>
      <c r="H99" s="67">
        <f t="shared" si="63"/>
        <v>548.52763489693496</v>
      </c>
      <c r="I99" s="67">
        <f t="shared" si="63"/>
        <v>462.4655659446542</v>
      </c>
      <c r="J99" s="67">
        <f t="shared" si="63"/>
        <v>445.80839130872886</v>
      </c>
      <c r="K99" s="67">
        <f t="shared" si="63"/>
        <v>406.90132848901783</v>
      </c>
      <c r="L99" s="67">
        <f t="shared" si="63"/>
        <v>423.55850312494312</v>
      </c>
      <c r="M99" s="67">
        <f t="shared" si="63"/>
        <v>429.11089467025158</v>
      </c>
      <c r="N99" s="67">
        <f t="shared" si="63"/>
        <v>434.5768799829259</v>
      </c>
      <c r="O99" s="67">
        <f t="shared" si="63"/>
        <v>440.12927152823437</v>
      </c>
      <c r="P99" s="67">
        <f t="shared" si="63"/>
        <v>440.12927152823437</v>
      </c>
    </row>
    <row r="100" spans="1:16">
      <c r="A100" s="66" t="s">
        <v>7</v>
      </c>
      <c r="B100" s="76" t="s">
        <v>2</v>
      </c>
      <c r="C100" s="76" t="s">
        <v>104</v>
      </c>
      <c r="D100" s="251" t="s">
        <v>99</v>
      </c>
      <c r="E100" s="67">
        <f>E8+E18+(150/E20)</f>
        <v>672.1384389078753</v>
      </c>
      <c r="F100" s="67">
        <f t="shared" ref="F100:P100" si="64">F8+F18+(150/F20)</f>
        <v>665.70390553121149</v>
      </c>
      <c r="G100" s="67">
        <f t="shared" si="64"/>
        <v>626.87787311462534</v>
      </c>
      <c r="H100" s="67">
        <f t="shared" si="64"/>
        <v>568.58111083276378</v>
      </c>
      <c r="I100" s="67">
        <f t="shared" si="64"/>
        <v>482.51904188048303</v>
      </c>
      <c r="J100" s="67">
        <f t="shared" si="64"/>
        <v>465.86186724455769</v>
      </c>
      <c r="K100" s="67">
        <f t="shared" si="64"/>
        <v>427.00856709491597</v>
      </c>
      <c r="L100" s="67">
        <f t="shared" si="64"/>
        <v>443.66574173084126</v>
      </c>
      <c r="M100" s="67">
        <f t="shared" si="64"/>
        <v>449.21813327614973</v>
      </c>
      <c r="N100" s="67">
        <f t="shared" si="64"/>
        <v>454.79932689900284</v>
      </c>
      <c r="O100" s="67">
        <f t="shared" si="64"/>
        <v>460.3517184443113</v>
      </c>
      <c r="P100" s="67">
        <f t="shared" si="64"/>
        <v>460.3517184443113</v>
      </c>
    </row>
    <row r="101" spans="1:16">
      <c r="A101" s="66" t="s">
        <v>7</v>
      </c>
      <c r="B101" s="76" t="s">
        <v>2</v>
      </c>
      <c r="C101" s="76" t="s">
        <v>104</v>
      </c>
      <c r="D101" s="251" t="s">
        <v>101</v>
      </c>
      <c r="E101" s="67">
        <f>E8+E18</f>
        <v>667.17071999999996</v>
      </c>
      <c r="F101" s="67">
        <f t="shared" ref="F101:P101" si="65">F8+F18</f>
        <v>660.73459389170432</v>
      </c>
      <c r="G101" s="67">
        <f t="shared" si="65"/>
        <v>621.86785307454522</v>
      </c>
      <c r="H101" s="67">
        <f t="shared" si="65"/>
        <v>563.56774184880658</v>
      </c>
      <c r="I101" s="67">
        <f t="shared" si="65"/>
        <v>477.50567289652582</v>
      </c>
      <c r="J101" s="67">
        <f t="shared" si="65"/>
        <v>460.84849826060048</v>
      </c>
      <c r="K101" s="67">
        <f t="shared" si="65"/>
        <v>421.98175744344144</v>
      </c>
      <c r="L101" s="67">
        <f t="shared" si="65"/>
        <v>438.63893207936673</v>
      </c>
      <c r="M101" s="67">
        <f t="shared" si="65"/>
        <v>444.19132362467519</v>
      </c>
      <c r="N101" s="67">
        <f t="shared" si="65"/>
        <v>449.7437151699836</v>
      </c>
      <c r="O101" s="67">
        <f t="shared" si="65"/>
        <v>455.29610671529207</v>
      </c>
      <c r="P101" s="67">
        <f t="shared" si="65"/>
        <v>455.29610671529207</v>
      </c>
    </row>
    <row r="102" spans="1:16">
      <c r="A102" s="66" t="s">
        <v>7</v>
      </c>
      <c r="B102" s="76" t="s">
        <v>2</v>
      </c>
      <c r="C102" s="76" t="s">
        <v>106</v>
      </c>
      <c r="D102" s="251" t="s">
        <v>99</v>
      </c>
      <c r="E102" s="67">
        <f>E8+E18-(400/E20)+(150/E20)</f>
        <v>658.89118848687451</v>
      </c>
      <c r="F102" s="67">
        <f t="shared" ref="F102:P102" si="66">F8+F18-(400/F20)+(150/F20)</f>
        <v>652.45240782585893</v>
      </c>
      <c r="G102" s="67">
        <f t="shared" si="66"/>
        <v>613.51781967441161</v>
      </c>
      <c r="H102" s="67">
        <f t="shared" si="66"/>
        <v>555.21212687554453</v>
      </c>
      <c r="I102" s="67">
        <f t="shared" si="66"/>
        <v>469.15005792326377</v>
      </c>
      <c r="J102" s="67">
        <f t="shared" si="66"/>
        <v>452.49288328733843</v>
      </c>
      <c r="K102" s="67">
        <f t="shared" si="66"/>
        <v>413.60374135765056</v>
      </c>
      <c r="L102" s="67">
        <f t="shared" si="66"/>
        <v>430.26091599357585</v>
      </c>
      <c r="M102" s="67">
        <f t="shared" si="66"/>
        <v>435.81330753888432</v>
      </c>
      <c r="N102" s="67">
        <f t="shared" si="66"/>
        <v>441.31769562161827</v>
      </c>
      <c r="O102" s="67">
        <f t="shared" si="66"/>
        <v>446.87008716692674</v>
      </c>
      <c r="P102" s="67">
        <f t="shared" si="66"/>
        <v>446.87008716692674</v>
      </c>
    </row>
    <row r="103" spans="1:16">
      <c r="A103" s="66" t="s">
        <v>7</v>
      </c>
      <c r="B103" s="76" t="s">
        <v>2</v>
      </c>
      <c r="C103" s="76" t="s">
        <v>106</v>
      </c>
      <c r="D103" s="251" t="s">
        <v>101</v>
      </c>
      <c r="E103" s="67">
        <f>E8+E18-(400/E20)</f>
        <v>653.92346957899917</v>
      </c>
      <c r="F103" s="67">
        <f t="shared" ref="F103:P103" si="67">F8+F18-(400/F20)</f>
        <v>647.48309618635176</v>
      </c>
      <c r="G103" s="67">
        <f t="shared" si="67"/>
        <v>608.50779963433149</v>
      </c>
      <c r="H103" s="67">
        <f t="shared" si="67"/>
        <v>550.19875789158732</v>
      </c>
      <c r="I103" s="67">
        <f t="shared" si="67"/>
        <v>464.13668893930657</v>
      </c>
      <c r="J103" s="67">
        <f t="shared" si="67"/>
        <v>447.47951430338122</v>
      </c>
      <c r="K103" s="67">
        <f t="shared" si="67"/>
        <v>408.57693170617603</v>
      </c>
      <c r="L103" s="67">
        <f t="shared" si="67"/>
        <v>425.23410634210131</v>
      </c>
      <c r="M103" s="67">
        <f t="shared" si="67"/>
        <v>430.78649788740978</v>
      </c>
      <c r="N103" s="67">
        <f t="shared" si="67"/>
        <v>436.26208389259904</v>
      </c>
      <c r="O103" s="67">
        <f t="shared" si="67"/>
        <v>441.8144754379075</v>
      </c>
      <c r="P103" s="67">
        <f t="shared" si="67"/>
        <v>441.8144754379075</v>
      </c>
    </row>
    <row r="104" spans="1:16">
      <c r="A104" s="66" t="s">
        <v>7</v>
      </c>
      <c r="B104" s="76" t="s">
        <v>2</v>
      </c>
      <c r="C104" s="76" t="s">
        <v>106</v>
      </c>
      <c r="D104" s="76" t="s">
        <v>113</v>
      </c>
      <c r="E104" s="67">
        <f>E8+E18-(400/E20)+(250/E20)</f>
        <v>662.20300109212474</v>
      </c>
      <c r="F104" s="67">
        <f t="shared" ref="F104:P104" si="68">F8+F18-(400/F20)+(250/F20)</f>
        <v>655.76528225219715</v>
      </c>
      <c r="G104" s="67">
        <f t="shared" si="68"/>
        <v>616.8578330344651</v>
      </c>
      <c r="H104" s="67">
        <f t="shared" si="68"/>
        <v>558.55437286484937</v>
      </c>
      <c r="I104" s="67">
        <f t="shared" si="68"/>
        <v>472.49230391256862</v>
      </c>
      <c r="J104" s="67">
        <f t="shared" si="68"/>
        <v>455.83512927664327</v>
      </c>
      <c r="K104" s="67">
        <f t="shared" si="68"/>
        <v>416.9549477919669</v>
      </c>
      <c r="L104" s="67">
        <f t="shared" si="68"/>
        <v>433.61212242789219</v>
      </c>
      <c r="M104" s="67">
        <f t="shared" si="68"/>
        <v>439.16451397320066</v>
      </c>
      <c r="N104" s="67">
        <f t="shared" si="68"/>
        <v>444.68810344096437</v>
      </c>
      <c r="O104" s="67">
        <f t="shared" si="68"/>
        <v>450.24049498627284</v>
      </c>
      <c r="P104" s="67">
        <f t="shared" si="68"/>
        <v>450.24049498627284</v>
      </c>
    </row>
    <row r="105" spans="1:16">
      <c r="A105" s="66" t="s">
        <v>7</v>
      </c>
      <c r="B105" s="76" t="s">
        <v>2</v>
      </c>
      <c r="C105" s="76" t="s">
        <v>107</v>
      </c>
      <c r="D105" s="251" t="s">
        <v>99</v>
      </c>
      <c r="E105" s="67">
        <f>E8+E18-(620/E20)+(150/E20)</f>
        <v>651.60520075532406</v>
      </c>
      <c r="F105" s="67">
        <f t="shared" ref="F105:P105" si="69">F8+F18-(620/F20)+(150/F20)</f>
        <v>645.16408408791494</v>
      </c>
      <c r="G105" s="67">
        <f t="shared" si="69"/>
        <v>606.169790282294</v>
      </c>
      <c r="H105" s="67">
        <f t="shared" si="69"/>
        <v>547.85918569907392</v>
      </c>
      <c r="I105" s="67">
        <f t="shared" si="69"/>
        <v>461.79711674679322</v>
      </c>
      <c r="J105" s="67">
        <f t="shared" si="69"/>
        <v>445.13994211086788</v>
      </c>
      <c r="K105" s="67">
        <f t="shared" si="69"/>
        <v>406.23108720215458</v>
      </c>
      <c r="L105" s="67">
        <f t="shared" si="69"/>
        <v>422.88826183807987</v>
      </c>
      <c r="M105" s="67">
        <f t="shared" si="69"/>
        <v>428.44065338338834</v>
      </c>
      <c r="N105" s="67">
        <f t="shared" si="69"/>
        <v>433.90279841905675</v>
      </c>
      <c r="O105" s="67">
        <f t="shared" si="69"/>
        <v>439.45518996436522</v>
      </c>
      <c r="P105" s="67">
        <f t="shared" si="69"/>
        <v>439.45518996436522</v>
      </c>
    </row>
    <row r="106" spans="1:16">
      <c r="A106" s="66" t="s">
        <v>7</v>
      </c>
      <c r="B106" s="76" t="s">
        <v>2</v>
      </c>
      <c r="C106" s="76" t="s">
        <v>107</v>
      </c>
      <c r="D106" s="251" t="s">
        <v>101</v>
      </c>
      <c r="E106" s="67">
        <f>E8+E18-(620/E20)</f>
        <v>646.63748184744873</v>
      </c>
      <c r="F106" s="67">
        <f t="shared" ref="F106:P106" si="70">F8+F18-(620/F20)</f>
        <v>640.19477244840778</v>
      </c>
      <c r="G106" s="67">
        <f t="shared" si="70"/>
        <v>601.15977024221388</v>
      </c>
      <c r="H106" s="67">
        <f t="shared" si="70"/>
        <v>542.84581671511671</v>
      </c>
      <c r="I106" s="67">
        <f t="shared" si="70"/>
        <v>456.78374776283601</v>
      </c>
      <c r="J106" s="67">
        <f t="shared" si="70"/>
        <v>440.12657312691067</v>
      </c>
      <c r="K106" s="67">
        <f t="shared" si="70"/>
        <v>401.20427755068005</v>
      </c>
      <c r="L106" s="67">
        <f t="shared" si="70"/>
        <v>417.86145218660533</v>
      </c>
      <c r="M106" s="67">
        <f t="shared" si="70"/>
        <v>423.4138437319138</v>
      </c>
      <c r="N106" s="67">
        <f t="shared" si="70"/>
        <v>428.84718669003752</v>
      </c>
      <c r="O106" s="67">
        <f t="shared" si="70"/>
        <v>434.39957823534598</v>
      </c>
      <c r="P106" s="67">
        <f t="shared" si="70"/>
        <v>434.39957823534598</v>
      </c>
    </row>
    <row r="107" spans="1:16">
      <c r="A107" s="66" t="s">
        <v>7</v>
      </c>
      <c r="B107" s="76" t="s">
        <v>2</v>
      </c>
      <c r="C107" s="76" t="s">
        <v>108</v>
      </c>
      <c r="D107" s="251" t="s">
        <v>99</v>
      </c>
      <c r="E107" s="67">
        <f>E8+E18-(400/E20)+(150/E20)</f>
        <v>658.89118848687451</v>
      </c>
      <c r="F107" s="67">
        <f t="shared" ref="F107:P107" si="71">F8+F18-(400/F20)+(150/F20)</f>
        <v>652.45240782585893</v>
      </c>
      <c r="G107" s="67">
        <f t="shared" si="71"/>
        <v>613.51781967441161</v>
      </c>
      <c r="H107" s="67">
        <f t="shared" si="71"/>
        <v>555.21212687554453</v>
      </c>
      <c r="I107" s="67">
        <f t="shared" si="71"/>
        <v>469.15005792326377</v>
      </c>
      <c r="J107" s="67">
        <f t="shared" si="71"/>
        <v>452.49288328733843</v>
      </c>
      <c r="K107" s="67">
        <f t="shared" si="71"/>
        <v>413.60374135765056</v>
      </c>
      <c r="L107" s="67">
        <f t="shared" si="71"/>
        <v>430.26091599357585</v>
      </c>
      <c r="M107" s="67">
        <f t="shared" si="71"/>
        <v>435.81330753888432</v>
      </c>
      <c r="N107" s="67">
        <f t="shared" si="71"/>
        <v>441.31769562161827</v>
      </c>
      <c r="O107" s="67">
        <f t="shared" si="71"/>
        <v>446.87008716692674</v>
      </c>
      <c r="P107" s="67">
        <f t="shared" si="71"/>
        <v>446.87008716692674</v>
      </c>
    </row>
    <row r="108" spans="1:16">
      <c r="A108" s="66" t="s">
        <v>7</v>
      </c>
      <c r="B108" s="76" t="s">
        <v>2</v>
      </c>
      <c r="C108" s="76" t="s">
        <v>108</v>
      </c>
      <c r="D108" s="251" t="s">
        <v>101</v>
      </c>
      <c r="E108" s="67">
        <f>E8+E18-(400/E20)</f>
        <v>653.92346957899917</v>
      </c>
      <c r="F108" s="67">
        <f t="shared" ref="F108:P108" si="72">F8+F18-(400/F20)</f>
        <v>647.48309618635176</v>
      </c>
      <c r="G108" s="67">
        <f t="shared" si="72"/>
        <v>608.50779963433149</v>
      </c>
      <c r="H108" s="67">
        <f t="shared" si="72"/>
        <v>550.19875789158732</v>
      </c>
      <c r="I108" s="67">
        <f t="shared" si="72"/>
        <v>464.13668893930657</v>
      </c>
      <c r="J108" s="67">
        <f t="shared" si="72"/>
        <v>447.47951430338122</v>
      </c>
      <c r="K108" s="67">
        <f t="shared" si="72"/>
        <v>408.57693170617603</v>
      </c>
      <c r="L108" s="67">
        <f t="shared" si="72"/>
        <v>425.23410634210131</v>
      </c>
      <c r="M108" s="67">
        <f t="shared" si="72"/>
        <v>430.78649788740978</v>
      </c>
      <c r="N108" s="67">
        <f t="shared" si="72"/>
        <v>436.26208389259904</v>
      </c>
      <c r="O108" s="67">
        <f t="shared" si="72"/>
        <v>441.8144754379075</v>
      </c>
      <c r="P108" s="67">
        <f t="shared" si="72"/>
        <v>441.8144754379075</v>
      </c>
    </row>
    <row r="109" spans="1:16">
      <c r="A109" s="66" t="s">
        <v>7</v>
      </c>
      <c r="B109" s="76" t="s">
        <v>2</v>
      </c>
      <c r="C109" s="76" t="s">
        <v>219</v>
      </c>
      <c r="D109" s="251" t="s">
        <v>99</v>
      </c>
      <c r="E109" s="67">
        <f>E8+E18-(400/E20)+(150/E20)</f>
        <v>658.89118848687451</v>
      </c>
      <c r="F109" s="67">
        <f t="shared" ref="F109:P109" si="73">F8+F18-(400/F20)+(150/F20)</f>
        <v>652.45240782585893</v>
      </c>
      <c r="G109" s="67">
        <f t="shared" si="73"/>
        <v>613.51781967441161</v>
      </c>
      <c r="H109" s="67">
        <f t="shared" si="73"/>
        <v>555.21212687554453</v>
      </c>
      <c r="I109" s="67">
        <f t="shared" si="73"/>
        <v>469.15005792326377</v>
      </c>
      <c r="J109" s="67">
        <f t="shared" si="73"/>
        <v>452.49288328733843</v>
      </c>
      <c r="K109" s="67">
        <f t="shared" si="73"/>
        <v>413.60374135765056</v>
      </c>
      <c r="L109" s="67">
        <f t="shared" si="73"/>
        <v>430.26091599357585</v>
      </c>
      <c r="M109" s="67">
        <f t="shared" si="73"/>
        <v>435.81330753888432</v>
      </c>
      <c r="N109" s="67">
        <f t="shared" si="73"/>
        <v>441.31769562161827</v>
      </c>
      <c r="O109" s="67">
        <f t="shared" si="73"/>
        <v>446.87008716692674</v>
      </c>
      <c r="P109" s="67">
        <f t="shared" si="73"/>
        <v>446.87008716692674</v>
      </c>
    </row>
    <row r="110" spans="1:16">
      <c r="A110" s="66" t="s">
        <v>7</v>
      </c>
      <c r="B110" s="76" t="s">
        <v>2</v>
      </c>
      <c r="C110" s="76" t="s">
        <v>219</v>
      </c>
      <c r="D110" s="251" t="s">
        <v>101</v>
      </c>
      <c r="E110" s="67">
        <f>E8+E18-(400/E20)</f>
        <v>653.92346957899917</v>
      </c>
      <c r="F110" s="67">
        <f t="shared" ref="F110:P110" si="74">F8+F18-(400/F20)</f>
        <v>647.48309618635176</v>
      </c>
      <c r="G110" s="67">
        <f t="shared" si="74"/>
        <v>608.50779963433149</v>
      </c>
      <c r="H110" s="67">
        <f t="shared" si="74"/>
        <v>550.19875789158732</v>
      </c>
      <c r="I110" s="67">
        <f t="shared" si="74"/>
        <v>464.13668893930657</v>
      </c>
      <c r="J110" s="67">
        <f t="shared" si="74"/>
        <v>447.47951430338122</v>
      </c>
      <c r="K110" s="67">
        <f t="shared" si="74"/>
        <v>408.57693170617603</v>
      </c>
      <c r="L110" s="67">
        <f t="shared" si="74"/>
        <v>425.23410634210131</v>
      </c>
      <c r="M110" s="67">
        <f t="shared" si="74"/>
        <v>430.78649788740978</v>
      </c>
      <c r="N110" s="67">
        <f t="shared" si="74"/>
        <v>436.26208389259904</v>
      </c>
      <c r="O110" s="67">
        <f t="shared" si="74"/>
        <v>441.8144754379075</v>
      </c>
      <c r="P110" s="67">
        <f t="shared" si="74"/>
        <v>441.8144754379075</v>
      </c>
    </row>
    <row r="111" spans="1:16">
      <c r="A111" s="66" t="s">
        <v>7</v>
      </c>
      <c r="B111" s="76" t="s">
        <v>2</v>
      </c>
      <c r="C111" s="76" t="s">
        <v>110</v>
      </c>
      <c r="D111" s="251" t="s">
        <v>99</v>
      </c>
      <c r="E111" s="67">
        <f>E8+E18+(150/E20)</f>
        <v>672.1384389078753</v>
      </c>
      <c r="F111" s="67">
        <f t="shared" ref="F111:P111" si="75">F8+F18+(150/F20)</f>
        <v>665.70390553121149</v>
      </c>
      <c r="G111" s="67">
        <f t="shared" si="75"/>
        <v>626.87787311462534</v>
      </c>
      <c r="H111" s="67">
        <f t="shared" si="75"/>
        <v>568.58111083276378</v>
      </c>
      <c r="I111" s="67">
        <f t="shared" si="75"/>
        <v>482.51904188048303</v>
      </c>
      <c r="J111" s="67">
        <f t="shared" si="75"/>
        <v>465.86186724455769</v>
      </c>
      <c r="K111" s="67">
        <f t="shared" si="75"/>
        <v>427.00856709491597</v>
      </c>
      <c r="L111" s="67">
        <f t="shared" si="75"/>
        <v>443.66574173084126</v>
      </c>
      <c r="M111" s="67">
        <f t="shared" si="75"/>
        <v>449.21813327614973</v>
      </c>
      <c r="N111" s="67">
        <f t="shared" si="75"/>
        <v>454.79932689900284</v>
      </c>
      <c r="O111" s="67">
        <f t="shared" si="75"/>
        <v>460.3517184443113</v>
      </c>
      <c r="P111" s="67">
        <f t="shared" si="75"/>
        <v>460.3517184443113</v>
      </c>
    </row>
    <row r="112" spans="1:16">
      <c r="A112" s="66" t="s">
        <v>7</v>
      </c>
      <c r="B112" s="76" t="s">
        <v>2</v>
      </c>
      <c r="C112" s="76" t="s">
        <v>110</v>
      </c>
      <c r="D112" s="251" t="s">
        <v>101</v>
      </c>
      <c r="E112" s="67">
        <f>E8+E18</f>
        <v>667.17071999999996</v>
      </c>
      <c r="F112" s="67">
        <f t="shared" ref="F112:P112" si="76">F8+F18</f>
        <v>660.73459389170432</v>
      </c>
      <c r="G112" s="67">
        <f t="shared" si="76"/>
        <v>621.86785307454522</v>
      </c>
      <c r="H112" s="67">
        <f t="shared" si="76"/>
        <v>563.56774184880658</v>
      </c>
      <c r="I112" s="67">
        <f t="shared" si="76"/>
        <v>477.50567289652582</v>
      </c>
      <c r="J112" s="67">
        <f t="shared" si="76"/>
        <v>460.84849826060048</v>
      </c>
      <c r="K112" s="67">
        <f t="shared" si="76"/>
        <v>421.98175744344144</v>
      </c>
      <c r="L112" s="67">
        <f t="shared" si="76"/>
        <v>438.63893207936673</v>
      </c>
      <c r="M112" s="67">
        <f t="shared" si="76"/>
        <v>444.19132362467519</v>
      </c>
      <c r="N112" s="67">
        <f t="shared" si="76"/>
        <v>449.7437151699836</v>
      </c>
      <c r="O112" s="67">
        <f t="shared" si="76"/>
        <v>455.29610671529207</v>
      </c>
      <c r="P112" s="67">
        <f t="shared" si="76"/>
        <v>455.29610671529207</v>
      </c>
    </row>
    <row r="113" spans="1:16">
      <c r="A113" s="66" t="s">
        <v>7</v>
      </c>
      <c r="B113" s="76" t="s">
        <v>2</v>
      </c>
      <c r="C113" s="76" t="s">
        <v>112</v>
      </c>
      <c r="D113" s="251" t="s">
        <v>101</v>
      </c>
      <c r="E113" s="67">
        <f>E8+E18</f>
        <v>667.17071999999996</v>
      </c>
      <c r="F113" s="67">
        <f t="shared" ref="F113:P113" si="77">F8+F18</f>
        <v>660.73459389170432</v>
      </c>
      <c r="G113" s="67">
        <f t="shared" si="77"/>
        <v>621.86785307454522</v>
      </c>
      <c r="H113" s="67">
        <f t="shared" si="77"/>
        <v>563.56774184880658</v>
      </c>
      <c r="I113" s="67">
        <f t="shared" si="77"/>
        <v>477.50567289652582</v>
      </c>
      <c r="J113" s="67">
        <f t="shared" si="77"/>
        <v>460.84849826060048</v>
      </c>
      <c r="K113" s="67">
        <f t="shared" si="77"/>
        <v>421.98175744344144</v>
      </c>
      <c r="L113" s="67">
        <f t="shared" si="77"/>
        <v>438.63893207936673</v>
      </c>
      <c r="M113" s="67">
        <f t="shared" si="77"/>
        <v>444.19132362467519</v>
      </c>
      <c r="N113" s="67">
        <f t="shared" si="77"/>
        <v>449.7437151699836</v>
      </c>
      <c r="O113" s="67">
        <f t="shared" si="77"/>
        <v>455.29610671529207</v>
      </c>
      <c r="P113" s="67">
        <f t="shared" si="77"/>
        <v>455.29610671529207</v>
      </c>
    </row>
    <row r="114" spans="1:16">
      <c r="A114" s="66" t="s">
        <v>7</v>
      </c>
      <c r="B114" s="76" t="s">
        <v>84</v>
      </c>
      <c r="C114" s="76" t="s">
        <v>102</v>
      </c>
      <c r="D114" s="251" t="s">
        <v>99</v>
      </c>
      <c r="E114" s="67">
        <f>E8+E18-(510/E20)</f>
        <v>650.28047571322395</v>
      </c>
      <c r="F114" s="67">
        <f t="shared" ref="F114:P114" si="78">F8+F18-(510/F20)</f>
        <v>643.83893431737977</v>
      </c>
      <c r="G114" s="67">
        <f t="shared" si="78"/>
        <v>604.83378493827263</v>
      </c>
      <c r="H114" s="67">
        <f t="shared" si="78"/>
        <v>546.52228730335207</v>
      </c>
      <c r="I114" s="67">
        <f t="shared" si="78"/>
        <v>460.46021835107126</v>
      </c>
      <c r="J114" s="67">
        <f t="shared" si="78"/>
        <v>443.80304371514592</v>
      </c>
      <c r="K114" s="67">
        <f t="shared" si="78"/>
        <v>404.89060462842804</v>
      </c>
      <c r="L114" s="67">
        <f t="shared" si="78"/>
        <v>421.54777926435332</v>
      </c>
      <c r="M114" s="67">
        <f t="shared" si="78"/>
        <v>427.10017080966179</v>
      </c>
      <c r="N114" s="67">
        <f t="shared" si="78"/>
        <v>432.55463529131828</v>
      </c>
      <c r="O114" s="67">
        <f t="shared" si="78"/>
        <v>438.10702683662674</v>
      </c>
      <c r="P114" s="67">
        <f t="shared" si="78"/>
        <v>438.10702683662674</v>
      </c>
    </row>
    <row r="115" spans="1:16">
      <c r="A115" s="66" t="s">
        <v>7</v>
      </c>
      <c r="B115" s="76" t="s">
        <v>84</v>
      </c>
      <c r="C115" s="76" t="s">
        <v>98</v>
      </c>
      <c r="D115" s="251" t="s">
        <v>86</v>
      </c>
      <c r="E115" s="67">
        <f>E8+E18-(550/E20)-(300/E20)</f>
        <v>639.02031285537328</v>
      </c>
      <c r="F115" s="67">
        <f t="shared" ref="F115:P115" si="79">F8+F18-(550/F20)-(300/F20)</f>
        <v>632.57516126783003</v>
      </c>
      <c r="G115" s="67">
        <f t="shared" si="79"/>
        <v>593.4777395140909</v>
      </c>
      <c r="H115" s="67">
        <f t="shared" si="79"/>
        <v>535.1586509397157</v>
      </c>
      <c r="I115" s="67">
        <f t="shared" si="79"/>
        <v>449.09658198743494</v>
      </c>
      <c r="J115" s="67">
        <f t="shared" si="79"/>
        <v>432.4394073515096</v>
      </c>
      <c r="K115" s="67">
        <f t="shared" si="79"/>
        <v>393.49650275175242</v>
      </c>
      <c r="L115" s="67">
        <f t="shared" si="79"/>
        <v>410.1536773876777</v>
      </c>
      <c r="M115" s="67">
        <f t="shared" si="79"/>
        <v>415.70606893298617</v>
      </c>
      <c r="N115" s="67">
        <f t="shared" si="79"/>
        <v>421.09524870554139</v>
      </c>
      <c r="O115" s="67">
        <f t="shared" si="79"/>
        <v>426.64764025084986</v>
      </c>
      <c r="P115" s="67">
        <f t="shared" si="79"/>
        <v>426.64764025084986</v>
      </c>
    </row>
    <row r="116" spans="1:16">
      <c r="A116" s="66" t="s">
        <v>7</v>
      </c>
      <c r="B116" s="76" t="s">
        <v>84</v>
      </c>
      <c r="C116" s="76" t="s">
        <v>106</v>
      </c>
      <c r="D116" s="251" t="s">
        <v>86</v>
      </c>
      <c r="E116" s="67">
        <f>E8+E18-(400/E20)</f>
        <v>653.92346957899917</v>
      </c>
      <c r="F116" s="67">
        <f t="shared" ref="F116:P116" si="80">F8+F18-(400/F20)</f>
        <v>647.48309618635176</v>
      </c>
      <c r="G116" s="67">
        <f t="shared" si="80"/>
        <v>608.50779963433149</v>
      </c>
      <c r="H116" s="67">
        <f t="shared" si="80"/>
        <v>550.19875789158732</v>
      </c>
      <c r="I116" s="67">
        <f t="shared" si="80"/>
        <v>464.13668893930657</v>
      </c>
      <c r="J116" s="67">
        <f t="shared" si="80"/>
        <v>447.47951430338122</v>
      </c>
      <c r="K116" s="67">
        <f t="shared" si="80"/>
        <v>408.57693170617603</v>
      </c>
      <c r="L116" s="67">
        <f t="shared" si="80"/>
        <v>425.23410634210131</v>
      </c>
      <c r="M116" s="67">
        <f t="shared" si="80"/>
        <v>430.78649788740978</v>
      </c>
      <c r="N116" s="67">
        <f t="shared" si="80"/>
        <v>436.26208389259904</v>
      </c>
      <c r="O116" s="67">
        <f t="shared" si="80"/>
        <v>441.8144754379075</v>
      </c>
      <c r="P116" s="67">
        <f t="shared" si="80"/>
        <v>441.8144754379075</v>
      </c>
    </row>
    <row r="117" spans="1:16">
      <c r="A117" s="66" t="s">
        <v>7</v>
      </c>
      <c r="B117" s="76" t="s">
        <v>84</v>
      </c>
      <c r="C117" s="76" t="s">
        <v>107</v>
      </c>
      <c r="D117" s="251" t="s">
        <v>86</v>
      </c>
      <c r="E117" s="67">
        <f>E8+E18-(620/E20)</f>
        <v>646.63748184744873</v>
      </c>
      <c r="F117" s="67">
        <f t="shared" ref="F117:P117" si="81">F8+F18-(620/F20)</f>
        <v>640.19477244840778</v>
      </c>
      <c r="G117" s="67">
        <f t="shared" si="81"/>
        <v>601.15977024221388</v>
      </c>
      <c r="H117" s="67">
        <f t="shared" si="81"/>
        <v>542.84581671511671</v>
      </c>
      <c r="I117" s="67">
        <f t="shared" si="81"/>
        <v>456.78374776283601</v>
      </c>
      <c r="J117" s="67">
        <f t="shared" si="81"/>
        <v>440.12657312691067</v>
      </c>
      <c r="K117" s="67">
        <f t="shared" si="81"/>
        <v>401.20427755068005</v>
      </c>
      <c r="L117" s="67">
        <f t="shared" si="81"/>
        <v>417.86145218660533</v>
      </c>
      <c r="M117" s="67">
        <f t="shared" si="81"/>
        <v>423.4138437319138</v>
      </c>
      <c r="N117" s="67">
        <f t="shared" si="81"/>
        <v>428.84718669003752</v>
      </c>
      <c r="O117" s="67">
        <f t="shared" si="81"/>
        <v>434.39957823534598</v>
      </c>
      <c r="P117" s="67">
        <f t="shared" si="81"/>
        <v>434.39957823534598</v>
      </c>
    </row>
    <row r="118" spans="1:16">
      <c r="A118" s="66" t="s">
        <v>7</v>
      </c>
      <c r="B118" s="76" t="s">
        <v>84</v>
      </c>
      <c r="C118" s="76" t="s">
        <v>219</v>
      </c>
      <c r="D118" s="251" t="s">
        <v>86</v>
      </c>
      <c r="E118" s="67">
        <f>E8+E18-(500/E20)</f>
        <v>650.61165697374895</v>
      </c>
      <c r="F118" s="67">
        <f t="shared" ref="F118:P118" si="82">F8+F18-(500/F20)</f>
        <v>644.17022176001353</v>
      </c>
      <c r="G118" s="67">
        <f t="shared" si="82"/>
        <v>605.167786274278</v>
      </c>
      <c r="H118" s="67">
        <f t="shared" si="82"/>
        <v>546.85651190228248</v>
      </c>
      <c r="I118" s="67">
        <f t="shared" si="82"/>
        <v>460.79444295000178</v>
      </c>
      <c r="J118" s="67">
        <f t="shared" si="82"/>
        <v>444.13726831407644</v>
      </c>
      <c r="K118" s="67">
        <f t="shared" si="82"/>
        <v>405.22572527185969</v>
      </c>
      <c r="L118" s="67">
        <f t="shared" si="82"/>
        <v>421.88289990778497</v>
      </c>
      <c r="M118" s="67">
        <f t="shared" si="82"/>
        <v>427.43529145309344</v>
      </c>
      <c r="N118" s="67">
        <f t="shared" si="82"/>
        <v>432.89167607325288</v>
      </c>
      <c r="O118" s="67">
        <f t="shared" si="82"/>
        <v>438.44406761856135</v>
      </c>
      <c r="P118" s="67">
        <f t="shared" si="82"/>
        <v>438.44406761856135</v>
      </c>
    </row>
    <row r="119" spans="1:16">
      <c r="A119" s="66" t="s">
        <v>7</v>
      </c>
      <c r="B119" s="76" t="s">
        <v>114</v>
      </c>
      <c r="C119" s="76" t="s">
        <v>98</v>
      </c>
      <c r="D119" s="251" t="s">
        <v>115</v>
      </c>
      <c r="E119" s="67">
        <f>E8+E18+(100/E20)</f>
        <v>670.48253260525019</v>
      </c>
      <c r="F119" s="67">
        <f t="shared" ref="F119:P119" si="83">F8+F18+(100/F20)</f>
        <v>664.04746831804243</v>
      </c>
      <c r="G119" s="67">
        <f t="shared" si="83"/>
        <v>625.20786643459871</v>
      </c>
      <c r="H119" s="67">
        <f t="shared" si="83"/>
        <v>566.90998783811142</v>
      </c>
      <c r="I119" s="67">
        <f t="shared" si="83"/>
        <v>480.84791888583061</v>
      </c>
      <c r="J119" s="67">
        <f t="shared" si="83"/>
        <v>464.19074424990526</v>
      </c>
      <c r="K119" s="67">
        <f t="shared" si="83"/>
        <v>425.33296387775778</v>
      </c>
      <c r="L119" s="67">
        <f t="shared" si="83"/>
        <v>441.99013851368306</v>
      </c>
      <c r="M119" s="67">
        <f t="shared" si="83"/>
        <v>447.54253005899153</v>
      </c>
      <c r="N119" s="67">
        <f t="shared" si="83"/>
        <v>453.11412298932976</v>
      </c>
      <c r="O119" s="67">
        <f t="shared" si="83"/>
        <v>458.66651453463822</v>
      </c>
      <c r="P119" s="67">
        <f t="shared" si="83"/>
        <v>458.66651453463822</v>
      </c>
    </row>
    <row r="120" spans="1:16">
      <c r="A120" s="66" t="s">
        <v>7</v>
      </c>
      <c r="B120" s="76" t="s">
        <v>91</v>
      </c>
      <c r="C120" s="76" t="s">
        <v>98</v>
      </c>
      <c r="D120" s="251" t="s">
        <v>91</v>
      </c>
      <c r="E120" s="67">
        <f>E19-(550/E20)</f>
        <v>413.14908282061396</v>
      </c>
      <c r="F120" s="67">
        <f t="shared" ref="F120:P120" si="84">F19-(550/F20)</f>
        <v>414.99715363852715</v>
      </c>
      <c r="G120" s="67">
        <f t="shared" si="84"/>
        <v>418.39679358717433</v>
      </c>
      <c r="H120" s="67">
        <f t="shared" si="84"/>
        <v>418.6764705882353</v>
      </c>
      <c r="I120" s="67">
        <f t="shared" si="84"/>
        <v>420.93658177453847</v>
      </c>
      <c r="J120" s="67">
        <f t="shared" si="84"/>
        <v>420.93658177453847</v>
      </c>
      <c r="K120" s="67">
        <f t="shared" si="84"/>
        <v>422.06509807956405</v>
      </c>
      <c r="L120" s="67">
        <f t="shared" si="84"/>
        <v>417.93382801707554</v>
      </c>
      <c r="M120" s="67">
        <f t="shared" si="84"/>
        <v>417.93382801707554</v>
      </c>
      <c r="N120" s="67">
        <f t="shared" si="84"/>
        <v>420.32846066833611</v>
      </c>
      <c r="O120" s="67">
        <f t="shared" si="84"/>
        <v>414.33524297583585</v>
      </c>
      <c r="P120" s="67">
        <f t="shared" si="84"/>
        <v>414.33524297583585</v>
      </c>
    </row>
    <row r="121" spans="1:16" s="65" customFormat="1" ht="23.4">
      <c r="A121" s="63" t="s">
        <v>6</v>
      </c>
      <c r="B121" s="64"/>
      <c r="D121" s="64"/>
    </row>
    <row r="122" spans="1:16" ht="13.8" customHeight="1">
      <c r="A122" s="360" t="s">
        <v>1</v>
      </c>
      <c r="B122" s="362" t="s">
        <v>93</v>
      </c>
      <c r="C122" s="362" t="s">
        <v>94</v>
      </c>
      <c r="D122" s="362" t="s">
        <v>95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61"/>
      <c r="B123" s="363"/>
      <c r="C123" s="363"/>
      <c r="D123" s="363"/>
      <c r="E123" s="271">
        <v>23377</v>
      </c>
      <c r="F123" s="271">
        <v>23408</v>
      </c>
      <c r="G123" s="271">
        <v>23437</v>
      </c>
      <c r="H123" s="271">
        <v>23468</v>
      </c>
      <c r="I123" s="271">
        <v>23498</v>
      </c>
      <c r="J123" s="271">
        <v>23529</v>
      </c>
      <c r="K123" s="271">
        <v>23559</v>
      </c>
      <c r="L123" s="271">
        <v>23590</v>
      </c>
      <c r="M123" s="271">
        <v>23621</v>
      </c>
      <c r="N123" s="271">
        <v>23651</v>
      </c>
      <c r="O123" s="271">
        <v>23682</v>
      </c>
      <c r="P123" s="271">
        <v>23712</v>
      </c>
    </row>
    <row r="124" spans="1:16">
      <c r="A124" s="66" t="s">
        <v>7</v>
      </c>
      <c r="B124" s="75" t="s">
        <v>90</v>
      </c>
      <c r="C124" s="75" t="s">
        <v>2</v>
      </c>
      <c r="D124" s="75" t="s">
        <v>90</v>
      </c>
      <c r="E124" s="67">
        <f>E5-12.5</f>
        <v>500.78125</v>
      </c>
      <c r="F124" s="67">
        <f t="shared" ref="F124:P124" si="85">F5-12.5</f>
        <v>492.4</v>
      </c>
      <c r="G124" s="67">
        <f t="shared" si="85"/>
        <v>484.75</v>
      </c>
      <c r="H124" s="67">
        <f t="shared" si="85"/>
        <v>471.7</v>
      </c>
      <c r="I124" s="67">
        <f t="shared" si="85"/>
        <v>472.6</v>
      </c>
      <c r="J124" s="67">
        <f t="shared" si="85"/>
        <v>470.8</v>
      </c>
      <c r="K124" s="67">
        <f t="shared" si="85"/>
        <v>470.35</v>
      </c>
      <c r="L124" s="67">
        <f t="shared" si="85"/>
        <v>471.7</v>
      </c>
      <c r="M124" s="67">
        <f t="shared" si="85"/>
        <v>468.1</v>
      </c>
      <c r="N124" s="67">
        <f t="shared" si="85"/>
        <v>468.1</v>
      </c>
      <c r="O124" s="67">
        <f t="shared" si="85"/>
        <v>473.5</v>
      </c>
      <c r="P124" s="67">
        <f t="shared" si="85"/>
        <v>476.2</v>
      </c>
    </row>
    <row r="125" spans="1:16">
      <c r="A125" s="66" t="s">
        <v>7</v>
      </c>
      <c r="B125" s="75" t="s">
        <v>90</v>
      </c>
      <c r="C125" s="75" t="s">
        <v>3</v>
      </c>
      <c r="D125" s="75" t="s">
        <v>90</v>
      </c>
      <c r="E125" s="67">
        <f>E5-12</f>
        <v>501.28125</v>
      </c>
      <c r="F125" s="67">
        <f t="shared" ref="F125:P125" si="86">F5-12</f>
        <v>492.9</v>
      </c>
      <c r="G125" s="67">
        <f t="shared" si="86"/>
        <v>485.25</v>
      </c>
      <c r="H125" s="67">
        <f t="shared" si="86"/>
        <v>472.2</v>
      </c>
      <c r="I125" s="67">
        <f t="shared" si="86"/>
        <v>473.1</v>
      </c>
      <c r="J125" s="67">
        <f t="shared" si="86"/>
        <v>471.3</v>
      </c>
      <c r="K125" s="67">
        <f t="shared" si="86"/>
        <v>470.85</v>
      </c>
      <c r="L125" s="67">
        <f t="shared" si="86"/>
        <v>472.2</v>
      </c>
      <c r="M125" s="67">
        <f t="shared" si="86"/>
        <v>468.6</v>
      </c>
      <c r="N125" s="67">
        <f t="shared" si="86"/>
        <v>468.6</v>
      </c>
      <c r="O125" s="67">
        <f t="shared" si="86"/>
        <v>474</v>
      </c>
      <c r="P125" s="67">
        <f t="shared" si="86"/>
        <v>476.7</v>
      </c>
    </row>
    <row r="126" spans="1:16">
      <c r="A126" s="66" t="s">
        <v>7</v>
      </c>
      <c r="B126" s="75" t="s">
        <v>90</v>
      </c>
      <c r="C126" s="75" t="s">
        <v>42</v>
      </c>
      <c r="D126" s="75" t="s">
        <v>118</v>
      </c>
      <c r="E126" s="67">
        <f>E6+$B$145</f>
        <v>459.37895061156661</v>
      </c>
      <c r="F126" s="67">
        <f t="shared" ref="F126:P126" si="87">F6+$B$145</f>
        <v>411.70950274915714</v>
      </c>
      <c r="G126" s="67">
        <f t="shared" si="87"/>
        <v>404.05950274915716</v>
      </c>
      <c r="H126" s="67">
        <f t="shared" si="87"/>
        <v>391.00950274915715</v>
      </c>
      <c r="I126" s="67">
        <f t="shared" si="87"/>
        <v>391.90950274915718</v>
      </c>
      <c r="J126" s="67">
        <f t="shared" si="87"/>
        <v>390.10950274915717</v>
      </c>
      <c r="K126" s="67">
        <f t="shared" si="87"/>
        <v>389.65950274915718</v>
      </c>
      <c r="L126" s="67">
        <f t="shared" si="87"/>
        <v>391.00950274915715</v>
      </c>
      <c r="M126" s="67">
        <f t="shared" si="87"/>
        <v>387.40950274915718</v>
      </c>
      <c r="N126" s="67">
        <f t="shared" si="87"/>
        <v>387.40950274915718</v>
      </c>
      <c r="O126" s="67">
        <f t="shared" si="87"/>
        <v>392.80950274915716</v>
      </c>
      <c r="P126" s="67">
        <f t="shared" si="87"/>
        <v>395.50950274915715</v>
      </c>
    </row>
    <row r="127" spans="1:16">
      <c r="A127" s="66" t="s">
        <v>7</v>
      </c>
      <c r="B127" s="75" t="s">
        <v>91</v>
      </c>
      <c r="C127" s="75" t="s">
        <v>42</v>
      </c>
      <c r="D127" s="75" t="s">
        <v>91</v>
      </c>
      <c r="E127" s="67">
        <f>E6+$B$149</f>
        <v>459.37895061156661</v>
      </c>
      <c r="F127" s="67">
        <f t="shared" ref="F127:P127" si="88">F6+$B$149</f>
        <v>411.70950274915714</v>
      </c>
      <c r="G127" s="67">
        <f t="shared" si="88"/>
        <v>404.05950274915716</v>
      </c>
      <c r="H127" s="67">
        <f t="shared" si="88"/>
        <v>391.00950274915715</v>
      </c>
      <c r="I127" s="67">
        <f t="shared" si="88"/>
        <v>391.90950274915718</v>
      </c>
      <c r="J127" s="67">
        <f t="shared" si="88"/>
        <v>390.10950274915717</v>
      </c>
      <c r="K127" s="67">
        <f t="shared" si="88"/>
        <v>389.65950274915718</v>
      </c>
      <c r="L127" s="67">
        <f t="shared" si="88"/>
        <v>391.00950274915715</v>
      </c>
      <c r="M127" s="67">
        <f t="shared" si="88"/>
        <v>387.40950274915718</v>
      </c>
      <c r="N127" s="67">
        <f t="shared" si="88"/>
        <v>387.40950274915718</v>
      </c>
      <c r="O127" s="67">
        <f t="shared" si="88"/>
        <v>392.80950274915716</v>
      </c>
      <c r="P127" s="67">
        <f t="shared" si="88"/>
        <v>395.50950274915715</v>
      </c>
    </row>
    <row r="128" spans="1:16">
      <c r="A128" s="66" t="s">
        <v>7</v>
      </c>
      <c r="B128" s="75" t="s">
        <v>91</v>
      </c>
      <c r="C128" s="75" t="s">
        <v>108</v>
      </c>
      <c r="D128" s="75" t="s">
        <v>91</v>
      </c>
      <c r="E128" s="311">
        <f>E5-10-22.5</f>
        <v>480.78125</v>
      </c>
      <c r="F128" s="311">
        <f t="shared" ref="F128:P128" si="89">F5-10-22.5</f>
        <v>472.4</v>
      </c>
      <c r="G128" s="311">
        <f t="shared" si="89"/>
        <v>464.75</v>
      </c>
      <c r="H128" s="311">
        <f t="shared" si="89"/>
        <v>451.7</v>
      </c>
      <c r="I128" s="311">
        <f t="shared" si="89"/>
        <v>452.6</v>
      </c>
      <c r="J128" s="311">
        <f t="shared" si="89"/>
        <v>450.8</v>
      </c>
      <c r="K128" s="311">
        <f t="shared" si="89"/>
        <v>450.35</v>
      </c>
      <c r="L128" s="311">
        <f t="shared" si="89"/>
        <v>451.7</v>
      </c>
      <c r="M128" s="311">
        <f t="shared" si="89"/>
        <v>448.1</v>
      </c>
      <c r="N128" s="311">
        <f t="shared" si="89"/>
        <v>448.1</v>
      </c>
      <c r="O128" s="311">
        <f t="shared" si="89"/>
        <v>453.5</v>
      </c>
      <c r="P128" s="311">
        <f t="shared" si="89"/>
        <v>456.2</v>
      </c>
    </row>
    <row r="129" spans="1:16" s="65" customFormat="1" ht="23.4">
      <c r="A129" s="63" t="s">
        <v>89</v>
      </c>
      <c r="B129" s="64"/>
      <c r="D129" s="64"/>
    </row>
    <row r="130" spans="1:16" ht="13.8" customHeight="1">
      <c r="A130" s="360" t="s">
        <v>1</v>
      </c>
      <c r="B130" s="362" t="s">
        <v>89</v>
      </c>
      <c r="C130" s="362" t="s">
        <v>94</v>
      </c>
      <c r="D130" s="362" t="s">
        <v>95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61"/>
      <c r="B131" s="363"/>
      <c r="C131" s="363"/>
      <c r="D131" s="363"/>
      <c r="E131" s="271">
        <v>23377</v>
      </c>
      <c r="F131" s="271">
        <v>23408</v>
      </c>
      <c r="G131" s="271">
        <v>23437</v>
      </c>
      <c r="H131" s="271">
        <v>23468</v>
      </c>
      <c r="I131" s="271">
        <v>23498</v>
      </c>
      <c r="J131" s="271">
        <v>23529</v>
      </c>
      <c r="K131" s="271">
        <v>23559</v>
      </c>
      <c r="L131" s="271">
        <v>23590</v>
      </c>
      <c r="M131" s="271">
        <v>23621</v>
      </c>
      <c r="N131" s="271">
        <v>23651</v>
      </c>
      <c r="O131" s="271">
        <v>23682</v>
      </c>
      <c r="P131" s="271">
        <v>23712</v>
      </c>
    </row>
    <row r="132" spans="1:16">
      <c r="A132" s="66" t="s">
        <v>7</v>
      </c>
      <c r="B132" s="75" t="s">
        <v>90</v>
      </c>
      <c r="C132" s="75" t="s">
        <v>3</v>
      </c>
      <c r="D132" s="75" t="s">
        <v>90</v>
      </c>
      <c r="E132" s="67">
        <f>E5-100</f>
        <v>413.28125</v>
      </c>
      <c r="F132" s="67">
        <f t="shared" ref="F132:P132" si="90">F5-100</f>
        <v>404.9</v>
      </c>
      <c r="G132" s="67">
        <f t="shared" si="90"/>
        <v>397.25</v>
      </c>
      <c r="H132" s="67">
        <f t="shared" si="90"/>
        <v>384.2</v>
      </c>
      <c r="I132" s="67">
        <f t="shared" si="90"/>
        <v>385.1</v>
      </c>
      <c r="J132" s="67">
        <f t="shared" si="90"/>
        <v>383.3</v>
      </c>
      <c r="K132" s="67">
        <f t="shared" si="90"/>
        <v>382.85</v>
      </c>
      <c r="L132" s="67">
        <f t="shared" si="90"/>
        <v>384.2</v>
      </c>
      <c r="M132" s="67">
        <f t="shared" si="90"/>
        <v>380.6</v>
      </c>
      <c r="N132" s="67">
        <f t="shared" si="90"/>
        <v>380.6</v>
      </c>
      <c r="O132" s="67">
        <f t="shared" si="90"/>
        <v>386</v>
      </c>
      <c r="P132" s="67">
        <f t="shared" si="90"/>
        <v>388.7</v>
      </c>
    </row>
    <row r="133" spans="1:16" s="65" customFormat="1" ht="23.4">
      <c r="A133" s="63" t="s">
        <v>141</v>
      </c>
      <c r="B133" s="64"/>
      <c r="D133" s="64"/>
    </row>
    <row r="134" spans="1:16">
      <c r="A134" s="360" t="s">
        <v>1</v>
      </c>
      <c r="B134" s="362" t="s">
        <v>141</v>
      </c>
      <c r="C134" s="362" t="s">
        <v>94</v>
      </c>
      <c r="D134" s="362" t="s">
        <v>95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61"/>
      <c r="B135" s="363"/>
      <c r="C135" s="363"/>
      <c r="D135" s="363"/>
      <c r="E135" s="271">
        <v>23377</v>
      </c>
      <c r="F135" s="271">
        <v>23408</v>
      </c>
      <c r="G135" s="271">
        <v>23437</v>
      </c>
      <c r="H135" s="271">
        <v>23468</v>
      </c>
      <c r="I135" s="271">
        <v>23498</v>
      </c>
      <c r="J135" s="271">
        <v>23529</v>
      </c>
      <c r="K135" s="271">
        <v>23559</v>
      </c>
      <c r="L135" s="271">
        <v>23590</v>
      </c>
      <c r="M135" s="271">
        <v>23621</v>
      </c>
      <c r="N135" s="271">
        <v>23651</v>
      </c>
      <c r="O135" s="271">
        <v>23682</v>
      </c>
      <c r="P135" s="271">
        <v>23712</v>
      </c>
    </row>
    <row r="136" spans="1:16">
      <c r="A136" s="66" t="s">
        <v>144</v>
      </c>
      <c r="B136" s="75" t="s">
        <v>90</v>
      </c>
      <c r="C136" s="75" t="s">
        <v>142</v>
      </c>
      <c r="D136" s="75" t="s">
        <v>90</v>
      </c>
      <c r="E136" s="67">
        <v>583.21</v>
      </c>
      <c r="F136" s="67">
        <v>583.21</v>
      </c>
      <c r="G136" s="67">
        <v>583.21</v>
      </c>
      <c r="H136" s="67">
        <v>583.21</v>
      </c>
      <c r="I136" s="67">
        <v>583.21</v>
      </c>
      <c r="J136" s="67">
        <v>583.21</v>
      </c>
      <c r="K136" s="67">
        <v>583.21</v>
      </c>
      <c r="L136" s="67">
        <v>583.21</v>
      </c>
      <c r="M136" s="67">
        <v>583.21</v>
      </c>
      <c r="N136" s="67">
        <v>583.21</v>
      </c>
      <c r="O136" s="67">
        <v>583.21</v>
      </c>
      <c r="P136" s="67">
        <v>583.21</v>
      </c>
    </row>
    <row r="137" spans="1:16">
      <c r="A137" s="66" t="s">
        <v>144</v>
      </c>
      <c r="B137" s="75" t="s">
        <v>90</v>
      </c>
      <c r="C137" s="75" t="s">
        <v>143</v>
      </c>
      <c r="D137" s="75" t="s">
        <v>90</v>
      </c>
      <c r="E137" s="67">
        <v>583.21</v>
      </c>
      <c r="F137" s="67">
        <v>583.21</v>
      </c>
      <c r="G137" s="67">
        <v>583.21</v>
      </c>
      <c r="H137" s="67">
        <v>583.21</v>
      </c>
      <c r="I137" s="67">
        <v>583.21</v>
      </c>
      <c r="J137" s="67">
        <v>583.21</v>
      </c>
      <c r="K137" s="67">
        <v>583.21</v>
      </c>
      <c r="L137" s="67">
        <v>583.21</v>
      </c>
      <c r="M137" s="67">
        <v>583.21</v>
      </c>
      <c r="N137" s="67">
        <v>583.21</v>
      </c>
      <c r="O137" s="67">
        <v>583.21</v>
      </c>
      <c r="P137" s="67">
        <v>583.21</v>
      </c>
    </row>
    <row r="143" spans="1:16">
      <c r="A143" s="366" t="s">
        <v>39</v>
      </c>
      <c r="B143" s="366"/>
      <c r="C143" s="92" t="s">
        <v>58</v>
      </c>
      <c r="D143" s="16">
        <v>-0.2</v>
      </c>
      <c r="E143" t="s">
        <v>59</v>
      </c>
    </row>
    <row r="144" spans="1:16">
      <c r="A144" s="9" t="s">
        <v>24</v>
      </c>
      <c r="B144" s="7">
        <f>-0.2-8-0.01</f>
        <v>-8.2099999999999991</v>
      </c>
      <c r="C144" s="92" t="s">
        <v>60</v>
      </c>
      <c r="D144" s="17">
        <v>-8</v>
      </c>
      <c r="E144" t="s">
        <v>59</v>
      </c>
    </row>
    <row r="145" spans="1:6">
      <c r="A145" s="9" t="s">
        <v>27</v>
      </c>
      <c r="B145" s="7">
        <f>B144/158.987/0.648*1000</f>
        <v>-79.690497250842839</v>
      </c>
      <c r="C145" s="92" t="s">
        <v>61</v>
      </c>
      <c r="D145" s="16">
        <v>-0.01</v>
      </c>
      <c r="E145" t="s">
        <v>59</v>
      </c>
    </row>
    <row r="146" spans="1:6">
      <c r="A146" s="9"/>
      <c r="B146" s="8"/>
      <c r="C146" s="93"/>
      <c r="D146" s="56">
        <f>SUM(D143:D145)</f>
        <v>-8.2099999999999991</v>
      </c>
      <c r="E146" s="12" t="s">
        <v>59</v>
      </c>
    </row>
    <row r="147" spans="1:6">
      <c r="A147" s="366" t="s">
        <v>40</v>
      </c>
      <c r="B147" s="366"/>
      <c r="C147" s="6"/>
      <c r="D147" s="6"/>
      <c r="E147" s="6"/>
      <c r="F147" s="6"/>
    </row>
    <row r="148" spans="1:6">
      <c r="A148" s="9" t="s">
        <v>24</v>
      </c>
      <c r="B148" s="7">
        <f>-0.2-8-0.01</f>
        <v>-8.2099999999999991</v>
      </c>
      <c r="C148" s="6"/>
      <c r="D148" s="6"/>
      <c r="E148" s="6"/>
      <c r="F148" s="6"/>
    </row>
    <row r="149" spans="1:6">
      <c r="A149" s="9" t="s">
        <v>27</v>
      </c>
      <c r="B149" s="7">
        <f>B148/158.987/0.648*1000</f>
        <v>-79.690497250842839</v>
      </c>
      <c r="C149" s="6"/>
      <c r="D149" s="6"/>
      <c r="E149" s="6"/>
      <c r="F149" s="6"/>
    </row>
    <row r="152" spans="1:6">
      <c r="E152" s="189"/>
    </row>
    <row r="153" spans="1:6">
      <c r="B153" s="76" t="s">
        <v>90</v>
      </c>
      <c r="C153" s="76" t="s">
        <v>109</v>
      </c>
      <c r="D153" s="76" t="s">
        <v>99</v>
      </c>
      <c r="E153" s="189">
        <f>E19-(400/E20)+(150/E20)</f>
        <v>423.08452063636457</v>
      </c>
    </row>
    <row r="154" spans="1:6">
      <c r="B154" s="76" t="s">
        <v>90</v>
      </c>
      <c r="C154" s="76" t="s">
        <v>109</v>
      </c>
      <c r="D154" s="76" t="s">
        <v>101</v>
      </c>
      <c r="E154" s="189">
        <f>E19-(400/E20)</f>
        <v>418.11680172848924</v>
      </c>
    </row>
    <row r="155" spans="1:6">
      <c r="E155" s="189"/>
    </row>
    <row r="156" spans="1:6">
      <c r="B156" s="76" t="s">
        <v>2</v>
      </c>
      <c r="C156" s="76" t="s">
        <v>109</v>
      </c>
      <c r="D156" s="251" t="s">
        <v>99</v>
      </c>
      <c r="E156" s="189">
        <f>E8+E18-(400/E20)+(150/E20)</f>
        <v>658.89118848687451</v>
      </c>
    </row>
    <row r="157" spans="1:6">
      <c r="B157" s="76" t="s">
        <v>2</v>
      </c>
      <c r="C157" s="76" t="s">
        <v>109</v>
      </c>
      <c r="D157" s="251" t="s">
        <v>101</v>
      </c>
      <c r="E157" s="189">
        <f>E8+E18-(400/E20)</f>
        <v>653.92346957899917</v>
      </c>
    </row>
    <row r="158" spans="1:6">
      <c r="E158" s="189"/>
    </row>
    <row r="159" spans="1:6">
      <c r="B159" s="76" t="s">
        <v>2</v>
      </c>
      <c r="C159" s="76" t="s">
        <v>105</v>
      </c>
      <c r="D159" s="251" t="s">
        <v>99</v>
      </c>
      <c r="E159" s="189">
        <f>E8+E18-(400/E20)+(150/E20)</f>
        <v>658.89118848687451</v>
      </c>
    </row>
    <row r="160" spans="1:6">
      <c r="B160" s="76" t="s">
        <v>2</v>
      </c>
      <c r="C160" s="76" t="s">
        <v>105</v>
      </c>
      <c r="D160" s="251" t="s">
        <v>101</v>
      </c>
      <c r="E160" s="189">
        <f>E8+E18-(400/E20)</f>
        <v>653.92346957899917</v>
      </c>
    </row>
  </sheetData>
  <mergeCells count="28">
    <mergeCell ref="A2:A3"/>
    <mergeCell ref="B2:B3"/>
    <mergeCell ref="A143:B143"/>
    <mergeCell ref="A122:A123"/>
    <mergeCell ref="B122:B123"/>
    <mergeCell ref="A54:A55"/>
    <mergeCell ref="B54:B55"/>
    <mergeCell ref="A33:A34"/>
    <mergeCell ref="B33:B34"/>
    <mergeCell ref="D54:D55"/>
    <mergeCell ref="A147:B147"/>
    <mergeCell ref="A130:A131"/>
    <mergeCell ref="B130:B131"/>
    <mergeCell ref="C130:C131"/>
    <mergeCell ref="D130:D131"/>
    <mergeCell ref="A134:A135"/>
    <mergeCell ref="B134:B135"/>
    <mergeCell ref="C134:C135"/>
    <mergeCell ref="D134:D135"/>
    <mergeCell ref="C122:C123"/>
    <mergeCell ref="D122:D123"/>
    <mergeCell ref="C54:C55"/>
    <mergeCell ref="C33:C34"/>
    <mergeCell ref="D33:D34"/>
    <mergeCell ref="A23:A24"/>
    <mergeCell ref="B23:B24"/>
    <mergeCell ref="C23:C24"/>
    <mergeCell ref="D23:D24"/>
  </mergeCell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8:P147"/>
  <sheetViews>
    <sheetView zoomScale="70" zoomScaleNormal="70" workbookViewId="0">
      <selection activeCell="P46" sqref="P46"/>
    </sheetView>
  </sheetViews>
  <sheetFormatPr defaultColWidth="8.6640625" defaultRowHeight="14.4"/>
  <cols>
    <col min="1" max="1" width="8.6640625" style="60"/>
    <col min="2" max="2" width="37.6640625" style="60" bestFit="1" customWidth="1"/>
    <col min="3" max="3" width="38.21875" style="61" bestFit="1" customWidth="1"/>
    <col min="4" max="4" width="16.77734375" style="60" bestFit="1" customWidth="1"/>
    <col min="5" max="16" width="12.21875" style="61" bestFit="1" customWidth="1"/>
    <col min="17" max="16384" width="8.6640625" style="61"/>
  </cols>
  <sheetData>
    <row r="8" spans="3:16">
      <c r="D8" s="229" t="s">
        <v>170</v>
      </c>
      <c r="E8" s="253">
        <f>SUM(E56:E63)</f>
        <v>34.1</v>
      </c>
      <c r="F8" s="253">
        <f t="shared" ref="F8:P8" si="0">SUM(F56:F63)</f>
        <v>37.5</v>
      </c>
      <c r="G8" s="253">
        <f t="shared" si="0"/>
        <v>31.5</v>
      </c>
      <c r="H8" s="253">
        <f t="shared" si="0"/>
        <v>60.087000000000003</v>
      </c>
      <c r="I8" s="253">
        <f t="shared" si="0"/>
        <v>63.277999999999999</v>
      </c>
      <c r="J8" s="253">
        <f t="shared" si="0"/>
        <v>56.564</v>
      </c>
      <c r="K8" s="253">
        <f t="shared" si="0"/>
        <v>74.563000000000002</v>
      </c>
      <c r="L8" s="253">
        <f t="shared" si="0"/>
        <v>34.1</v>
      </c>
      <c r="M8" s="253">
        <f t="shared" si="0"/>
        <v>33</v>
      </c>
      <c r="N8" s="253">
        <f t="shared" si="0"/>
        <v>34.1</v>
      </c>
      <c r="O8" s="253">
        <f t="shared" si="0"/>
        <v>33</v>
      </c>
      <c r="P8" s="253">
        <f t="shared" si="0"/>
        <v>34.1</v>
      </c>
    </row>
    <row r="9" spans="3:16">
      <c r="D9" s="229" t="s">
        <v>169</v>
      </c>
      <c r="E9" s="253">
        <f>SUM(E64:E93)+E120</f>
        <v>135.48000000000002</v>
      </c>
      <c r="F9" s="253">
        <f t="shared" ref="F9:P9" si="1">SUM(F64:F93)+F120</f>
        <v>172.66555590000002</v>
      </c>
      <c r="G9" s="253">
        <f t="shared" si="1"/>
        <v>202.39442810000003</v>
      </c>
      <c r="H9" s="253">
        <f t="shared" si="1"/>
        <v>201.09420606999998</v>
      </c>
      <c r="I9" s="253">
        <f t="shared" si="1"/>
        <v>209.4617078</v>
      </c>
      <c r="J9" s="253">
        <f t="shared" si="1"/>
        <v>205.66335405000001</v>
      </c>
      <c r="K9" s="253">
        <f t="shared" si="1"/>
        <v>213.04259740999998</v>
      </c>
      <c r="L9" s="253">
        <f t="shared" si="1"/>
        <v>214.12864503999998</v>
      </c>
      <c r="M9" s="253">
        <f t="shared" si="1"/>
        <v>211.60345454</v>
      </c>
      <c r="N9" s="253">
        <f t="shared" si="1"/>
        <v>215.24817173</v>
      </c>
      <c r="O9" s="253">
        <f t="shared" si="1"/>
        <v>215.05678417000001</v>
      </c>
      <c r="P9" s="253">
        <f t="shared" si="1"/>
        <v>216.89178730999998</v>
      </c>
    </row>
    <row r="10" spans="3:16">
      <c r="C10" s="232" t="s">
        <v>169</v>
      </c>
      <c r="D10" s="343" t="s">
        <v>248</v>
      </c>
      <c r="E10" s="253">
        <f>SUM(E64,E69:E93)+E120</f>
        <v>129.48000000000002</v>
      </c>
      <c r="F10" s="253">
        <f t="shared" ref="F10:P10" si="2">SUM(F64,F69:F93)+F120</f>
        <v>133.66555590000002</v>
      </c>
      <c r="G10" s="253">
        <f t="shared" si="2"/>
        <v>186.3944281</v>
      </c>
      <c r="H10" s="253">
        <f t="shared" si="2"/>
        <v>134.09420606999998</v>
      </c>
      <c r="I10" s="253">
        <f t="shared" si="2"/>
        <v>143.4617078</v>
      </c>
      <c r="J10" s="253">
        <f t="shared" si="2"/>
        <v>137.66335405000001</v>
      </c>
      <c r="K10" s="253">
        <f t="shared" si="2"/>
        <v>104.04259741</v>
      </c>
      <c r="L10" s="253">
        <f t="shared" si="2"/>
        <v>192.12864503999998</v>
      </c>
      <c r="M10" s="253">
        <f t="shared" si="2"/>
        <v>164.60345454</v>
      </c>
      <c r="N10" s="253">
        <f t="shared" si="2"/>
        <v>168.24817173</v>
      </c>
      <c r="O10" s="253">
        <f t="shared" si="2"/>
        <v>205.05678417000001</v>
      </c>
      <c r="P10" s="253">
        <f t="shared" si="2"/>
        <v>177.89178730999998</v>
      </c>
    </row>
    <row r="11" spans="3:16">
      <c r="C11" s="214" t="s">
        <v>218</v>
      </c>
      <c r="E11" s="61">
        <v>31</v>
      </c>
      <c r="F11" s="61">
        <v>29</v>
      </c>
      <c r="G11" s="61">
        <v>31</v>
      </c>
      <c r="H11" s="61">
        <v>30</v>
      </c>
      <c r="I11" s="61">
        <v>31</v>
      </c>
      <c r="J11" s="61">
        <v>30</v>
      </c>
      <c r="K11" s="61">
        <v>31</v>
      </c>
      <c r="L11" s="61">
        <v>31</v>
      </c>
      <c r="M11" s="61">
        <v>30</v>
      </c>
      <c r="N11" s="61">
        <v>31</v>
      </c>
      <c r="O11" s="61">
        <v>30</v>
      </c>
      <c r="P11" s="61">
        <v>31</v>
      </c>
    </row>
    <row r="12" spans="3:16">
      <c r="C12" s="18" t="s">
        <v>79</v>
      </c>
      <c r="D12" s="19" t="s">
        <v>1</v>
      </c>
      <c r="E12" s="288">
        <v>242158</v>
      </c>
      <c r="F12" s="288">
        <v>242189</v>
      </c>
      <c r="G12" s="288">
        <v>242217</v>
      </c>
      <c r="H12" s="288">
        <v>242248</v>
      </c>
      <c r="I12" s="288">
        <v>242278</v>
      </c>
      <c r="J12" s="288">
        <v>242309</v>
      </c>
      <c r="K12" s="288">
        <v>242339</v>
      </c>
      <c r="L12" s="288">
        <v>242370</v>
      </c>
      <c r="M12" s="288">
        <v>242401</v>
      </c>
      <c r="N12" s="288">
        <v>242431</v>
      </c>
      <c r="O12" s="288">
        <v>242462</v>
      </c>
      <c r="P12" s="288">
        <v>242492</v>
      </c>
    </row>
    <row r="13" spans="3:16">
      <c r="C13" s="21" t="s">
        <v>68</v>
      </c>
      <c r="D13" s="22" t="s">
        <v>62</v>
      </c>
      <c r="E13" s="293">
        <v>17.681000000000001</v>
      </c>
      <c r="F13" s="293">
        <v>26.486000000000001</v>
      </c>
      <c r="G13" s="293">
        <v>30.257999999999999</v>
      </c>
      <c r="H13" s="293">
        <v>27.552</v>
      </c>
      <c r="I13" s="293">
        <v>30.504000000000001</v>
      </c>
      <c r="J13" s="293">
        <v>29.52</v>
      </c>
      <c r="K13" s="293">
        <v>29.76</v>
      </c>
      <c r="L13" s="293">
        <v>29.76</v>
      </c>
      <c r="M13" s="293">
        <v>28.8</v>
      </c>
      <c r="N13" s="293">
        <v>28.933333333333323</v>
      </c>
      <c r="O13" s="293">
        <v>27.20000000000001</v>
      </c>
      <c r="P13" s="293">
        <v>28.10666666666668</v>
      </c>
    </row>
    <row r="14" spans="3:16">
      <c r="C14" s="21" t="s">
        <v>69</v>
      </c>
      <c r="D14" s="22" t="s">
        <v>62</v>
      </c>
      <c r="E14" s="293">
        <v>5.1266341463414626</v>
      </c>
      <c r="F14" s="293">
        <v>4.6832195121951221</v>
      </c>
      <c r="G14" s="293">
        <v>5.190585365853658</v>
      </c>
      <c r="H14" s="293">
        <v>4.9334634146341472</v>
      </c>
      <c r="I14" s="293">
        <v>5.2080000000000002</v>
      </c>
      <c r="J14" s="293">
        <v>5.28</v>
      </c>
      <c r="K14" s="293">
        <v>5.952</v>
      </c>
      <c r="L14" s="293">
        <v>5.952</v>
      </c>
      <c r="M14" s="293">
        <v>5.2560000000000002</v>
      </c>
      <c r="N14" s="293">
        <v>4.8</v>
      </c>
      <c r="O14" s="293">
        <v>5.76</v>
      </c>
      <c r="P14" s="293">
        <v>5.952</v>
      </c>
    </row>
    <row r="15" spans="3:16">
      <c r="C15" s="21" t="s">
        <v>70</v>
      </c>
      <c r="D15" s="22" t="s">
        <v>62</v>
      </c>
      <c r="E15" s="293">
        <v>7.4220731707317062</v>
      </c>
      <c r="F15" s="293">
        <v>6.0178536585365858</v>
      </c>
      <c r="G15" s="293">
        <v>6.6736097560975614</v>
      </c>
      <c r="H15" s="293">
        <v>6.3430243902439036</v>
      </c>
      <c r="I15" s="293">
        <v>6.6959999999999997</v>
      </c>
      <c r="J15" s="293">
        <v>7.05</v>
      </c>
      <c r="K15" s="293">
        <v>8.1839999999999993</v>
      </c>
      <c r="L15" s="293">
        <v>7.44</v>
      </c>
      <c r="M15" s="293">
        <v>5.52</v>
      </c>
      <c r="N15" s="293">
        <v>1.8</v>
      </c>
      <c r="O15" s="293">
        <v>7.05</v>
      </c>
      <c r="P15" s="293">
        <v>7.2850000000000001</v>
      </c>
    </row>
    <row r="16" spans="3:16">
      <c r="C16" s="21" t="s">
        <v>71</v>
      </c>
      <c r="D16" s="22" t="s">
        <v>62</v>
      </c>
      <c r="E16" s="293">
        <v>32.554000000000002</v>
      </c>
      <c r="F16" s="293">
        <v>44.466758620689653</v>
      </c>
      <c r="G16" s="293">
        <v>48.36</v>
      </c>
      <c r="H16" s="293">
        <v>46.8</v>
      </c>
      <c r="I16" s="293">
        <v>48.36</v>
      </c>
      <c r="J16" s="293">
        <v>46.8</v>
      </c>
      <c r="K16" s="293">
        <v>48.36</v>
      </c>
      <c r="L16" s="293">
        <v>48.36</v>
      </c>
      <c r="M16" s="293">
        <v>46.8</v>
      </c>
      <c r="N16" s="293">
        <v>46.692413793103455</v>
      </c>
      <c r="O16" s="293">
        <v>45.186206896551731</v>
      </c>
      <c r="P16" s="293">
        <v>47.526206896551727</v>
      </c>
    </row>
    <row r="17" spans="1:16">
      <c r="C17" s="21" t="s">
        <v>72</v>
      </c>
      <c r="D17" s="22" t="s">
        <v>62</v>
      </c>
      <c r="E17" s="293">
        <v>63.412999999999997</v>
      </c>
      <c r="F17" s="293">
        <v>54.974363636363641</v>
      </c>
      <c r="G17" s="293">
        <v>61.57090909090909</v>
      </c>
      <c r="H17" s="293">
        <v>58.311272727272723</v>
      </c>
      <c r="I17" s="293">
        <v>61.752000000000002</v>
      </c>
      <c r="J17" s="293">
        <v>59.76</v>
      </c>
      <c r="K17" s="293">
        <v>10.56</v>
      </c>
      <c r="L17" s="293">
        <v>63.984000000000002</v>
      </c>
      <c r="M17" s="293">
        <v>61.92</v>
      </c>
      <c r="N17" s="293">
        <v>65.438181818181789</v>
      </c>
      <c r="O17" s="293">
        <v>63.351818181818167</v>
      </c>
      <c r="P17" s="293">
        <v>66.215999999999994</v>
      </c>
    </row>
    <row r="18" spans="1:16">
      <c r="C18" s="21" t="s">
        <v>73</v>
      </c>
      <c r="D18" s="22" t="s">
        <v>62</v>
      </c>
      <c r="E18" s="293">
        <v>50.472853658536586</v>
      </c>
      <c r="F18" s="293">
        <v>44.108926829268292</v>
      </c>
      <c r="G18" s="293">
        <v>50.422829268292681</v>
      </c>
      <c r="H18" s="293">
        <v>47.9250731707317</v>
      </c>
      <c r="I18" s="293">
        <v>50.591999999999999</v>
      </c>
      <c r="J18" s="293">
        <v>48.24</v>
      </c>
      <c r="K18" s="293">
        <v>56.543999999999997</v>
      </c>
      <c r="L18" s="293">
        <v>49.103999999999999</v>
      </c>
      <c r="M18" s="293">
        <v>36.432000000000002</v>
      </c>
      <c r="N18" s="293">
        <v>11.853658536585364</v>
      </c>
      <c r="O18" s="293">
        <v>49.996097560975599</v>
      </c>
      <c r="P18" s="293">
        <v>46.363902439024393</v>
      </c>
    </row>
    <row r="19" spans="1:16">
      <c r="C19" s="21" t="s">
        <v>80</v>
      </c>
      <c r="D19" s="38" t="s">
        <v>62</v>
      </c>
      <c r="E19" s="37">
        <f>SUM(E13:E18)</f>
        <v>176.66956097560976</v>
      </c>
      <c r="F19" s="37">
        <f t="shared" ref="F19" si="3">SUM(F13:F18)</f>
        <v>180.7371222570533</v>
      </c>
      <c r="G19" s="37">
        <f>SUM(G13:G18)</f>
        <v>202.47593348115299</v>
      </c>
      <c r="H19" s="37">
        <f>SUM(H13:H18)</f>
        <v>191.86483370288249</v>
      </c>
      <c r="I19" s="37">
        <f t="shared" ref="I19:P19" si="4">SUM(I13:I18)</f>
        <v>203.11200000000002</v>
      </c>
      <c r="J19" s="37">
        <f t="shared" si="4"/>
        <v>196.65</v>
      </c>
      <c r="K19" s="37">
        <f t="shared" si="4"/>
        <v>159.36000000000001</v>
      </c>
      <c r="L19" s="37">
        <f t="shared" si="4"/>
        <v>204.60000000000002</v>
      </c>
      <c r="M19" s="37">
        <f t="shared" si="4"/>
        <v>184.72800000000001</v>
      </c>
      <c r="N19" s="37">
        <f t="shared" si="4"/>
        <v>159.51758748120392</v>
      </c>
      <c r="O19" s="37">
        <f t="shared" si="4"/>
        <v>198.54412263934552</v>
      </c>
      <c r="P19" s="37">
        <f t="shared" si="4"/>
        <v>201.4497760022428</v>
      </c>
    </row>
    <row r="20" spans="1:16">
      <c r="C20" s="21" t="s">
        <v>80</v>
      </c>
      <c r="D20" s="36" t="s">
        <v>77</v>
      </c>
      <c r="E20" s="37">
        <f>E19/24/E11*1000</f>
        <v>237.45908733280882</v>
      </c>
      <c r="F20" s="37">
        <f t="shared" ref="F20" si="5">F19/24/F11*1000</f>
        <v>259.67977335783519</v>
      </c>
      <c r="G20" s="37">
        <f>G19/24/G11*1000</f>
        <v>272.14507188327019</v>
      </c>
      <c r="H20" s="37">
        <f>H19/24/H11*1000</f>
        <v>266.47893569844791</v>
      </c>
      <c r="I20" s="37">
        <f t="shared" ref="I20:P20" si="6">I19/24/I11*1000</f>
        <v>273</v>
      </c>
      <c r="J20" s="37">
        <f t="shared" si="6"/>
        <v>273.125</v>
      </c>
      <c r="K20" s="37">
        <f t="shared" si="6"/>
        <v>214.19354838709677</v>
      </c>
      <c r="L20" s="37">
        <f t="shared" si="6"/>
        <v>275</v>
      </c>
      <c r="M20" s="37">
        <f t="shared" si="6"/>
        <v>256.56666666666666</v>
      </c>
      <c r="N20" s="37">
        <f t="shared" si="6"/>
        <v>214.4053595177472</v>
      </c>
      <c r="O20" s="37">
        <f t="shared" si="6"/>
        <v>275.75572588797991</v>
      </c>
      <c r="P20" s="37">
        <f t="shared" si="6"/>
        <v>270.76582796000378</v>
      </c>
    </row>
    <row r="21" spans="1:16" ht="23.4">
      <c r="A21" s="62" t="s">
        <v>85</v>
      </c>
      <c r="C21" s="290" t="s">
        <v>207</v>
      </c>
      <c r="D21" s="291" t="s">
        <v>62</v>
      </c>
      <c r="E21" s="292">
        <f t="shared" ref="E21:P21" si="7">E32-E19</f>
        <v>0</v>
      </c>
      <c r="F21" s="292">
        <f t="shared" si="7"/>
        <v>0</v>
      </c>
      <c r="G21" s="292">
        <f t="shared" si="7"/>
        <v>0</v>
      </c>
      <c r="H21" s="292">
        <f t="shared" si="7"/>
        <v>0</v>
      </c>
      <c r="I21" s="292">
        <f t="shared" si="7"/>
        <v>0</v>
      </c>
      <c r="J21" s="292">
        <f t="shared" si="7"/>
        <v>0</v>
      </c>
      <c r="K21" s="292">
        <f t="shared" si="7"/>
        <v>0</v>
      </c>
      <c r="L21" s="292">
        <f t="shared" si="7"/>
        <v>0</v>
      </c>
      <c r="M21" s="292">
        <f t="shared" si="7"/>
        <v>0</v>
      </c>
      <c r="N21" s="292">
        <f t="shared" si="7"/>
        <v>0</v>
      </c>
      <c r="O21" s="292">
        <f t="shared" si="7"/>
        <v>0</v>
      </c>
      <c r="P21" s="292">
        <f t="shared" si="7"/>
        <v>0</v>
      </c>
    </row>
    <row r="22" spans="1:16" s="65" customFormat="1" ht="23.4">
      <c r="A22" s="63" t="s">
        <v>0</v>
      </c>
      <c r="B22" s="64"/>
      <c r="D22" s="64"/>
      <c r="E22" s="203">
        <f>SUM(E13:E18)</f>
        <v>176.66956097560976</v>
      </c>
      <c r="F22" s="203">
        <f t="shared" ref="F22:P22" si="8">SUM(F13:F18)</f>
        <v>180.7371222570533</v>
      </c>
      <c r="G22" s="203">
        <f t="shared" si="8"/>
        <v>202.47593348115299</v>
      </c>
      <c r="H22" s="203">
        <f t="shared" si="8"/>
        <v>191.86483370288249</v>
      </c>
      <c r="I22" s="203">
        <f t="shared" si="8"/>
        <v>203.11200000000002</v>
      </c>
      <c r="J22" s="203">
        <f t="shared" si="8"/>
        <v>196.65</v>
      </c>
      <c r="K22" s="203">
        <f t="shared" si="8"/>
        <v>159.36000000000001</v>
      </c>
      <c r="L22" s="203">
        <f t="shared" si="8"/>
        <v>204.60000000000002</v>
      </c>
      <c r="M22" s="203">
        <f t="shared" si="8"/>
        <v>184.72800000000001</v>
      </c>
      <c r="N22" s="203">
        <f t="shared" si="8"/>
        <v>159.51758748120392</v>
      </c>
      <c r="O22" s="203">
        <f t="shared" si="8"/>
        <v>198.54412263934552</v>
      </c>
      <c r="P22" s="203">
        <f t="shared" si="8"/>
        <v>201.4497760022428</v>
      </c>
    </row>
    <row r="23" spans="1:16">
      <c r="A23" s="362" t="s">
        <v>1</v>
      </c>
      <c r="B23" s="362" t="s">
        <v>93</v>
      </c>
      <c r="C23" s="362" t="s">
        <v>94</v>
      </c>
      <c r="D23" s="362" t="s">
        <v>95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65"/>
      <c r="B24" s="363"/>
      <c r="C24" s="363"/>
      <c r="D24" s="363"/>
      <c r="E24" s="271">
        <v>23377</v>
      </c>
      <c r="F24" s="271">
        <v>23408</v>
      </c>
      <c r="G24" s="271">
        <v>23437</v>
      </c>
      <c r="H24" s="271">
        <v>23468</v>
      </c>
      <c r="I24" s="271">
        <v>23498</v>
      </c>
      <c r="J24" s="271">
        <v>23529</v>
      </c>
      <c r="K24" s="271">
        <v>23559</v>
      </c>
      <c r="L24" s="271">
        <v>23590</v>
      </c>
      <c r="M24" s="271">
        <v>23621</v>
      </c>
      <c r="N24" s="271">
        <v>23651</v>
      </c>
      <c r="O24" s="271">
        <v>23682</v>
      </c>
      <c r="P24" s="271">
        <v>23712</v>
      </c>
    </row>
    <row r="25" spans="1:16">
      <c r="A25" s="66" t="s">
        <v>62</v>
      </c>
      <c r="B25" s="276" t="s">
        <v>90</v>
      </c>
      <c r="C25" s="276" t="s">
        <v>228</v>
      </c>
      <c r="D25" s="276" t="s">
        <v>90</v>
      </c>
      <c r="E25" s="296">
        <f t="shared" ref="E25:O25" si="9">E13+E14+E15</f>
        <v>30.229707317073171</v>
      </c>
      <c r="F25" s="296">
        <f t="shared" si="9"/>
        <v>37.187073170731708</v>
      </c>
      <c r="G25" s="296">
        <f t="shared" si="9"/>
        <v>42.122195121951222</v>
      </c>
      <c r="H25" s="296">
        <f t="shared" si="9"/>
        <v>38.828487804878051</v>
      </c>
      <c r="I25" s="296">
        <f t="shared" si="9"/>
        <v>42.408000000000001</v>
      </c>
      <c r="J25" s="296">
        <f t="shared" si="9"/>
        <v>41.849999999999994</v>
      </c>
      <c r="K25" s="296">
        <f t="shared" si="9"/>
        <v>43.896000000000001</v>
      </c>
      <c r="L25" s="296">
        <f t="shared" si="9"/>
        <v>43.152000000000001</v>
      </c>
      <c r="M25" s="296">
        <f t="shared" si="9"/>
        <v>39.575999999999993</v>
      </c>
      <c r="N25" s="296">
        <f t="shared" si="9"/>
        <v>35.533333333333317</v>
      </c>
      <c r="O25" s="296">
        <f t="shared" si="9"/>
        <v>40.010000000000005</v>
      </c>
      <c r="P25" s="296">
        <f>P13+P14+P15</f>
        <v>41.343666666666678</v>
      </c>
    </row>
    <row r="26" spans="1:16">
      <c r="A26" s="66" t="s">
        <v>62</v>
      </c>
      <c r="B26" s="276" t="s">
        <v>90</v>
      </c>
      <c r="C26" s="276" t="s">
        <v>229</v>
      </c>
      <c r="D26" s="276" t="s">
        <v>90</v>
      </c>
      <c r="E26" s="295">
        <f>'[2]C2 (r2)'!C26</f>
        <v>46.135481653151565</v>
      </c>
      <c r="F26" s="295">
        <f>'[2]C2 (r2)'!D26</f>
        <v>43.657837382564772</v>
      </c>
      <c r="G26" s="295">
        <f>'[2]C2 (r2)'!E26</f>
        <v>43.32806896551724</v>
      </c>
      <c r="H26" s="295">
        <f>'[2]C2 (r2)'!F26</f>
        <v>36</v>
      </c>
      <c r="I26" s="295">
        <f>'[2]C2 (r2)'!G26</f>
        <v>37.200000000000003</v>
      </c>
      <c r="J26" s="295">
        <f>'[2]C2 (r2)'!H26</f>
        <v>39.6</v>
      </c>
      <c r="K26" s="295">
        <f>'[2]C2 (r2)'!I26</f>
        <v>38.280000000000008</v>
      </c>
      <c r="L26" s="295">
        <f>'[2]C2 (r2)'!J26</f>
        <v>37.200000000000003</v>
      </c>
      <c r="M26" s="295">
        <f>'[2]C2 (r2)'!K26</f>
        <v>36</v>
      </c>
      <c r="N26" s="295">
        <f>'[2]C2 (r2)'!L26</f>
        <v>35.532413793103458</v>
      </c>
      <c r="O26" s="295">
        <f>'[2]C2 (r2)'!M26</f>
        <v>34.386206896551734</v>
      </c>
      <c r="P26" s="295">
        <f>'[2]C2 (r2)'!N26</f>
        <v>36.366206896551731</v>
      </c>
    </row>
    <row r="27" spans="1:16">
      <c r="A27" s="66" t="s">
        <v>62</v>
      </c>
      <c r="B27" s="276" t="s">
        <v>90</v>
      </c>
      <c r="C27" s="276" t="s">
        <v>230</v>
      </c>
      <c r="D27" s="276" t="s">
        <v>90</v>
      </c>
      <c r="E27" s="296">
        <f t="shared" ref="E27:O27" si="10">E19-E25-E26-E30-E31</f>
        <v>97.328372005385006</v>
      </c>
      <c r="F27" s="296">
        <f t="shared" si="10"/>
        <v>92.068211703756816</v>
      </c>
      <c r="G27" s="296">
        <f t="shared" si="10"/>
        <v>103.24966939368453</v>
      </c>
      <c r="H27" s="296">
        <f t="shared" si="10"/>
        <v>102.99634589800445</v>
      </c>
      <c r="I27" s="296">
        <f t="shared" si="10"/>
        <v>113.328</v>
      </c>
      <c r="J27" s="296">
        <f t="shared" si="10"/>
        <v>102.24000000000002</v>
      </c>
      <c r="K27" s="296">
        <f t="shared" si="10"/>
        <v>63.048000000000002</v>
      </c>
      <c r="L27" s="296">
        <f t="shared" si="10"/>
        <v>110.47200000000004</v>
      </c>
      <c r="M27" s="296">
        <f t="shared" si="10"/>
        <v>95.112000000000023</v>
      </c>
      <c r="N27" s="296">
        <f t="shared" si="10"/>
        <v>74.675840354767146</v>
      </c>
      <c r="O27" s="296">
        <f t="shared" si="10"/>
        <v>110.10791574279381</v>
      </c>
      <c r="P27" s="296">
        <f>P19-P25-P26-P30-P31</f>
        <v>109.6039024390244</v>
      </c>
    </row>
    <row r="28" spans="1:16">
      <c r="A28" s="66" t="s">
        <v>62</v>
      </c>
      <c r="B28" s="276" t="s">
        <v>90</v>
      </c>
      <c r="C28" s="276" t="s">
        <v>231</v>
      </c>
      <c r="D28" s="276" t="s">
        <v>90</v>
      </c>
      <c r="E28" s="295">
        <v>0</v>
      </c>
      <c r="F28" s="295">
        <v>0</v>
      </c>
      <c r="G28" s="295">
        <v>0</v>
      </c>
      <c r="H28" s="295">
        <v>0</v>
      </c>
      <c r="I28" s="295">
        <v>0</v>
      </c>
      <c r="J28" s="295">
        <v>0</v>
      </c>
      <c r="K28" s="295">
        <v>0</v>
      </c>
      <c r="L28" s="295">
        <v>0</v>
      </c>
      <c r="M28" s="295">
        <v>0</v>
      </c>
      <c r="N28" s="295">
        <v>0</v>
      </c>
      <c r="O28" s="295">
        <v>0</v>
      </c>
      <c r="P28" s="296">
        <v>0</v>
      </c>
    </row>
    <row r="29" spans="1:16">
      <c r="A29" s="66" t="s">
        <v>62</v>
      </c>
      <c r="B29" s="276" t="s">
        <v>90</v>
      </c>
      <c r="C29" s="276" t="s">
        <v>232</v>
      </c>
      <c r="D29" s="276" t="s">
        <v>90</v>
      </c>
      <c r="E29" s="295">
        <v>0</v>
      </c>
      <c r="F29" s="295">
        <v>0</v>
      </c>
      <c r="G29" s="295">
        <v>0</v>
      </c>
      <c r="H29" s="295">
        <v>0</v>
      </c>
      <c r="I29" s="295">
        <v>0</v>
      </c>
      <c r="J29" s="295">
        <v>0</v>
      </c>
      <c r="K29" s="295">
        <v>0</v>
      </c>
      <c r="L29" s="295">
        <v>0</v>
      </c>
      <c r="M29" s="295">
        <v>0</v>
      </c>
      <c r="N29" s="295">
        <v>0</v>
      </c>
      <c r="O29" s="295">
        <v>0</v>
      </c>
      <c r="P29" s="296">
        <v>0</v>
      </c>
    </row>
    <row r="30" spans="1:16">
      <c r="A30" s="66" t="s">
        <v>62</v>
      </c>
      <c r="B30" s="276" t="s">
        <v>90</v>
      </c>
      <c r="C30" s="276" t="s">
        <v>233</v>
      </c>
      <c r="D30" s="276" t="s">
        <v>90</v>
      </c>
      <c r="E30" s="294">
        <f>4*24*E11/1000</f>
        <v>2.976</v>
      </c>
      <c r="F30" s="294">
        <f t="shared" ref="F30:P30" si="11">4*24*F11/1000</f>
        <v>2.7839999999999998</v>
      </c>
      <c r="G30" s="294">
        <f t="shared" si="11"/>
        <v>2.976</v>
      </c>
      <c r="H30" s="294">
        <f t="shared" si="11"/>
        <v>2.88</v>
      </c>
      <c r="I30" s="294">
        <f t="shared" si="11"/>
        <v>2.976</v>
      </c>
      <c r="J30" s="294">
        <f t="shared" si="11"/>
        <v>2.88</v>
      </c>
      <c r="K30" s="294">
        <f t="shared" si="11"/>
        <v>2.976</v>
      </c>
      <c r="L30" s="294">
        <f t="shared" si="11"/>
        <v>2.976</v>
      </c>
      <c r="M30" s="294">
        <f t="shared" si="11"/>
        <v>2.88</v>
      </c>
      <c r="N30" s="294">
        <f t="shared" si="11"/>
        <v>2.976</v>
      </c>
      <c r="O30" s="294">
        <f t="shared" si="11"/>
        <v>2.88</v>
      </c>
      <c r="P30" s="294">
        <f t="shared" si="11"/>
        <v>2.976</v>
      </c>
    </row>
    <row r="31" spans="1:16">
      <c r="A31" s="66" t="s">
        <v>62</v>
      </c>
      <c r="B31" s="276" t="s">
        <v>90</v>
      </c>
      <c r="C31" s="276" t="s">
        <v>168</v>
      </c>
      <c r="D31" s="276" t="s">
        <v>90</v>
      </c>
      <c r="E31" s="295">
        <f>'[2]C2 (r2)'!D37</f>
        <v>0</v>
      </c>
      <c r="F31" s="295">
        <f>'[2]C2 (r2)'!E37</f>
        <v>5.04</v>
      </c>
      <c r="G31" s="295">
        <f>'[2]C2 (r2)'!F37</f>
        <v>10.8</v>
      </c>
      <c r="H31" s="295">
        <f>'[2]C2 (r2)'!G37</f>
        <v>11.16</v>
      </c>
      <c r="I31" s="295">
        <f>'[2]C2 (r2)'!H37</f>
        <v>7.2</v>
      </c>
      <c r="J31" s="295">
        <f>'[2]C2 (r2)'!I37</f>
        <v>10.08</v>
      </c>
      <c r="K31" s="295">
        <f>'[2]C2 (r2)'!J37</f>
        <v>11.16</v>
      </c>
      <c r="L31" s="295">
        <f>'[2]C2 (r2)'!K37</f>
        <v>10.8</v>
      </c>
      <c r="M31" s="295">
        <f>'[2]C2 (r2)'!L37</f>
        <v>11.16</v>
      </c>
      <c r="N31" s="295">
        <f>'[2]C2 (r2)'!M37</f>
        <v>10.8</v>
      </c>
      <c r="O31" s="295">
        <f>'[2]C2 (r2)'!N37</f>
        <v>11.16</v>
      </c>
      <c r="P31" s="295">
        <f>'[2]C2 (r2)'!O37</f>
        <v>11.16</v>
      </c>
    </row>
    <row r="32" spans="1:16" s="65" customFormat="1" ht="23.4">
      <c r="A32" s="63" t="s">
        <v>4</v>
      </c>
      <c r="B32" s="64"/>
      <c r="D32" s="64"/>
      <c r="E32" s="203">
        <f t="shared" ref="E32:P32" si="12">SUM(E25:E31)</f>
        <v>176.66956097560973</v>
      </c>
      <c r="F32" s="203">
        <f t="shared" si="12"/>
        <v>180.73712225705327</v>
      </c>
      <c r="G32" s="203">
        <f t="shared" si="12"/>
        <v>202.47593348115299</v>
      </c>
      <c r="H32" s="203">
        <f t="shared" si="12"/>
        <v>191.86483370288249</v>
      </c>
      <c r="I32" s="203">
        <f t="shared" si="12"/>
        <v>203.11199999999999</v>
      </c>
      <c r="J32" s="203">
        <f t="shared" si="12"/>
        <v>196.65</v>
      </c>
      <c r="K32" s="203">
        <f t="shared" si="12"/>
        <v>159.36000000000001</v>
      </c>
      <c r="L32" s="203">
        <f t="shared" si="12"/>
        <v>204.60000000000005</v>
      </c>
      <c r="M32" s="203">
        <f t="shared" si="12"/>
        <v>184.72800000000001</v>
      </c>
      <c r="N32" s="203">
        <f t="shared" si="12"/>
        <v>159.51758748120392</v>
      </c>
      <c r="O32" s="203">
        <f t="shared" si="12"/>
        <v>198.54412263934555</v>
      </c>
      <c r="P32" s="203">
        <f t="shared" si="12"/>
        <v>201.4497760022428</v>
      </c>
    </row>
    <row r="33" spans="1:16">
      <c r="A33" s="362" t="s">
        <v>1</v>
      </c>
      <c r="B33" s="362" t="s">
        <v>93</v>
      </c>
      <c r="C33" s="362" t="s">
        <v>94</v>
      </c>
      <c r="D33" s="362" t="s">
        <v>95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65"/>
      <c r="B34" s="363"/>
      <c r="C34" s="363"/>
      <c r="D34" s="363"/>
      <c r="E34" s="271">
        <v>23377</v>
      </c>
      <c r="F34" s="271">
        <v>23408</v>
      </c>
      <c r="G34" s="271">
        <v>23437</v>
      </c>
      <c r="H34" s="271">
        <v>23468</v>
      </c>
      <c r="I34" s="271">
        <v>23498</v>
      </c>
      <c r="J34" s="271">
        <v>23529</v>
      </c>
      <c r="K34" s="271">
        <v>23559</v>
      </c>
      <c r="L34" s="271">
        <v>23590</v>
      </c>
      <c r="M34" s="271">
        <v>23621</v>
      </c>
      <c r="N34" s="271">
        <v>23651</v>
      </c>
      <c r="O34" s="271">
        <v>23682</v>
      </c>
      <c r="P34" s="271">
        <v>23712</v>
      </c>
    </row>
    <row r="35" spans="1:16">
      <c r="A35" s="66"/>
      <c r="B35" s="68"/>
      <c r="C35" s="269" t="s">
        <v>63</v>
      </c>
      <c r="D35" s="68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6">
      <c r="A36" s="66" t="s">
        <v>62</v>
      </c>
      <c r="B36" s="68" t="s">
        <v>90</v>
      </c>
      <c r="C36" s="69" t="s">
        <v>2</v>
      </c>
      <c r="D36" s="68" t="s">
        <v>90</v>
      </c>
      <c r="E36" s="297">
        <f>[2]C3LPG!Y78</f>
        <v>22.32</v>
      </c>
      <c r="F36" s="297">
        <f>[2]C3LPG!Z78</f>
        <v>20.16</v>
      </c>
      <c r="G36" s="297">
        <f>[2]C3LPG!AA78</f>
        <v>22.32</v>
      </c>
      <c r="H36" s="297">
        <f>[2]C3LPG!AB78</f>
        <v>21.6</v>
      </c>
      <c r="I36" s="297">
        <f>[2]C3LPG!AC78</f>
        <v>22.32</v>
      </c>
      <c r="J36" s="297">
        <f>[2]C3LPG!AD78</f>
        <v>21.6</v>
      </c>
      <c r="K36" s="297">
        <f>[2]C3LPG!AE78</f>
        <v>22.32</v>
      </c>
      <c r="L36" s="297">
        <f>[2]C3LPG!AF78</f>
        <v>22.32</v>
      </c>
      <c r="M36" s="297">
        <f>[2]C3LPG!AG78</f>
        <v>21.6</v>
      </c>
      <c r="N36" s="297">
        <f>[2]C3LPG!AH78</f>
        <v>22.32</v>
      </c>
      <c r="O36" s="297">
        <f>[2]C3LPG!AI78</f>
        <v>21.6</v>
      </c>
      <c r="P36" s="297">
        <f>[2]C3LPG!AJ78</f>
        <v>22.32</v>
      </c>
    </row>
    <row r="37" spans="1:16">
      <c r="A37" s="66" t="s">
        <v>62</v>
      </c>
      <c r="B37" s="95" t="s">
        <v>116</v>
      </c>
      <c r="C37" s="69" t="s">
        <v>2</v>
      </c>
      <c r="D37" s="68" t="s">
        <v>90</v>
      </c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</row>
    <row r="38" spans="1:16">
      <c r="A38" s="66"/>
      <c r="B38" s="70"/>
      <c r="C38" s="71" t="s">
        <v>64</v>
      </c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>
      <c r="A39" s="66" t="s">
        <v>62</v>
      </c>
      <c r="B39" s="70" t="s">
        <v>90</v>
      </c>
      <c r="C39" s="72" t="s">
        <v>198</v>
      </c>
      <c r="D39" s="70" t="s">
        <v>90</v>
      </c>
      <c r="E39" s="297">
        <f>[2]C3LPG!Y83</f>
        <v>32.24</v>
      </c>
      <c r="F39" s="297">
        <f>[2]C3LPG!Z83</f>
        <v>28.24</v>
      </c>
      <c r="G39" s="297">
        <f>[2]C3LPG!AA83</f>
        <v>32.24</v>
      </c>
      <c r="H39" s="297">
        <f>[2]C3LPG!AB83</f>
        <v>31.2</v>
      </c>
      <c r="I39" s="297">
        <f>[2]C3LPG!AC83</f>
        <v>32.86</v>
      </c>
      <c r="J39" s="297">
        <f>[2]C3LPG!AD83</f>
        <v>31.8</v>
      </c>
      <c r="K39" s="297">
        <f>[2]C3LPG!AE83</f>
        <v>19.551900859337</v>
      </c>
      <c r="L39" s="297">
        <f>[2]C3LPG!AF83</f>
        <v>32.86</v>
      </c>
      <c r="M39" s="297">
        <f>[2]C3LPG!AG83</f>
        <v>32.86</v>
      </c>
      <c r="N39" s="297">
        <f>[2]C3LPG!AH83</f>
        <v>21.7</v>
      </c>
      <c r="O39" s="297">
        <f>[2]C3LPG!AI83</f>
        <v>0</v>
      </c>
      <c r="P39" s="297">
        <f>[2]C3LPG!AJ83</f>
        <v>32.86</v>
      </c>
    </row>
    <row r="40" spans="1:16">
      <c r="A40" s="66" t="s">
        <v>62</v>
      </c>
      <c r="B40" s="94" t="s">
        <v>116</v>
      </c>
      <c r="C40" s="72" t="s">
        <v>198</v>
      </c>
      <c r="D40" s="70" t="s">
        <v>90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</row>
    <row r="41" spans="1:16">
      <c r="A41" s="66"/>
      <c r="B41" s="59"/>
      <c r="C41" s="73" t="s">
        <v>65</v>
      </c>
      <c r="D41" s="59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6">
      <c r="A42" s="66" t="s">
        <v>62</v>
      </c>
      <c r="B42" s="59" t="s">
        <v>90</v>
      </c>
      <c r="C42" s="74" t="s">
        <v>197</v>
      </c>
      <c r="D42" s="59" t="s">
        <v>90</v>
      </c>
      <c r="E42" s="297">
        <f>[2]C3LPG!Y84</f>
        <v>26.207000000000001</v>
      </c>
      <c r="F42" s="297">
        <f>[2]C3LPG!Z84</f>
        <v>21.276</v>
      </c>
      <c r="G42" s="297">
        <f>[2]C3LPG!AA84</f>
        <v>23.556000000000001</v>
      </c>
      <c r="H42" s="297">
        <f>[2]C3LPG!AB84</f>
        <v>22.795999999999999</v>
      </c>
      <c r="I42" s="297">
        <f>[2]C3LPG!AC84</f>
        <v>23.556000000000001</v>
      </c>
      <c r="J42" s="297">
        <f>[2]C3LPG!AD84</f>
        <v>22.036000000000001</v>
      </c>
      <c r="K42" s="297">
        <f>[2]C3LPG!AE84</f>
        <v>8.0449999999999999</v>
      </c>
      <c r="L42" s="297">
        <f>[2]C3LPG!AF84</f>
        <v>13.064</v>
      </c>
      <c r="M42" s="297">
        <f>[2]C3LPG!AG84</f>
        <v>21.884</v>
      </c>
      <c r="N42" s="297">
        <f>[2]C3LPG!AH84</f>
        <v>20.257999999999999</v>
      </c>
      <c r="O42" s="297">
        <f>[2]C3LPG!AI84</f>
        <v>22.658999999999999</v>
      </c>
      <c r="P42" s="297">
        <f>[2]C3LPG!AJ84</f>
        <v>23.556000000000001</v>
      </c>
    </row>
    <row r="43" spans="1:16">
      <c r="A43" s="66" t="s">
        <v>62</v>
      </c>
      <c r="B43" s="270" t="s">
        <v>116</v>
      </c>
      <c r="C43" s="74" t="s">
        <v>197</v>
      </c>
      <c r="D43" s="59"/>
      <c r="E43" s="297"/>
      <c r="F43" s="297"/>
      <c r="G43" s="297"/>
      <c r="H43" s="297"/>
      <c r="I43" s="297"/>
      <c r="J43" s="297"/>
      <c r="K43" s="297"/>
      <c r="L43" s="297"/>
      <c r="M43" s="297"/>
      <c r="N43" s="297"/>
      <c r="O43" s="297"/>
      <c r="P43" s="297"/>
    </row>
    <row r="44" spans="1:16">
      <c r="A44" s="66" t="s">
        <v>62</v>
      </c>
      <c r="B44" s="59" t="s">
        <v>90</v>
      </c>
      <c r="C44" s="74" t="s">
        <v>256</v>
      </c>
      <c r="D44" s="59" t="s">
        <v>90</v>
      </c>
      <c r="E44" s="67">
        <f>[2]C3LPG!Y85</f>
        <v>0</v>
      </c>
      <c r="F44" s="67">
        <f>[2]C3LPG!Z85</f>
        <v>4.5</v>
      </c>
      <c r="G44" s="67">
        <f>[2]C3LPG!AA85</f>
        <v>3</v>
      </c>
      <c r="H44" s="67">
        <f>[2]C3LPG!AB85</f>
        <v>2.5</v>
      </c>
      <c r="I44" s="67">
        <f>[2]C3LPG!AC85</f>
        <v>0</v>
      </c>
      <c r="J44" s="67">
        <f>[2]C3LPG!AD85</f>
        <v>0</v>
      </c>
      <c r="K44" s="67">
        <f>[2]C3LPG!AE85</f>
        <v>0</v>
      </c>
      <c r="L44" s="67">
        <f>[2]C3LPG!AF85</f>
        <v>0</v>
      </c>
      <c r="M44" s="67">
        <f>[2]C3LPG!AG85</f>
        <v>0</v>
      </c>
      <c r="N44" s="67">
        <f>[2]C3LPG!AH85</f>
        <v>0</v>
      </c>
      <c r="O44" s="67">
        <f>[2]C3LPG!AI85</f>
        <v>0</v>
      </c>
      <c r="P44" s="67">
        <f>[2]C3LPG!AJ85</f>
        <v>0</v>
      </c>
    </row>
    <row r="45" spans="1:16">
      <c r="A45" s="66"/>
      <c r="B45" s="70"/>
      <c r="C45" s="71" t="s">
        <v>150</v>
      </c>
      <c r="D45" s="70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16">
      <c r="A46" s="66" t="s">
        <v>62</v>
      </c>
      <c r="B46" s="70" t="s">
        <v>90</v>
      </c>
      <c r="C46" s="72" t="s">
        <v>195</v>
      </c>
      <c r="D46" s="70" t="s">
        <v>90</v>
      </c>
      <c r="E46" s="297">
        <f>[2]C3LPG!Y80</f>
        <v>0</v>
      </c>
      <c r="F46" s="297">
        <f>[2]C3LPG!Z80</f>
        <v>9</v>
      </c>
      <c r="G46" s="297">
        <f>[2]C3LPG!AA80</f>
        <v>10.8</v>
      </c>
      <c r="H46" s="297">
        <f>[2]C3LPG!AB80</f>
        <v>8.7959999999999994</v>
      </c>
      <c r="I46" s="297">
        <f>[2]C3LPG!AC80</f>
        <v>4.4349999999999996</v>
      </c>
      <c r="J46" s="297">
        <f>[2]C3LPG!AD80</f>
        <v>11.965999999999999</v>
      </c>
      <c r="K46" s="297">
        <f>[2]C3LPG!AE80</f>
        <v>0</v>
      </c>
      <c r="L46" s="297">
        <f>[2]C3LPG!AF80</f>
        <v>6.9660000000000002</v>
      </c>
      <c r="M46" s="297">
        <f>[2]C3LPG!AG80</f>
        <v>6.8259999999999996</v>
      </c>
      <c r="N46" s="297">
        <f>[2]C3LPG!AH80</f>
        <v>0</v>
      </c>
      <c r="O46" s="297">
        <f>[2]C3LPG!AI80</f>
        <v>7.1059999999999999</v>
      </c>
      <c r="P46" s="297">
        <f>[2]C3LPG!AJ80</f>
        <v>7.8860000000000001</v>
      </c>
    </row>
    <row r="47" spans="1:16">
      <c r="A47" s="66" t="s">
        <v>62</v>
      </c>
      <c r="B47" s="94" t="s">
        <v>116</v>
      </c>
      <c r="C47" s="72" t="s">
        <v>195</v>
      </c>
      <c r="D47" s="70" t="s">
        <v>90</v>
      </c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</row>
    <row r="48" spans="1:16">
      <c r="A48" s="66" t="s">
        <v>62</v>
      </c>
      <c r="B48" s="70" t="s">
        <v>90</v>
      </c>
      <c r="C48" s="72" t="s">
        <v>196</v>
      </c>
      <c r="D48" s="70" t="s">
        <v>90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</row>
    <row r="49" spans="1:16">
      <c r="A49" s="66" t="s">
        <v>62</v>
      </c>
      <c r="B49" s="94" t="s">
        <v>116</v>
      </c>
      <c r="C49" s="72" t="s">
        <v>196</v>
      </c>
      <c r="D49" s="70" t="s">
        <v>90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</row>
    <row r="50" spans="1:16">
      <c r="A50" s="66" t="s">
        <v>62</v>
      </c>
      <c r="B50" s="70" t="s">
        <v>90</v>
      </c>
      <c r="C50" s="72" t="s">
        <v>227</v>
      </c>
      <c r="D50" s="70" t="s">
        <v>90</v>
      </c>
      <c r="E50" s="67">
        <f>[2]C3LPG!Y81</f>
        <v>0</v>
      </c>
      <c r="F50" s="67">
        <f>[2]C3LPG!Z81</f>
        <v>0</v>
      </c>
      <c r="G50" s="67">
        <f>[2]C3LPG!AA81</f>
        <v>0</v>
      </c>
      <c r="H50" s="67">
        <f>[2]C3LPG!AB81</f>
        <v>0</v>
      </c>
      <c r="I50" s="67">
        <f>[2]C3LPG!AC81</f>
        <v>5.5730000000000004</v>
      </c>
      <c r="J50" s="67">
        <f>[2]C3LPG!AD81</f>
        <v>5.5730000000000004</v>
      </c>
      <c r="K50" s="67">
        <f>[2]C3LPG!AE81</f>
        <v>0</v>
      </c>
      <c r="L50" s="67">
        <f>[2]C3LPG!AF81</f>
        <v>5.5730000000000004</v>
      </c>
      <c r="M50" s="67">
        <f>[2]C3LPG!AG81</f>
        <v>5.5730000000000004</v>
      </c>
      <c r="N50" s="67">
        <f>[2]C3LPG!AH81</f>
        <v>5.5730000000000004</v>
      </c>
      <c r="O50" s="67">
        <f>[2]C3LPG!AI81</f>
        <v>5.5730000000000004</v>
      </c>
      <c r="P50" s="67">
        <f>[2]C3LPG!AJ81</f>
        <v>5.5730000000000004</v>
      </c>
    </row>
    <row r="51" spans="1:16">
      <c r="A51" s="66" t="s">
        <v>62</v>
      </c>
      <c r="B51" s="94" t="s">
        <v>116</v>
      </c>
      <c r="C51" s="72" t="s">
        <v>227</v>
      </c>
      <c r="D51" s="70" t="s">
        <v>90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</row>
    <row r="52" spans="1:16">
      <c r="A52" s="66" t="s">
        <v>62</v>
      </c>
      <c r="B52" s="59" t="s">
        <v>90</v>
      </c>
      <c r="C52" s="59" t="s">
        <v>96</v>
      </c>
      <c r="D52" s="59" t="s">
        <v>90</v>
      </c>
      <c r="E52" s="297">
        <f>[2]C3LPG!Y86</f>
        <v>0.6</v>
      </c>
      <c r="F52" s="297">
        <f>[2]C3LPG!Z86</f>
        <v>0.6</v>
      </c>
      <c r="G52" s="297">
        <f>[2]C3LPG!AA86</f>
        <v>0.37273200000000001</v>
      </c>
      <c r="H52" s="297">
        <f>[2]C3LPG!AB86</f>
        <v>0.40701700000000002</v>
      </c>
      <c r="I52" s="297">
        <f>[2]C3LPG!AC86</f>
        <v>0.312448</v>
      </c>
      <c r="J52" s="297">
        <f>[2]C3LPG!AD86</f>
        <v>0.381882</v>
      </c>
      <c r="K52" s="297">
        <f>[2]C3LPG!AE86</f>
        <v>0.34215099999999998</v>
      </c>
      <c r="L52" s="297">
        <f>[2]C3LPG!AF86</f>
        <v>0.402171</v>
      </c>
      <c r="M52" s="297">
        <f>[2]C3LPG!AG86</f>
        <v>0.37921100000000002</v>
      </c>
      <c r="N52" s="297">
        <f>[2]C3LPG!AH86</f>
        <v>0.37288300000000002</v>
      </c>
      <c r="O52" s="297">
        <f>[2]C3LPG!AI86</f>
        <v>0.35544199999999998</v>
      </c>
      <c r="P52" s="297">
        <f>[2]C3LPG!AJ86</f>
        <v>0.35544199999999998</v>
      </c>
    </row>
    <row r="53" spans="1:16" s="65" customFormat="1" ht="23.4">
      <c r="A53" s="63" t="s">
        <v>5</v>
      </c>
      <c r="B53" s="64"/>
      <c r="D53" s="64"/>
      <c r="E53" s="203">
        <f t="shared" ref="E53:P53" si="13">SUM(E35:E52)</f>
        <v>81.36699999999999</v>
      </c>
      <c r="F53" s="203">
        <f t="shared" si="13"/>
        <v>83.775999999999996</v>
      </c>
      <c r="G53" s="203">
        <f t="shared" si="13"/>
        <v>92.288731999999996</v>
      </c>
      <c r="H53" s="203">
        <f t="shared" si="13"/>
        <v>87.299016999999992</v>
      </c>
      <c r="I53" s="203">
        <f t="shared" si="13"/>
        <v>89.056448000000003</v>
      </c>
      <c r="J53" s="203">
        <f t="shared" si="13"/>
        <v>93.356881999999999</v>
      </c>
      <c r="K53" s="203">
        <f t="shared" si="13"/>
        <v>50.259051859337006</v>
      </c>
      <c r="L53" s="203">
        <f t="shared" si="13"/>
        <v>81.185170999999983</v>
      </c>
      <c r="M53" s="203">
        <f t="shared" si="13"/>
        <v>89.122210999999993</v>
      </c>
      <c r="N53" s="203">
        <f t="shared" si="13"/>
        <v>70.223883000000001</v>
      </c>
      <c r="O53" s="203">
        <f t="shared" si="13"/>
        <v>57.293441999999999</v>
      </c>
      <c r="P53" s="203">
        <f t="shared" si="13"/>
        <v>92.55044199999999</v>
      </c>
    </row>
    <row r="54" spans="1:16" ht="13.8" customHeight="1">
      <c r="A54" s="360" t="s">
        <v>1</v>
      </c>
      <c r="B54" s="362" t="s">
        <v>93</v>
      </c>
      <c r="C54" s="362" t="s">
        <v>94</v>
      </c>
      <c r="D54" s="362" t="s">
        <v>95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61"/>
      <c r="B55" s="363"/>
      <c r="C55" s="363"/>
      <c r="D55" s="363"/>
      <c r="E55" s="271">
        <v>23377</v>
      </c>
      <c r="F55" s="271">
        <v>23408</v>
      </c>
      <c r="G55" s="271">
        <v>23437</v>
      </c>
      <c r="H55" s="271">
        <v>23468</v>
      </c>
      <c r="I55" s="271">
        <v>23498</v>
      </c>
      <c r="J55" s="271">
        <v>23529</v>
      </c>
      <c r="K55" s="271">
        <v>23559</v>
      </c>
      <c r="L55" s="271">
        <v>23590</v>
      </c>
      <c r="M55" s="271">
        <v>23621</v>
      </c>
      <c r="N55" s="271">
        <v>23651</v>
      </c>
      <c r="O55" s="271">
        <v>23682</v>
      </c>
      <c r="P55" s="271">
        <v>23712</v>
      </c>
    </row>
    <row r="56" spans="1:16">
      <c r="A56" s="66"/>
      <c r="B56" s="68"/>
      <c r="C56" s="269" t="s">
        <v>66</v>
      </c>
      <c r="D56" s="269"/>
      <c r="E56" s="261"/>
      <c r="F56" s="261"/>
      <c r="G56" s="261"/>
      <c r="H56" s="261"/>
      <c r="I56" s="261"/>
      <c r="J56" s="261"/>
      <c r="K56" s="261"/>
      <c r="L56" s="261"/>
      <c r="M56" s="261"/>
      <c r="N56" s="261"/>
      <c r="O56" s="261"/>
      <c r="P56" s="261"/>
    </row>
    <row r="57" spans="1:16">
      <c r="A57" s="66" t="s">
        <v>62</v>
      </c>
      <c r="B57" s="68" t="s">
        <v>90</v>
      </c>
      <c r="C57" s="69" t="s">
        <v>82</v>
      </c>
      <c r="D57" s="68" t="s">
        <v>90</v>
      </c>
      <c r="E57" s="297">
        <f>[2]C3LPG!Y79</f>
        <v>34.1</v>
      </c>
      <c r="F57" s="297">
        <f>[2]C3LPG!Z79</f>
        <v>20</v>
      </c>
      <c r="G57" s="297">
        <f>[2]C3LPG!AA79</f>
        <v>31.5</v>
      </c>
      <c r="H57" s="297">
        <f>[2]C3LPG!AB79</f>
        <v>60.087000000000003</v>
      </c>
      <c r="I57" s="297">
        <f>[2]C3LPG!AC79</f>
        <v>63.277999999999999</v>
      </c>
      <c r="J57" s="297">
        <f>[2]C3LPG!AD79</f>
        <v>56.564</v>
      </c>
      <c r="K57" s="297">
        <f>[2]C3LPG!AE79</f>
        <v>74.563000000000002</v>
      </c>
      <c r="L57" s="297">
        <f>[2]C3LPG!AF79</f>
        <v>34.1</v>
      </c>
      <c r="M57" s="297">
        <f>[2]C3LPG!AG79</f>
        <v>33</v>
      </c>
      <c r="N57" s="297">
        <f>[2]C3LPG!AH79</f>
        <v>34.1</v>
      </c>
      <c r="O57" s="297">
        <f>[2]C3LPG!AI79</f>
        <v>33</v>
      </c>
      <c r="P57" s="297">
        <f>[2]C3LPG!AJ79</f>
        <v>34.1</v>
      </c>
    </row>
    <row r="58" spans="1:16">
      <c r="A58" s="66" t="s">
        <v>62</v>
      </c>
      <c r="B58" s="95" t="s">
        <v>116</v>
      </c>
      <c r="C58" s="69" t="s">
        <v>83</v>
      </c>
      <c r="D58" s="68" t="s">
        <v>90</v>
      </c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</row>
    <row r="59" spans="1:16">
      <c r="A59" s="66"/>
      <c r="B59" s="272"/>
      <c r="C59" s="273" t="s">
        <v>199</v>
      </c>
      <c r="D59" s="274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  <c r="P59" s="265"/>
    </row>
    <row r="60" spans="1:16">
      <c r="A60" s="66" t="s">
        <v>62</v>
      </c>
      <c r="B60" s="274" t="s">
        <v>90</v>
      </c>
      <c r="C60" s="275" t="s">
        <v>204</v>
      </c>
      <c r="D60" s="274" t="s">
        <v>90</v>
      </c>
      <c r="E60" s="297">
        <f>[2]C3LPG!Y82</f>
        <v>0</v>
      </c>
      <c r="F60" s="297">
        <f>[2]C3LPG!Z82</f>
        <v>17.5</v>
      </c>
      <c r="G60" s="297">
        <f>[2]C3LPG!AA82</f>
        <v>0</v>
      </c>
      <c r="H60" s="297">
        <f>[2]C3LPG!AB82</f>
        <v>0</v>
      </c>
      <c r="I60" s="297">
        <f>[2]C3LPG!AC82</f>
        <v>0</v>
      </c>
      <c r="J60" s="297">
        <f>[2]C3LPG!AD82</f>
        <v>0</v>
      </c>
      <c r="K60" s="297">
        <f>[2]C3LPG!AE82</f>
        <v>0</v>
      </c>
      <c r="L60" s="297">
        <f>[2]C3LPG!AF82</f>
        <v>0</v>
      </c>
      <c r="M60" s="297">
        <f>[2]C3LPG!AG82</f>
        <v>0</v>
      </c>
      <c r="N60" s="297">
        <f>[2]C3LPG!AH82</f>
        <v>0</v>
      </c>
      <c r="O60" s="297">
        <f>[2]C3LPG!AI82</f>
        <v>0</v>
      </c>
      <c r="P60" s="297">
        <f>[2]C3LPG!AJ82</f>
        <v>0</v>
      </c>
    </row>
    <row r="61" spans="1:16">
      <c r="A61" s="66" t="s">
        <v>62</v>
      </c>
      <c r="B61" s="274" t="s">
        <v>90</v>
      </c>
      <c r="C61" s="275" t="s">
        <v>205</v>
      </c>
      <c r="D61" s="274" t="s">
        <v>90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</row>
    <row r="62" spans="1:16">
      <c r="A62" s="66" t="s">
        <v>62</v>
      </c>
      <c r="B62" s="274" t="s">
        <v>90</v>
      </c>
      <c r="C62" s="275" t="s">
        <v>200</v>
      </c>
      <c r="D62" s="274" t="s">
        <v>90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</row>
    <row r="63" spans="1:16">
      <c r="A63" s="66" t="s">
        <v>62</v>
      </c>
      <c r="B63" s="272" t="s">
        <v>116</v>
      </c>
      <c r="C63" s="275" t="s">
        <v>201</v>
      </c>
      <c r="D63" s="274" t="s">
        <v>90</v>
      </c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</row>
    <row r="64" spans="1:16">
      <c r="A64" s="66" t="s">
        <v>62</v>
      </c>
      <c r="B64" s="76" t="s">
        <v>90</v>
      </c>
      <c r="C64" s="76" t="s">
        <v>97</v>
      </c>
      <c r="D64" s="76" t="s">
        <v>90</v>
      </c>
      <c r="E64" s="297">
        <f>[2]C3LPG!Y87</f>
        <v>0.8</v>
      </c>
      <c r="F64" s="297">
        <f>[2]C3LPG!Z87</f>
        <v>0.7</v>
      </c>
      <c r="G64" s="297">
        <f>[2]C3LPG!AA87</f>
        <v>0.7</v>
      </c>
      <c r="H64" s="297">
        <f>[2]C3LPG!AB87</f>
        <v>0.7</v>
      </c>
      <c r="I64" s="297">
        <f>[2]C3LPG!AC87</f>
        <v>0.7</v>
      </c>
      <c r="J64" s="297">
        <f>[2]C3LPG!AD87</f>
        <v>0.7</v>
      </c>
      <c r="K64" s="297">
        <f>[2]C3LPG!AE87</f>
        <v>0.7</v>
      </c>
      <c r="L64" s="297">
        <f>[2]C3LPG!AF87</f>
        <v>0.7</v>
      </c>
      <c r="M64" s="297">
        <f>[2]C3LPG!AG87</f>
        <v>0.7</v>
      </c>
      <c r="N64" s="297">
        <f>[2]C3LPG!AH87</f>
        <v>0.7</v>
      </c>
      <c r="O64" s="297">
        <f>[2]C3LPG!AI87</f>
        <v>0.7</v>
      </c>
      <c r="P64" s="297">
        <f>[2]C3LPG!AJ87</f>
        <v>0.7</v>
      </c>
    </row>
    <row r="65" spans="1:16">
      <c r="A65" s="66" t="s">
        <v>62</v>
      </c>
      <c r="B65" s="205" t="s">
        <v>42</v>
      </c>
      <c r="C65" s="205" t="s">
        <v>152</v>
      </c>
      <c r="D65" s="205" t="s">
        <v>99</v>
      </c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</row>
    <row r="66" spans="1:16">
      <c r="A66" s="323" t="s">
        <v>62</v>
      </c>
      <c r="B66" s="77" t="s">
        <v>116</v>
      </c>
      <c r="C66" s="77" t="s">
        <v>98</v>
      </c>
      <c r="D66" s="77" t="s">
        <v>99</v>
      </c>
      <c r="E66" s="297">
        <f>[2]C3LPG!Y62</f>
        <v>6</v>
      </c>
      <c r="F66" s="297">
        <f>[2]C3LPG!Z62</f>
        <v>39</v>
      </c>
      <c r="G66" s="297">
        <f>[2]C3LPG!AA62</f>
        <v>16</v>
      </c>
      <c r="H66" s="297">
        <f>[2]C3LPG!AB62</f>
        <v>54.233890709999997</v>
      </c>
      <c r="I66" s="297">
        <f>[2]C3LPG!AC62</f>
        <v>57.827865540000005</v>
      </c>
      <c r="J66" s="297">
        <f>[2]C3LPG!AD62</f>
        <v>56.375709260000008</v>
      </c>
      <c r="K66" s="297">
        <f>[2]C3LPG!AE62</f>
        <v>65.74157009000001</v>
      </c>
      <c r="L66" s="297">
        <f>[2]C3LPG!AF62</f>
        <v>22</v>
      </c>
      <c r="M66" s="297">
        <f>[2]C3LPG!AG62</f>
        <v>47</v>
      </c>
      <c r="N66" s="297">
        <f>[2]C3LPG!AH62</f>
        <v>47</v>
      </c>
      <c r="O66" s="297">
        <f>[2]C3LPG!AI62</f>
        <v>10</v>
      </c>
      <c r="P66" s="297">
        <f>[2]C3LPG!AJ62</f>
        <v>39</v>
      </c>
    </row>
    <row r="67" spans="1:16">
      <c r="A67" s="323" t="s">
        <v>62</v>
      </c>
      <c r="B67" s="77" t="s">
        <v>116</v>
      </c>
      <c r="C67" s="77" t="s">
        <v>102</v>
      </c>
      <c r="D67" s="77" t="s">
        <v>99</v>
      </c>
      <c r="E67" s="297">
        <f>[2]C3LPG!Y63</f>
        <v>0</v>
      </c>
      <c r="F67" s="297">
        <f>[2]C3LPG!Z63</f>
        <v>0</v>
      </c>
      <c r="G67" s="297">
        <f>[2]C3LPG!AA63</f>
        <v>0</v>
      </c>
      <c r="H67" s="297">
        <f>[2]C3LPG!AB63</f>
        <v>12.766109290000003</v>
      </c>
      <c r="I67" s="297">
        <f>[2]C3LPG!AC63</f>
        <v>8.1721344599999952</v>
      </c>
      <c r="J67" s="297">
        <f>[2]C3LPG!AD63</f>
        <v>11.624290739999992</v>
      </c>
      <c r="K67" s="297">
        <f>[2]C3LPG!AE63</f>
        <v>27</v>
      </c>
      <c r="L67" s="297">
        <f>[2]C3LPG!AF63</f>
        <v>0</v>
      </c>
      <c r="M67" s="297">
        <f>[2]C3LPG!AG63</f>
        <v>0</v>
      </c>
      <c r="N67" s="297">
        <f>[2]C3LPG!AH63</f>
        <v>0</v>
      </c>
      <c r="O67" s="297">
        <f>[2]C3LPG!AI63</f>
        <v>0</v>
      </c>
      <c r="P67" s="297">
        <f>[2]C3LPG!AJ63</f>
        <v>0</v>
      </c>
    </row>
    <row r="68" spans="1:16">
      <c r="A68" s="323" t="s">
        <v>62</v>
      </c>
      <c r="B68" s="77" t="s">
        <v>116</v>
      </c>
      <c r="C68" s="77" t="s">
        <v>103</v>
      </c>
      <c r="D68" s="77" t="s">
        <v>99</v>
      </c>
      <c r="E68" s="297">
        <f>[2]C3LPG!Y64</f>
        <v>0</v>
      </c>
      <c r="F68" s="297">
        <f>[2]C3LPG!Z64</f>
        <v>0</v>
      </c>
      <c r="G68" s="297">
        <f>[2]C3LPG!AA64</f>
        <v>0</v>
      </c>
      <c r="H68" s="297">
        <f>[2]C3LPG!AB64</f>
        <v>0</v>
      </c>
      <c r="I68" s="297">
        <f>[2]C3LPG!AC64</f>
        <v>0</v>
      </c>
      <c r="J68" s="297">
        <f>[2]C3LPG!AD64</f>
        <v>0</v>
      </c>
      <c r="K68" s="297">
        <f>[2]C3LPG!AE64</f>
        <v>16.25842990999999</v>
      </c>
      <c r="L68" s="297">
        <f>[2]C3LPG!AF64</f>
        <v>0</v>
      </c>
      <c r="M68" s="297">
        <f>[2]C3LPG!AG64</f>
        <v>0</v>
      </c>
      <c r="N68" s="297">
        <f>[2]C3LPG!AH64</f>
        <v>0</v>
      </c>
      <c r="O68" s="297">
        <f>[2]C3LPG!AI64</f>
        <v>0</v>
      </c>
      <c r="P68" s="297">
        <f>[2]C3LPG!AJ64</f>
        <v>0</v>
      </c>
    </row>
    <row r="69" spans="1:16">
      <c r="A69" s="323" t="s">
        <v>62</v>
      </c>
      <c r="B69" s="76" t="s">
        <v>90</v>
      </c>
      <c r="C69" s="76" t="s">
        <v>98</v>
      </c>
      <c r="D69" s="76" t="s">
        <v>99</v>
      </c>
      <c r="E69" s="297">
        <f>[2]C3LPG!Y68</f>
        <v>48.21</v>
      </c>
      <c r="F69" s="297">
        <f>[2]C3LPG!Z68</f>
        <v>13.948116450000001</v>
      </c>
      <c r="G69" s="297">
        <f>[2]C3LPG!AA68</f>
        <v>38.627490120000004</v>
      </c>
      <c r="H69" s="297">
        <f>[2]C3LPG!AB68</f>
        <v>0</v>
      </c>
      <c r="I69" s="297">
        <f>[2]C3LPG!AC68</f>
        <v>0</v>
      </c>
      <c r="J69" s="297">
        <f>[2]C3LPG!AD68</f>
        <v>0</v>
      </c>
      <c r="K69" s="297">
        <f>[2]C3LPG!AE68</f>
        <v>0</v>
      </c>
      <c r="L69" s="297">
        <f>[2]C3LPG!AF68</f>
        <v>40.130839930000008</v>
      </c>
      <c r="M69" s="297">
        <f>[2]C3LPG!AG68</f>
        <v>11.90145376000001</v>
      </c>
      <c r="N69" s="297">
        <f>[2]C3LPG!AH68</f>
        <v>11.899874459999992</v>
      </c>
      <c r="O69" s="297">
        <f>[2]C3LPG!AI68</f>
        <v>49.800127540000005</v>
      </c>
      <c r="P69" s="297">
        <f>[2]C3LPG!AJ68</f>
        <v>21.055908079999995</v>
      </c>
    </row>
    <row r="70" spans="1:16">
      <c r="A70" s="323" t="s">
        <v>62</v>
      </c>
      <c r="B70" s="76" t="s">
        <v>90</v>
      </c>
      <c r="C70" s="76" t="s">
        <v>98</v>
      </c>
      <c r="D70" s="76" t="s">
        <v>100</v>
      </c>
      <c r="E70" s="297">
        <f>[2]C3LPG!Y89</f>
        <v>61.92</v>
      </c>
      <c r="F70" s="297">
        <f>[2]C3LPG!Z89</f>
        <v>56.777439450000003</v>
      </c>
      <c r="G70" s="297">
        <f>[2]C3LPG!AA89</f>
        <v>58.876937979999994</v>
      </c>
      <c r="H70" s="297">
        <f>[2]C3LPG!AB89</f>
        <v>57.530315359999996</v>
      </c>
      <c r="I70" s="297">
        <f>[2]C3LPG!AC89</f>
        <v>58.413842259999996</v>
      </c>
      <c r="J70" s="297">
        <f>[2]C3LPG!AD89</f>
        <v>56.957644789999996</v>
      </c>
      <c r="K70" s="297">
        <f>[2]C3LPG!AE89</f>
        <v>59.861027320000005</v>
      </c>
      <c r="L70" s="297">
        <f>[2]C3LPG!AF89</f>
        <v>60.777805110000003</v>
      </c>
      <c r="M70" s="297">
        <f>[2]C3LPG!AG89</f>
        <v>58.972000780000002</v>
      </c>
      <c r="N70" s="297">
        <f>[2]C3LPG!AH89</f>
        <v>60.018297270000005</v>
      </c>
      <c r="O70" s="297">
        <f>[2]C3LPG!AI89</f>
        <v>59.326656630000009</v>
      </c>
      <c r="P70" s="297">
        <f>[2]C3LPG!AJ89</f>
        <v>60.825879229999991</v>
      </c>
    </row>
    <row r="71" spans="1:16">
      <c r="A71" s="323" t="s">
        <v>62</v>
      </c>
      <c r="B71" s="76" t="s">
        <v>90</v>
      </c>
      <c r="C71" s="76" t="s">
        <v>98</v>
      </c>
      <c r="D71" s="76" t="s">
        <v>101</v>
      </c>
      <c r="E71" s="297">
        <f>[2]C3LPG!Y90</f>
        <v>4.5</v>
      </c>
      <c r="F71" s="297">
        <f>[2]C3LPG!Z90</f>
        <v>5.7</v>
      </c>
      <c r="G71" s="297">
        <f>[2]C3LPG!AA90</f>
        <v>15</v>
      </c>
      <c r="H71" s="297">
        <f>[2]C3LPG!AB90</f>
        <v>15</v>
      </c>
      <c r="I71" s="297">
        <f>[2]C3LPG!AC90</f>
        <v>15</v>
      </c>
      <c r="J71" s="297">
        <f>[2]C3LPG!AD90</f>
        <v>15</v>
      </c>
      <c r="K71" s="297">
        <f>[2]C3LPG!AE90</f>
        <v>15</v>
      </c>
      <c r="L71" s="297">
        <f>[2]C3LPG!AF90</f>
        <v>15</v>
      </c>
      <c r="M71" s="297">
        <f>[2]C3LPG!AG90</f>
        <v>15</v>
      </c>
      <c r="N71" s="297">
        <f>[2]C3LPG!AH90</f>
        <v>15</v>
      </c>
      <c r="O71" s="297">
        <f>[2]C3LPG!AI90</f>
        <v>15</v>
      </c>
      <c r="P71" s="297">
        <f>[2]C3LPG!AJ90</f>
        <v>15</v>
      </c>
    </row>
    <row r="72" spans="1:16">
      <c r="A72" s="66" t="s">
        <v>62</v>
      </c>
      <c r="B72" s="76" t="s">
        <v>90</v>
      </c>
      <c r="C72" s="76" t="s">
        <v>98</v>
      </c>
      <c r="D72" s="76" t="s">
        <v>113</v>
      </c>
      <c r="E72" s="297">
        <f>[2]C3LPG!Y91</f>
        <v>0.25</v>
      </c>
      <c r="F72" s="297">
        <f>[2]C3LPG!Z91</f>
        <v>0.3</v>
      </c>
      <c r="G72" s="297">
        <f>[2]C3LPG!AA91</f>
        <v>0.3</v>
      </c>
      <c r="H72" s="297">
        <f>[2]C3LPG!AB91</f>
        <v>0.4</v>
      </c>
      <c r="I72" s="297">
        <f>[2]C3LPG!AC91</f>
        <v>0.5</v>
      </c>
      <c r="J72" s="297">
        <f>[2]C3LPG!AD91</f>
        <v>0.5</v>
      </c>
      <c r="K72" s="297">
        <f>[2]C3LPG!AE91</f>
        <v>0.5</v>
      </c>
      <c r="L72" s="297">
        <f>[2]C3LPG!AF91</f>
        <v>0.5</v>
      </c>
      <c r="M72" s="297">
        <f>[2]C3LPG!AG91</f>
        <v>0.5</v>
      </c>
      <c r="N72" s="297">
        <f>[2]C3LPG!AH91</f>
        <v>0.5</v>
      </c>
      <c r="O72" s="297">
        <f>[2]C3LPG!AI91</f>
        <v>0.6</v>
      </c>
      <c r="P72" s="297">
        <f>[2]C3LPG!AJ91</f>
        <v>0.6</v>
      </c>
    </row>
    <row r="73" spans="1:16">
      <c r="A73" s="66" t="s">
        <v>62</v>
      </c>
      <c r="B73" s="76" t="s">
        <v>90</v>
      </c>
      <c r="C73" s="76" t="s">
        <v>102</v>
      </c>
      <c r="D73" s="76" t="s">
        <v>99</v>
      </c>
      <c r="E73" s="297">
        <f>[2]C3LPG!Y69</f>
        <v>0</v>
      </c>
      <c r="F73" s="297">
        <f>[2]C3LPG!Z69</f>
        <v>24.4</v>
      </c>
      <c r="G73" s="297">
        <f>[2]C3LPG!AA69</f>
        <v>26</v>
      </c>
      <c r="H73" s="297">
        <f>[2]C3LPG!AB69</f>
        <v>13.233890709999997</v>
      </c>
      <c r="I73" s="297">
        <f>[2]C3LPG!AC69</f>
        <v>18.827865540000005</v>
      </c>
      <c r="J73" s="297">
        <f>[2]C3LPG!AD69</f>
        <v>15.375709260000008</v>
      </c>
      <c r="K73" s="297">
        <f>[2]C3LPG!AE69</f>
        <v>0</v>
      </c>
      <c r="L73" s="297">
        <f>[2]C3LPG!AF69</f>
        <v>27</v>
      </c>
      <c r="M73" s="297">
        <f>[2]C3LPG!AG69</f>
        <v>27</v>
      </c>
      <c r="N73" s="297">
        <f>[2]C3LPG!AH69</f>
        <v>27</v>
      </c>
      <c r="O73" s="297">
        <f>[2]C3LPG!AI69</f>
        <v>27</v>
      </c>
      <c r="P73" s="297">
        <f>[2]C3LPG!AJ69</f>
        <v>27</v>
      </c>
    </row>
    <row r="74" spans="1:16">
      <c r="A74" s="66" t="s">
        <v>62</v>
      </c>
      <c r="B74" s="76" t="s">
        <v>90</v>
      </c>
      <c r="C74" s="76" t="s">
        <v>103</v>
      </c>
      <c r="D74" s="76" t="s">
        <v>99</v>
      </c>
      <c r="E74" s="297">
        <f>[2]C3LPG!Y70</f>
        <v>0</v>
      </c>
      <c r="F74" s="297">
        <f>[2]C3LPG!Z70</f>
        <v>15</v>
      </c>
      <c r="G74" s="297">
        <f>[2]C3LPG!AA70</f>
        <v>17</v>
      </c>
      <c r="H74" s="297">
        <f>[2]C3LPG!AB70</f>
        <v>16</v>
      </c>
      <c r="I74" s="297">
        <f>[2]C3LPG!AC70</f>
        <v>17</v>
      </c>
      <c r="J74" s="297">
        <f>[2]C3LPG!AD70</f>
        <v>17</v>
      </c>
      <c r="K74" s="297">
        <f>[2]C3LPG!AE70</f>
        <v>0.7415700900000104</v>
      </c>
      <c r="L74" s="297">
        <f>[2]C3LPG!AF70</f>
        <v>17</v>
      </c>
      <c r="M74" s="297">
        <f>[2]C3LPG!AG70</f>
        <v>17</v>
      </c>
      <c r="N74" s="297">
        <f>[2]C3LPG!AH70</f>
        <v>17</v>
      </c>
      <c r="O74" s="297">
        <f>[2]C3LPG!AI70</f>
        <v>17</v>
      </c>
      <c r="P74" s="297">
        <f>[2]C3LPG!AJ70</f>
        <v>17</v>
      </c>
    </row>
    <row r="75" spans="1:16">
      <c r="A75" s="66" t="s">
        <v>62</v>
      </c>
      <c r="B75" s="76" t="s">
        <v>90</v>
      </c>
      <c r="C75" s="76" t="s">
        <v>104</v>
      </c>
      <c r="D75" s="76" t="s">
        <v>99</v>
      </c>
      <c r="E75" s="297">
        <f>[2]C3LPG!Y94</f>
        <v>0</v>
      </c>
      <c r="F75" s="297">
        <f>[2]C3LPG!Z94</f>
        <v>0</v>
      </c>
      <c r="G75" s="297">
        <f>[2]C3LPG!AA94</f>
        <v>0</v>
      </c>
      <c r="H75" s="297">
        <f>[2]C3LPG!AB94</f>
        <v>0</v>
      </c>
      <c r="I75" s="297">
        <f>[2]C3LPG!AC94</f>
        <v>0</v>
      </c>
      <c r="J75" s="297">
        <f>[2]C3LPG!AD94</f>
        <v>0</v>
      </c>
      <c r="K75" s="297">
        <f>[2]C3LPG!AE94</f>
        <v>0</v>
      </c>
      <c r="L75" s="297">
        <f>[2]C3LPG!AF94</f>
        <v>0</v>
      </c>
      <c r="M75" s="297">
        <f>[2]C3LPG!AG94</f>
        <v>0</v>
      </c>
      <c r="N75" s="297">
        <f>[2]C3LPG!AH94</f>
        <v>0</v>
      </c>
      <c r="O75" s="297">
        <f>[2]C3LPG!AI94</f>
        <v>0</v>
      </c>
      <c r="P75" s="297">
        <f>[2]C3LPG!AJ94</f>
        <v>0</v>
      </c>
    </row>
    <row r="76" spans="1:16">
      <c r="A76" s="66" t="s">
        <v>62</v>
      </c>
      <c r="B76" s="76" t="s">
        <v>90</v>
      </c>
      <c r="C76" s="76" t="s">
        <v>104</v>
      </c>
      <c r="D76" s="76" t="s">
        <v>101</v>
      </c>
      <c r="E76" s="297">
        <f>[2]C3LPG!Y95</f>
        <v>0</v>
      </c>
      <c r="F76" s="297">
        <f>[2]C3LPG!Z95</f>
        <v>0</v>
      </c>
      <c r="G76" s="297">
        <f>[2]C3LPG!AA95</f>
        <v>0</v>
      </c>
      <c r="H76" s="297">
        <f>[2]C3LPG!AB95</f>
        <v>0</v>
      </c>
      <c r="I76" s="297">
        <f>[2]C3LPG!AC95</f>
        <v>0</v>
      </c>
      <c r="J76" s="297">
        <f>[2]C3LPG!AD95</f>
        <v>0</v>
      </c>
      <c r="K76" s="297">
        <f>[2]C3LPG!AE95</f>
        <v>0</v>
      </c>
      <c r="L76" s="297">
        <f>[2]C3LPG!AF95</f>
        <v>0</v>
      </c>
      <c r="M76" s="297">
        <f>[2]C3LPG!AG95</f>
        <v>0</v>
      </c>
      <c r="N76" s="297">
        <f>[2]C3LPG!AH95</f>
        <v>0</v>
      </c>
      <c r="O76" s="297">
        <f>[2]C3LPG!AI95</f>
        <v>0</v>
      </c>
      <c r="P76" s="297">
        <f>[2]C3LPG!AJ95</f>
        <v>0</v>
      </c>
    </row>
    <row r="77" spans="1:16">
      <c r="A77" s="66" t="s">
        <v>62</v>
      </c>
      <c r="B77" s="76" t="s">
        <v>90</v>
      </c>
      <c r="C77" s="76" t="s">
        <v>105</v>
      </c>
      <c r="D77" s="76" t="s">
        <v>99</v>
      </c>
      <c r="E77" s="297">
        <f>[2]C3LPG!Y96</f>
        <v>0</v>
      </c>
      <c r="F77" s="297">
        <f>[2]C3LPG!Z96</f>
        <v>0</v>
      </c>
      <c r="G77" s="297">
        <f>[2]C3LPG!AA96</f>
        <v>0</v>
      </c>
      <c r="H77" s="297">
        <f>[2]C3LPG!AB96</f>
        <v>0</v>
      </c>
      <c r="I77" s="297">
        <f>[2]C3LPG!AC96</f>
        <v>0</v>
      </c>
      <c r="J77" s="297">
        <f>[2]C3LPG!AD96</f>
        <v>0</v>
      </c>
      <c r="K77" s="297">
        <f>[2]C3LPG!AE96</f>
        <v>0</v>
      </c>
      <c r="L77" s="297">
        <f>[2]C3LPG!AF96</f>
        <v>0</v>
      </c>
      <c r="M77" s="297">
        <f>[2]C3LPG!AG96</f>
        <v>0</v>
      </c>
      <c r="N77" s="297">
        <f>[2]C3LPG!AH96</f>
        <v>0</v>
      </c>
      <c r="O77" s="297">
        <f>[2]C3LPG!AI96</f>
        <v>0</v>
      </c>
      <c r="P77" s="297">
        <f>[2]C3LPG!AJ96</f>
        <v>0</v>
      </c>
    </row>
    <row r="78" spans="1:16">
      <c r="A78" s="66" t="s">
        <v>62</v>
      </c>
      <c r="B78" s="76" t="s">
        <v>90</v>
      </c>
      <c r="C78" s="76" t="s">
        <v>105</v>
      </c>
      <c r="D78" s="76" t="s">
        <v>101</v>
      </c>
      <c r="E78" s="297">
        <f>[2]C3LPG!Y97</f>
        <v>0</v>
      </c>
      <c r="F78" s="297">
        <f>[2]C3LPG!Z97</f>
        <v>0</v>
      </c>
      <c r="G78" s="297">
        <f>[2]C3LPG!AA97</f>
        <v>0</v>
      </c>
      <c r="H78" s="297">
        <f>[2]C3LPG!AB97</f>
        <v>0</v>
      </c>
      <c r="I78" s="297">
        <f>[2]C3LPG!AC97</f>
        <v>0</v>
      </c>
      <c r="J78" s="297">
        <f>[2]C3LPG!AD97</f>
        <v>0</v>
      </c>
      <c r="K78" s="297">
        <f>[2]C3LPG!AE97</f>
        <v>0</v>
      </c>
      <c r="L78" s="297">
        <f>[2]C3LPG!AF97</f>
        <v>0</v>
      </c>
      <c r="M78" s="297">
        <f>[2]C3LPG!AG97</f>
        <v>0</v>
      </c>
      <c r="N78" s="297">
        <f>[2]C3LPG!AH97</f>
        <v>0</v>
      </c>
      <c r="O78" s="297">
        <f>[2]C3LPG!AI97</f>
        <v>0</v>
      </c>
      <c r="P78" s="297">
        <f>[2]C3LPG!AJ97</f>
        <v>0</v>
      </c>
    </row>
    <row r="79" spans="1:16">
      <c r="A79" s="66" t="s">
        <v>62</v>
      </c>
      <c r="B79" s="76" t="s">
        <v>90</v>
      </c>
      <c r="C79" s="76" t="s">
        <v>106</v>
      </c>
      <c r="D79" s="76" t="s">
        <v>99</v>
      </c>
      <c r="E79" s="297">
        <f>[2]C3LPG!Y98</f>
        <v>0</v>
      </c>
      <c r="F79" s="297">
        <f>[2]C3LPG!Z98</f>
        <v>0</v>
      </c>
      <c r="G79" s="297">
        <f>[2]C3LPG!AA98</f>
        <v>0</v>
      </c>
      <c r="H79" s="297">
        <f>[2]C3LPG!AB98</f>
        <v>0</v>
      </c>
      <c r="I79" s="297">
        <f>[2]C3LPG!AC98</f>
        <v>0</v>
      </c>
      <c r="J79" s="297">
        <f>[2]C3LPG!AD98</f>
        <v>0</v>
      </c>
      <c r="K79" s="297">
        <f>[2]C3LPG!AE98</f>
        <v>0</v>
      </c>
      <c r="L79" s="297">
        <f>[2]C3LPG!AF98</f>
        <v>0</v>
      </c>
      <c r="M79" s="297">
        <f>[2]C3LPG!AG98</f>
        <v>0</v>
      </c>
      <c r="N79" s="297">
        <f>[2]C3LPG!AH98</f>
        <v>0</v>
      </c>
      <c r="O79" s="297">
        <f>[2]C3LPG!AI98</f>
        <v>0</v>
      </c>
      <c r="P79" s="297">
        <f>[2]C3LPG!AJ98</f>
        <v>0</v>
      </c>
    </row>
    <row r="80" spans="1:16">
      <c r="A80" s="66" t="s">
        <v>62</v>
      </c>
      <c r="B80" s="76" t="s">
        <v>90</v>
      </c>
      <c r="C80" s="76" t="s">
        <v>106</v>
      </c>
      <c r="D80" s="76" t="s">
        <v>101</v>
      </c>
      <c r="E80" s="297">
        <f>[2]C3LPG!Y99</f>
        <v>0</v>
      </c>
      <c r="F80" s="297">
        <f>[2]C3LPG!Z99</f>
        <v>4.2</v>
      </c>
      <c r="G80" s="297">
        <f>[2]C3LPG!AA99</f>
        <v>4.2</v>
      </c>
      <c r="H80" s="297">
        <f>[2]C3LPG!AB99</f>
        <v>3.6</v>
      </c>
      <c r="I80" s="297">
        <f>[2]C3LPG!AC99</f>
        <v>3.6</v>
      </c>
      <c r="J80" s="297">
        <f>[2]C3LPG!AD99</f>
        <v>3.6</v>
      </c>
      <c r="K80" s="297">
        <f>[2]C3LPG!AE99</f>
        <v>3.6</v>
      </c>
      <c r="L80" s="297">
        <f>[2]C3LPG!AF99</f>
        <v>3.6</v>
      </c>
      <c r="M80" s="297">
        <f>[2]C3LPG!AG99</f>
        <v>3.6</v>
      </c>
      <c r="N80" s="297">
        <f>[2]C3LPG!AH99</f>
        <v>3.6</v>
      </c>
      <c r="O80" s="297">
        <f>[2]C3LPG!AI99</f>
        <v>3.6</v>
      </c>
      <c r="P80" s="297">
        <f>[2]C3LPG!AJ99</f>
        <v>3.6</v>
      </c>
    </row>
    <row r="81" spans="1:16">
      <c r="A81" s="66" t="s">
        <v>62</v>
      </c>
      <c r="B81" s="76" t="s">
        <v>90</v>
      </c>
      <c r="C81" s="76" t="s">
        <v>106</v>
      </c>
      <c r="D81" s="76" t="s">
        <v>113</v>
      </c>
      <c r="E81" s="297">
        <f>[2]C3LPG!Y100</f>
        <v>0</v>
      </c>
      <c r="F81" s="297">
        <f>[2]C3LPG!Z100</f>
        <v>0.8</v>
      </c>
      <c r="G81" s="297">
        <f>[2]C3LPG!AA100</f>
        <v>0.8</v>
      </c>
      <c r="H81" s="297">
        <f>[2]C3LPG!AB100</f>
        <v>0.6</v>
      </c>
      <c r="I81" s="297">
        <f>[2]C3LPG!AC100</f>
        <v>0.6</v>
      </c>
      <c r="J81" s="297">
        <f>[2]C3LPG!AD100</f>
        <v>0.6</v>
      </c>
      <c r="K81" s="297">
        <f>[2]C3LPG!AE100</f>
        <v>0.6</v>
      </c>
      <c r="L81" s="297">
        <f>[2]C3LPG!AF100</f>
        <v>0.6</v>
      </c>
      <c r="M81" s="297">
        <f>[2]C3LPG!AG100</f>
        <v>0.6</v>
      </c>
      <c r="N81" s="297">
        <f>[2]C3LPG!AH100</f>
        <v>0.6</v>
      </c>
      <c r="O81" s="297">
        <f>[2]C3LPG!AI100</f>
        <v>0.6</v>
      </c>
      <c r="P81" s="297">
        <f>[2]C3LPG!AJ100</f>
        <v>0.6</v>
      </c>
    </row>
    <row r="82" spans="1:16">
      <c r="A82" s="66" t="s">
        <v>62</v>
      </c>
      <c r="B82" s="76" t="s">
        <v>90</v>
      </c>
      <c r="C82" s="76" t="s">
        <v>107</v>
      </c>
      <c r="D82" s="76" t="s">
        <v>99</v>
      </c>
      <c r="E82" s="297">
        <f>[2]C3LPG!Y101</f>
        <v>0</v>
      </c>
      <c r="F82" s="297">
        <f>[2]C3LPG!Z101</f>
        <v>0</v>
      </c>
      <c r="G82" s="297">
        <f>[2]C3LPG!AA101</f>
        <v>0</v>
      </c>
      <c r="H82" s="297">
        <f>[2]C3LPG!AB101</f>
        <v>0</v>
      </c>
      <c r="I82" s="297">
        <f>[2]C3LPG!AC101</f>
        <v>0</v>
      </c>
      <c r="J82" s="297">
        <f>[2]C3LPG!AD101</f>
        <v>0</v>
      </c>
      <c r="K82" s="297">
        <f>[2]C3LPG!AE101</f>
        <v>0</v>
      </c>
      <c r="L82" s="297">
        <f>[2]C3LPG!AF101</f>
        <v>0</v>
      </c>
      <c r="M82" s="297">
        <f>[2]C3LPG!AG101</f>
        <v>0</v>
      </c>
      <c r="N82" s="297">
        <f>[2]C3LPG!AH101</f>
        <v>0</v>
      </c>
      <c r="O82" s="297">
        <f>[2]C3LPG!AI101</f>
        <v>0</v>
      </c>
      <c r="P82" s="297">
        <f>[2]C3LPG!AJ101</f>
        <v>0</v>
      </c>
    </row>
    <row r="83" spans="1:16">
      <c r="A83" s="66" t="s">
        <v>62</v>
      </c>
      <c r="B83" s="76" t="s">
        <v>90</v>
      </c>
      <c r="C83" s="76" t="s">
        <v>107</v>
      </c>
      <c r="D83" s="76" t="s">
        <v>101</v>
      </c>
      <c r="E83" s="297">
        <f>[2]C3LPG!Y102</f>
        <v>2.8</v>
      </c>
      <c r="F83" s="297">
        <f>[2]C3LPG!Z102</f>
        <v>5.1199999999999992</v>
      </c>
      <c r="G83" s="297">
        <f>[2]C3LPG!AA102</f>
        <v>7.93</v>
      </c>
      <c r="H83" s="297">
        <f>[2]C3LPG!AB102</f>
        <v>9.93</v>
      </c>
      <c r="I83" s="297">
        <f>[2]C3LPG!AC102</f>
        <v>11.22</v>
      </c>
      <c r="J83" s="297">
        <f>[2]C3LPG!AD102</f>
        <v>11.53</v>
      </c>
      <c r="K83" s="297">
        <f>[2]C3LPG!AE102</f>
        <v>11.53</v>
      </c>
      <c r="L83" s="297">
        <f>[2]C3LPG!AF102</f>
        <v>11.53</v>
      </c>
      <c r="M83" s="297">
        <f>[2]C3LPG!AG102</f>
        <v>11.53</v>
      </c>
      <c r="N83" s="297">
        <f>[2]C3LPG!AH102</f>
        <v>11.53</v>
      </c>
      <c r="O83" s="297">
        <f>[2]C3LPG!AI102</f>
        <v>11.53</v>
      </c>
      <c r="P83" s="297">
        <f>[2]C3LPG!AJ102</f>
        <v>11.53</v>
      </c>
    </row>
    <row r="84" spans="1:16">
      <c r="A84" s="66" t="s">
        <v>62</v>
      </c>
      <c r="B84" s="76" t="s">
        <v>90</v>
      </c>
      <c r="C84" s="76" t="s">
        <v>220</v>
      </c>
      <c r="D84" s="76" t="s">
        <v>101</v>
      </c>
      <c r="E84" s="297">
        <f>[2]C3LPG!Y103</f>
        <v>0</v>
      </c>
      <c r="F84" s="297">
        <f>[2]C3LPG!Z103</f>
        <v>0</v>
      </c>
      <c r="G84" s="297">
        <f>[2]C3LPG!AA103</f>
        <v>0</v>
      </c>
      <c r="H84" s="297">
        <f>[2]C3LPG!AB103</f>
        <v>0</v>
      </c>
      <c r="I84" s="297">
        <f>[2]C3LPG!AC103</f>
        <v>0</v>
      </c>
      <c r="J84" s="297">
        <f>[2]C3LPG!AD103</f>
        <v>0</v>
      </c>
      <c r="K84" s="297">
        <f>[2]C3LPG!AE103</f>
        <v>0</v>
      </c>
      <c r="L84" s="297">
        <f>[2]C3LPG!AF103</f>
        <v>0</v>
      </c>
      <c r="M84" s="297">
        <f>[2]C3LPG!AG103</f>
        <v>0</v>
      </c>
      <c r="N84" s="297">
        <f>[2]C3LPG!AH103</f>
        <v>0</v>
      </c>
      <c r="O84" s="297">
        <f>[2]C3LPG!AI103</f>
        <v>0</v>
      </c>
      <c r="P84" s="297">
        <f>[2]C3LPG!AJ103</f>
        <v>0</v>
      </c>
    </row>
    <row r="85" spans="1:16">
      <c r="A85" s="66" t="s">
        <v>62</v>
      </c>
      <c r="B85" s="76" t="s">
        <v>90</v>
      </c>
      <c r="C85" s="76" t="s">
        <v>108</v>
      </c>
      <c r="D85" s="76" t="s">
        <v>99</v>
      </c>
      <c r="E85" s="297">
        <f>[2]C3LPG!Y104</f>
        <v>0</v>
      </c>
      <c r="F85" s="297">
        <f>[2]C3LPG!Z104</f>
        <v>0</v>
      </c>
      <c r="G85" s="297">
        <f>[2]C3LPG!AA104</f>
        <v>0</v>
      </c>
      <c r="H85" s="297">
        <f>[2]C3LPG!AB104</f>
        <v>0</v>
      </c>
      <c r="I85" s="297">
        <f>[2]C3LPG!AC104</f>
        <v>0</v>
      </c>
      <c r="J85" s="297">
        <f>[2]C3LPG!AD104</f>
        <v>0</v>
      </c>
      <c r="K85" s="297">
        <f>[2]C3LPG!AE104</f>
        <v>0</v>
      </c>
      <c r="L85" s="297">
        <f>[2]C3LPG!AF104</f>
        <v>0</v>
      </c>
      <c r="M85" s="297">
        <f>[2]C3LPG!AG104</f>
        <v>0</v>
      </c>
      <c r="N85" s="297">
        <f>[2]C3LPG!AH104</f>
        <v>0</v>
      </c>
      <c r="O85" s="297">
        <f>[2]C3LPG!AI104</f>
        <v>0</v>
      </c>
      <c r="P85" s="297">
        <f>[2]C3LPG!AJ104</f>
        <v>0</v>
      </c>
    </row>
    <row r="86" spans="1:16">
      <c r="A86" s="66" t="s">
        <v>62</v>
      </c>
      <c r="B86" s="76" t="s">
        <v>90</v>
      </c>
      <c r="C86" s="76" t="s">
        <v>108</v>
      </c>
      <c r="D86" s="76" t="s">
        <v>101</v>
      </c>
      <c r="E86" s="297">
        <f>[2]C3LPG!Y105</f>
        <v>0</v>
      </c>
      <c r="F86" s="297">
        <f>[2]C3LPG!Z105</f>
        <v>0</v>
      </c>
      <c r="G86" s="297">
        <f>[2]C3LPG!AA105</f>
        <v>0</v>
      </c>
      <c r="H86" s="297">
        <f>[2]C3LPG!AB105</f>
        <v>0</v>
      </c>
      <c r="I86" s="297">
        <f>[2]C3LPG!AC105</f>
        <v>0</v>
      </c>
      <c r="J86" s="297">
        <f>[2]C3LPG!AD105</f>
        <v>0</v>
      </c>
      <c r="K86" s="297">
        <f>[2]C3LPG!AE105</f>
        <v>0</v>
      </c>
      <c r="L86" s="297">
        <f>[2]C3LPG!AF105</f>
        <v>0</v>
      </c>
      <c r="M86" s="297">
        <f>[2]C3LPG!AG105</f>
        <v>0</v>
      </c>
      <c r="N86" s="297">
        <f>[2]C3LPG!AH105</f>
        <v>0</v>
      </c>
      <c r="O86" s="297">
        <f>[2]C3LPG!AI105</f>
        <v>0</v>
      </c>
      <c r="P86" s="297">
        <f>[2]C3LPG!AJ105</f>
        <v>0</v>
      </c>
    </row>
    <row r="87" spans="1:16">
      <c r="A87" s="66" t="s">
        <v>62</v>
      </c>
      <c r="B87" s="76" t="s">
        <v>90</v>
      </c>
      <c r="C87" s="76" t="s">
        <v>219</v>
      </c>
      <c r="D87" s="76" t="s">
        <v>99</v>
      </c>
      <c r="E87" s="297">
        <f>[2]C3LPG!Y106</f>
        <v>0</v>
      </c>
      <c r="F87" s="297">
        <f>[2]C3LPG!Z106</f>
        <v>0</v>
      </c>
      <c r="G87" s="297">
        <f>[2]C3LPG!AA106</f>
        <v>0</v>
      </c>
      <c r="H87" s="297">
        <f>[2]C3LPG!AB106</f>
        <v>0</v>
      </c>
      <c r="I87" s="297">
        <f>[2]C3LPG!AC106</f>
        <v>0</v>
      </c>
      <c r="J87" s="297">
        <f>[2]C3LPG!AD106</f>
        <v>0</v>
      </c>
      <c r="K87" s="297">
        <f>[2]C3LPG!AE106</f>
        <v>0</v>
      </c>
      <c r="L87" s="297">
        <f>[2]C3LPG!AF106</f>
        <v>0</v>
      </c>
      <c r="M87" s="297">
        <f>[2]C3LPG!AG106</f>
        <v>0</v>
      </c>
      <c r="N87" s="297">
        <f>[2]C3LPG!AH106</f>
        <v>0</v>
      </c>
      <c r="O87" s="297">
        <f>[2]C3LPG!AI106</f>
        <v>0</v>
      </c>
      <c r="P87" s="297">
        <f>[2]C3LPG!AJ106</f>
        <v>0</v>
      </c>
    </row>
    <row r="88" spans="1:16">
      <c r="A88" s="66" t="s">
        <v>62</v>
      </c>
      <c r="B88" s="76" t="s">
        <v>90</v>
      </c>
      <c r="C88" s="76" t="s">
        <v>219</v>
      </c>
      <c r="D88" s="76" t="s">
        <v>101</v>
      </c>
      <c r="E88" s="297">
        <f>[2]C3LPG!Y107</f>
        <v>0</v>
      </c>
      <c r="F88" s="297">
        <f>[2]C3LPG!Z107</f>
        <v>0</v>
      </c>
      <c r="G88" s="297">
        <f>[2]C3LPG!AA107</f>
        <v>1.4</v>
      </c>
      <c r="H88" s="297">
        <f>[2]C3LPG!AB107</f>
        <v>2.1</v>
      </c>
      <c r="I88" s="297">
        <f>[2]C3LPG!AC107</f>
        <v>2.1</v>
      </c>
      <c r="J88" s="297">
        <f>[2]C3LPG!AD107</f>
        <v>1.4</v>
      </c>
      <c r="K88" s="297">
        <f>[2]C3LPG!AE107</f>
        <v>2.1</v>
      </c>
      <c r="L88" s="297">
        <f>[2]C3LPG!AF107</f>
        <v>2.1</v>
      </c>
      <c r="M88" s="297">
        <f>[2]C3LPG!AG107</f>
        <v>2.8</v>
      </c>
      <c r="N88" s="297">
        <f>[2]C3LPG!AH107</f>
        <v>4.9000000000000004</v>
      </c>
      <c r="O88" s="297">
        <f>[2]C3LPG!AI107</f>
        <v>4.9000000000000004</v>
      </c>
      <c r="P88" s="297">
        <f>[2]C3LPG!AJ107</f>
        <v>4.9000000000000004</v>
      </c>
    </row>
    <row r="89" spans="1:16">
      <c r="A89" s="66" t="s">
        <v>62</v>
      </c>
      <c r="B89" s="76" t="s">
        <v>90</v>
      </c>
      <c r="C89" s="76" t="s">
        <v>110</v>
      </c>
      <c r="D89" s="76" t="s">
        <v>99</v>
      </c>
      <c r="E89" s="297">
        <f>[2]C3LPG!Y108</f>
        <v>0</v>
      </c>
      <c r="F89" s="297">
        <f>[2]C3LPG!Z108</f>
        <v>0</v>
      </c>
      <c r="G89" s="297">
        <f>[2]C3LPG!AA108</f>
        <v>0</v>
      </c>
      <c r="H89" s="297">
        <f>[2]C3LPG!AB108</f>
        <v>0</v>
      </c>
      <c r="I89" s="297">
        <f>[2]C3LPG!AC108</f>
        <v>0</v>
      </c>
      <c r="J89" s="297">
        <f>[2]C3LPG!AD108</f>
        <v>0</v>
      </c>
      <c r="K89" s="297">
        <f>[2]C3LPG!AE108</f>
        <v>0</v>
      </c>
      <c r="L89" s="297">
        <f>[2]C3LPG!AF108</f>
        <v>0</v>
      </c>
      <c r="M89" s="297">
        <f>[2]C3LPG!AG108</f>
        <v>0</v>
      </c>
      <c r="N89" s="297">
        <f>[2]C3LPG!AH108</f>
        <v>0</v>
      </c>
      <c r="O89" s="297">
        <f>[2]C3LPG!AI108</f>
        <v>0</v>
      </c>
      <c r="P89" s="297">
        <f>[2]C3LPG!AJ108</f>
        <v>0</v>
      </c>
    </row>
    <row r="90" spans="1:16">
      <c r="A90" s="66" t="s">
        <v>62</v>
      </c>
      <c r="B90" s="76" t="s">
        <v>90</v>
      </c>
      <c r="C90" s="76" t="s">
        <v>110</v>
      </c>
      <c r="D90" s="76" t="s">
        <v>100</v>
      </c>
      <c r="E90" s="297">
        <f>[2]C3LPG!Y109</f>
        <v>0</v>
      </c>
      <c r="F90" s="297">
        <f>[2]C3LPG!Z109</f>
        <v>0</v>
      </c>
      <c r="G90" s="297">
        <f>[2]C3LPG!AA109</f>
        <v>0</v>
      </c>
      <c r="H90" s="297">
        <f>[2]C3LPG!AB109</f>
        <v>0</v>
      </c>
      <c r="I90" s="297">
        <f>[2]C3LPG!AC109</f>
        <v>0</v>
      </c>
      <c r="J90" s="297">
        <f>[2]C3LPG!AD109</f>
        <v>0</v>
      </c>
      <c r="K90" s="297">
        <f>[2]C3LPG!AE109</f>
        <v>0</v>
      </c>
      <c r="L90" s="297">
        <f>[2]C3LPG!AF109</f>
        <v>0</v>
      </c>
      <c r="M90" s="297">
        <f>[2]C3LPG!AG109</f>
        <v>0</v>
      </c>
      <c r="N90" s="297">
        <f>[2]C3LPG!AH109</f>
        <v>0</v>
      </c>
      <c r="O90" s="297">
        <f>[2]C3LPG!AI109</f>
        <v>0</v>
      </c>
      <c r="P90" s="297">
        <f>[2]C3LPG!AJ109</f>
        <v>0</v>
      </c>
    </row>
    <row r="91" spans="1:16">
      <c r="A91" s="66" t="s">
        <v>62</v>
      </c>
      <c r="B91" s="76" t="s">
        <v>90</v>
      </c>
      <c r="C91" s="76" t="s">
        <v>110</v>
      </c>
      <c r="D91" s="76" t="s">
        <v>101</v>
      </c>
      <c r="E91" s="297">
        <f>[2]C3LPG!Y110</f>
        <v>0</v>
      </c>
      <c r="F91" s="297">
        <f>[2]C3LPG!Z110</f>
        <v>0</v>
      </c>
      <c r="G91" s="297">
        <f>[2]C3LPG!AA110</f>
        <v>0</v>
      </c>
      <c r="H91" s="297">
        <f>[2]C3LPG!AB110</f>
        <v>0</v>
      </c>
      <c r="I91" s="297">
        <f>[2]C3LPG!AC110</f>
        <v>0</v>
      </c>
      <c r="J91" s="297">
        <f>[2]C3LPG!AD110</f>
        <v>0</v>
      </c>
      <c r="K91" s="297">
        <f>[2]C3LPG!AE110</f>
        <v>0</v>
      </c>
      <c r="L91" s="297">
        <f>[2]C3LPG!AF110</f>
        <v>0</v>
      </c>
      <c r="M91" s="297">
        <f>[2]C3LPG!AG110</f>
        <v>0</v>
      </c>
      <c r="N91" s="297">
        <f>[2]C3LPG!AH110</f>
        <v>0</v>
      </c>
      <c r="O91" s="297">
        <f>[2]C3LPG!AI110</f>
        <v>0</v>
      </c>
      <c r="P91" s="297">
        <f>[2]C3LPG!AJ110</f>
        <v>0</v>
      </c>
    </row>
    <row r="92" spans="1:16">
      <c r="A92" s="66" t="s">
        <v>62</v>
      </c>
      <c r="B92" s="76" t="s">
        <v>90</v>
      </c>
      <c r="C92" s="76" t="s">
        <v>111</v>
      </c>
      <c r="D92" s="76" t="s">
        <v>101</v>
      </c>
      <c r="E92" s="297">
        <f>[2]C3LPG!Y111</f>
        <v>0</v>
      </c>
      <c r="F92" s="297">
        <f>[2]C3LPG!Z111</f>
        <v>0</v>
      </c>
      <c r="G92" s="297">
        <f>[2]C3LPG!AA111</f>
        <v>0</v>
      </c>
      <c r="H92" s="297">
        <f>[2]C3LPG!AB111</f>
        <v>0</v>
      </c>
      <c r="I92" s="297">
        <f>[2]C3LPG!AC111</f>
        <v>0</v>
      </c>
      <c r="J92" s="297">
        <f>[2]C3LPG!AD111</f>
        <v>0</v>
      </c>
      <c r="K92" s="297">
        <f>[2]C3LPG!AE111</f>
        <v>0</v>
      </c>
      <c r="L92" s="297">
        <f>[2]C3LPG!AF111</f>
        <v>0</v>
      </c>
      <c r="M92" s="297">
        <f>[2]C3LPG!AG111</f>
        <v>0</v>
      </c>
      <c r="N92" s="297">
        <f>[2]C3LPG!AH111</f>
        <v>0</v>
      </c>
      <c r="O92" s="297">
        <f>[2]C3LPG!AI111</f>
        <v>0</v>
      </c>
      <c r="P92" s="297">
        <f>[2]C3LPG!AJ111</f>
        <v>0</v>
      </c>
    </row>
    <row r="93" spans="1:16">
      <c r="A93" s="66" t="s">
        <v>62</v>
      </c>
      <c r="B93" s="76" t="s">
        <v>90</v>
      </c>
      <c r="C93" s="76" t="s">
        <v>112</v>
      </c>
      <c r="D93" s="76" t="s">
        <v>101</v>
      </c>
      <c r="E93" s="297">
        <f>[2]C3LPG!Y112</f>
        <v>0</v>
      </c>
      <c r="F93" s="297">
        <f>[2]C3LPG!Z112</f>
        <v>0</v>
      </c>
      <c r="G93" s="297">
        <f>[2]C3LPG!AA112</f>
        <v>0</v>
      </c>
      <c r="H93" s="297">
        <f>[2]C3LPG!AB112</f>
        <v>0</v>
      </c>
      <c r="I93" s="297">
        <f>[2]C3LPG!AC112</f>
        <v>0</v>
      </c>
      <c r="J93" s="297">
        <f>[2]C3LPG!AD112</f>
        <v>0</v>
      </c>
      <c r="K93" s="297">
        <f>[2]C3LPG!AE112</f>
        <v>0</v>
      </c>
      <c r="L93" s="297">
        <f>[2]C3LPG!AF112</f>
        <v>0</v>
      </c>
      <c r="M93" s="297">
        <f>[2]C3LPG!AG112</f>
        <v>0</v>
      </c>
      <c r="N93" s="297">
        <f>[2]C3LPG!AH112</f>
        <v>0</v>
      </c>
      <c r="O93" s="297">
        <f>[2]C3LPG!AI112</f>
        <v>0</v>
      </c>
      <c r="P93" s="297">
        <f>[2]C3LPG!AJ112</f>
        <v>0</v>
      </c>
    </row>
    <row r="94" spans="1:16">
      <c r="A94" s="66" t="s">
        <v>62</v>
      </c>
      <c r="B94" s="76" t="s">
        <v>108</v>
      </c>
      <c r="C94" s="76" t="s">
        <v>98</v>
      </c>
      <c r="D94" s="76" t="s">
        <v>108</v>
      </c>
      <c r="E94" s="297">
        <f>[2]C3LPG!Y113</f>
        <v>0</v>
      </c>
      <c r="F94" s="297">
        <f>[2]C3LPG!Z113</f>
        <v>0</v>
      </c>
      <c r="G94" s="297">
        <f>[2]C3LPG!AA113</f>
        <v>0</v>
      </c>
      <c r="H94" s="297">
        <f>[2]C3LPG!AB113</f>
        <v>0</v>
      </c>
      <c r="I94" s="297">
        <f>[2]C3LPG!AC113</f>
        <v>0</v>
      </c>
      <c r="J94" s="297">
        <f>[2]C3LPG!AD113</f>
        <v>0</v>
      </c>
      <c r="K94" s="297">
        <f>[2]C3LPG!AE113</f>
        <v>0</v>
      </c>
      <c r="L94" s="297">
        <f>[2]C3LPG!AF113</f>
        <v>0</v>
      </c>
      <c r="M94" s="297">
        <f>[2]C3LPG!AG113</f>
        <v>0</v>
      </c>
      <c r="N94" s="297">
        <f>[2]C3LPG!AH113</f>
        <v>0</v>
      </c>
      <c r="O94" s="297">
        <f>[2]C3LPG!AI113</f>
        <v>0</v>
      </c>
      <c r="P94" s="297">
        <f>[2]C3LPG!AJ113</f>
        <v>0</v>
      </c>
    </row>
    <row r="95" spans="1:16">
      <c r="A95" s="66" t="s">
        <v>62</v>
      </c>
      <c r="B95" s="76" t="s">
        <v>108</v>
      </c>
      <c r="C95" s="76" t="s">
        <v>107</v>
      </c>
      <c r="D95" s="76" t="s">
        <v>108</v>
      </c>
      <c r="E95" s="297">
        <f>[2]C3LPG!Y114</f>
        <v>0</v>
      </c>
      <c r="F95" s="297">
        <f>[2]C3LPG!Z114</f>
        <v>2.4</v>
      </c>
      <c r="G95" s="297">
        <f>[2]C3LPG!AA114</f>
        <v>0</v>
      </c>
      <c r="H95" s="297">
        <f>[2]C3LPG!AB114</f>
        <v>0</v>
      </c>
      <c r="I95" s="297">
        <f>[2]C3LPG!AC114</f>
        <v>0</v>
      </c>
      <c r="J95" s="297">
        <f>[2]C3LPG!AD114</f>
        <v>0</v>
      </c>
      <c r="K95" s="297">
        <f>[2]C3LPG!AE114</f>
        <v>0</v>
      </c>
      <c r="L95" s="297">
        <f>[2]C3LPG!AF114</f>
        <v>0</v>
      </c>
      <c r="M95" s="297">
        <f>[2]C3LPG!AG114</f>
        <v>0</v>
      </c>
      <c r="N95" s="297">
        <f>[2]C3LPG!AH114</f>
        <v>0</v>
      </c>
      <c r="O95" s="297">
        <f>[2]C3LPG!AI114</f>
        <v>0</v>
      </c>
      <c r="P95" s="297">
        <f>[2]C3LPG!AJ114</f>
        <v>0</v>
      </c>
    </row>
    <row r="96" spans="1:16">
      <c r="A96" s="66" t="s">
        <v>62</v>
      </c>
      <c r="B96" s="76" t="s">
        <v>108</v>
      </c>
      <c r="C96" s="76" t="s">
        <v>219</v>
      </c>
      <c r="D96" s="76" t="s">
        <v>108</v>
      </c>
      <c r="E96" s="297">
        <f>[2]C3LPG!Y115</f>
        <v>0</v>
      </c>
      <c r="F96" s="297">
        <f>[2]C3LPG!Z115</f>
        <v>0</v>
      </c>
      <c r="G96" s="297">
        <f>[2]C3LPG!AA115</f>
        <v>1.2</v>
      </c>
      <c r="H96" s="297">
        <f>[2]C3LPG!AB115</f>
        <v>1.2</v>
      </c>
      <c r="I96" s="297">
        <f>[2]C3LPG!AC115</f>
        <v>1.2</v>
      </c>
      <c r="J96" s="297">
        <f>[2]C3LPG!AD115</f>
        <v>1.2</v>
      </c>
      <c r="K96" s="297">
        <f>[2]C3LPG!AE115</f>
        <v>1.2</v>
      </c>
      <c r="L96" s="297">
        <f>[2]C3LPG!AF115</f>
        <v>1.2</v>
      </c>
      <c r="M96" s="297">
        <f>[2]C3LPG!AG115</f>
        <v>1.2</v>
      </c>
      <c r="N96" s="297">
        <f>[2]C3LPG!AH115</f>
        <v>1.2</v>
      </c>
      <c r="O96" s="297">
        <f>[2]C3LPG!AI115</f>
        <v>1.2</v>
      </c>
      <c r="P96" s="297">
        <f>[2]C3LPG!AJ115</f>
        <v>1.2</v>
      </c>
    </row>
    <row r="97" spans="1:16">
      <c r="A97" s="66" t="s">
        <v>62</v>
      </c>
      <c r="B97" s="76" t="s">
        <v>2</v>
      </c>
      <c r="C97" s="76" t="s">
        <v>98</v>
      </c>
      <c r="D97" s="76" t="s">
        <v>99</v>
      </c>
      <c r="E97" s="297">
        <f>[2]C3LPG!Y116</f>
        <v>0</v>
      </c>
      <c r="F97" s="297">
        <f>[2]C3LPG!Z116</f>
        <v>0</v>
      </c>
      <c r="G97" s="297">
        <f>[2]C3LPG!AA116</f>
        <v>0</v>
      </c>
      <c r="H97" s="297">
        <f>[2]C3LPG!AB116</f>
        <v>0</v>
      </c>
      <c r="I97" s="297">
        <f>[2]C3LPG!AC116</f>
        <v>0</v>
      </c>
      <c r="J97" s="297">
        <f>[2]C3LPG!AD116</f>
        <v>0</v>
      </c>
      <c r="K97" s="297">
        <f>[2]C3LPG!AE116</f>
        <v>0</v>
      </c>
      <c r="L97" s="297">
        <f>[2]C3LPG!AF116</f>
        <v>0</v>
      </c>
      <c r="M97" s="297">
        <f>[2]C3LPG!AG116</f>
        <v>0</v>
      </c>
      <c r="N97" s="297">
        <f>[2]C3LPG!AH116</f>
        <v>0</v>
      </c>
      <c r="O97" s="297">
        <f>[2]C3LPG!AI116</f>
        <v>0</v>
      </c>
      <c r="P97" s="297">
        <f>[2]C3LPG!AJ116</f>
        <v>0</v>
      </c>
    </row>
    <row r="98" spans="1:16">
      <c r="A98" s="66" t="s">
        <v>62</v>
      </c>
      <c r="B98" s="76" t="s">
        <v>2</v>
      </c>
      <c r="C98" s="76" t="s">
        <v>98</v>
      </c>
      <c r="D98" s="76" t="s">
        <v>101</v>
      </c>
      <c r="E98" s="297">
        <f>[2]C3LPG!Y117</f>
        <v>10.93</v>
      </c>
      <c r="F98" s="297">
        <f>[2]C3LPG!Z117</f>
        <v>15</v>
      </c>
      <c r="G98" s="297">
        <f>[2]C3LPG!AA117</f>
        <v>0</v>
      </c>
      <c r="H98" s="297">
        <f>[2]C3LPG!AB117</f>
        <v>0</v>
      </c>
      <c r="I98" s="297">
        <f>[2]C3LPG!AC117</f>
        <v>0</v>
      </c>
      <c r="J98" s="297">
        <f>[2]C3LPG!AD117</f>
        <v>0</v>
      </c>
      <c r="K98" s="297">
        <f>[2]C3LPG!AE117</f>
        <v>0</v>
      </c>
      <c r="L98" s="297">
        <f>[2]C3LPG!AF117</f>
        <v>0</v>
      </c>
      <c r="M98" s="297">
        <f>[2]C3LPG!AG117</f>
        <v>0</v>
      </c>
      <c r="N98" s="297">
        <f>[2]C3LPG!AH117</f>
        <v>0</v>
      </c>
      <c r="O98" s="297">
        <f>[2]C3LPG!AI117</f>
        <v>0</v>
      </c>
      <c r="P98" s="297">
        <f>[2]C3LPG!AJ117</f>
        <v>0</v>
      </c>
    </row>
    <row r="99" spans="1:16">
      <c r="A99" s="66" t="s">
        <v>62</v>
      </c>
      <c r="B99" s="76" t="s">
        <v>2</v>
      </c>
      <c r="C99" s="76" t="s">
        <v>98</v>
      </c>
      <c r="D99" s="76" t="s">
        <v>113</v>
      </c>
      <c r="E99" s="297">
        <f>[2]C3LPG!Y118</f>
        <v>0</v>
      </c>
      <c r="F99" s="297">
        <f>[2]C3LPG!Z118</f>
        <v>0</v>
      </c>
      <c r="G99" s="297">
        <f>[2]C3LPG!AA118</f>
        <v>0</v>
      </c>
      <c r="H99" s="297">
        <f>[2]C3LPG!AB118</f>
        <v>0</v>
      </c>
      <c r="I99" s="297">
        <f>[2]C3LPG!AC118</f>
        <v>0</v>
      </c>
      <c r="J99" s="297">
        <f>[2]C3LPG!AD118</f>
        <v>0</v>
      </c>
      <c r="K99" s="297">
        <f>[2]C3LPG!AE118</f>
        <v>0</v>
      </c>
      <c r="L99" s="297">
        <f>[2]C3LPG!AF118</f>
        <v>0</v>
      </c>
      <c r="M99" s="297">
        <f>[2]C3LPG!AG118</f>
        <v>0</v>
      </c>
      <c r="N99" s="297">
        <f>[2]C3LPG!AH118</f>
        <v>0</v>
      </c>
      <c r="O99" s="297">
        <f>[2]C3LPG!AI118</f>
        <v>0</v>
      </c>
      <c r="P99" s="297">
        <f>[2]C3LPG!AJ118</f>
        <v>0</v>
      </c>
    </row>
    <row r="100" spans="1:16">
      <c r="A100" s="66" t="s">
        <v>62</v>
      </c>
      <c r="B100" s="76" t="s">
        <v>2</v>
      </c>
      <c r="C100" s="76" t="s">
        <v>104</v>
      </c>
      <c r="D100" s="251" t="s">
        <v>99</v>
      </c>
      <c r="E100" s="297">
        <f>[2]C3LPG!Y119</f>
        <v>0</v>
      </c>
      <c r="F100" s="297">
        <f>[2]C3LPG!Z119</f>
        <v>0</v>
      </c>
      <c r="G100" s="297">
        <f>[2]C3LPG!AA119</f>
        <v>0</v>
      </c>
      <c r="H100" s="297">
        <f>[2]C3LPG!AB119</f>
        <v>0</v>
      </c>
      <c r="I100" s="297">
        <f>[2]C3LPG!AC119</f>
        <v>0</v>
      </c>
      <c r="J100" s="297">
        <f>[2]C3LPG!AD119</f>
        <v>0</v>
      </c>
      <c r="K100" s="297">
        <f>[2]C3LPG!AE119</f>
        <v>0</v>
      </c>
      <c r="L100" s="297">
        <f>[2]C3LPG!AF119</f>
        <v>0</v>
      </c>
      <c r="M100" s="297">
        <f>[2]C3LPG!AG119</f>
        <v>0</v>
      </c>
      <c r="N100" s="297">
        <f>[2]C3LPG!AH119</f>
        <v>0</v>
      </c>
      <c r="O100" s="297">
        <f>[2]C3LPG!AI119</f>
        <v>0</v>
      </c>
      <c r="P100" s="297">
        <f>[2]C3LPG!AJ119</f>
        <v>0</v>
      </c>
    </row>
    <row r="101" spans="1:16">
      <c r="A101" s="66" t="s">
        <v>62</v>
      </c>
      <c r="B101" s="76" t="s">
        <v>2</v>
      </c>
      <c r="C101" s="76" t="s">
        <v>104</v>
      </c>
      <c r="D101" s="251" t="s">
        <v>101</v>
      </c>
      <c r="E101" s="297">
        <f>[2]C3LPG!Y120</f>
        <v>0</v>
      </c>
      <c r="F101" s="297">
        <f>[2]C3LPG!Z120</f>
        <v>0</v>
      </c>
      <c r="G101" s="297">
        <f>[2]C3LPG!AA120</f>
        <v>0</v>
      </c>
      <c r="H101" s="297">
        <f>[2]C3LPG!AB120</f>
        <v>0</v>
      </c>
      <c r="I101" s="297">
        <f>[2]C3LPG!AC120</f>
        <v>0</v>
      </c>
      <c r="J101" s="297">
        <f>[2]C3LPG!AD120</f>
        <v>0</v>
      </c>
      <c r="K101" s="297">
        <f>[2]C3LPG!AE120</f>
        <v>0</v>
      </c>
      <c r="L101" s="297">
        <f>[2]C3LPG!AF120</f>
        <v>0</v>
      </c>
      <c r="M101" s="297">
        <f>[2]C3LPG!AG120</f>
        <v>0</v>
      </c>
      <c r="N101" s="297">
        <f>[2]C3LPG!AH120</f>
        <v>0</v>
      </c>
      <c r="O101" s="297">
        <f>[2]C3LPG!AI120</f>
        <v>0</v>
      </c>
      <c r="P101" s="297">
        <f>[2]C3LPG!AJ120</f>
        <v>0</v>
      </c>
    </row>
    <row r="102" spans="1:16">
      <c r="A102" s="66" t="s">
        <v>62</v>
      </c>
      <c r="B102" s="76" t="s">
        <v>2</v>
      </c>
      <c r="C102" s="76" t="s">
        <v>106</v>
      </c>
      <c r="D102" s="251" t="s">
        <v>99</v>
      </c>
      <c r="E102" s="297">
        <f>[2]C3LPG!Y121</f>
        <v>0</v>
      </c>
      <c r="F102" s="297">
        <f>[2]C3LPG!Z121</f>
        <v>0</v>
      </c>
      <c r="G102" s="297">
        <f>[2]C3LPG!AA121</f>
        <v>0</v>
      </c>
      <c r="H102" s="297">
        <f>[2]C3LPG!AB121</f>
        <v>0</v>
      </c>
      <c r="I102" s="297">
        <f>[2]C3LPG!AC121</f>
        <v>0</v>
      </c>
      <c r="J102" s="297">
        <f>[2]C3LPG!AD121</f>
        <v>0</v>
      </c>
      <c r="K102" s="297">
        <f>[2]C3LPG!AE121</f>
        <v>0</v>
      </c>
      <c r="L102" s="297">
        <f>[2]C3LPG!AF121</f>
        <v>0</v>
      </c>
      <c r="M102" s="297">
        <f>[2]C3LPG!AG121</f>
        <v>0</v>
      </c>
      <c r="N102" s="297">
        <f>[2]C3LPG!AH121</f>
        <v>0</v>
      </c>
      <c r="O102" s="297">
        <f>[2]C3LPG!AI121</f>
        <v>0</v>
      </c>
      <c r="P102" s="297">
        <f>[2]C3LPG!AJ121</f>
        <v>0</v>
      </c>
    </row>
    <row r="103" spans="1:16">
      <c r="A103" s="66" t="s">
        <v>62</v>
      </c>
      <c r="B103" s="76" t="s">
        <v>2</v>
      </c>
      <c r="C103" s="76" t="s">
        <v>106</v>
      </c>
      <c r="D103" s="251" t="s">
        <v>101</v>
      </c>
      <c r="E103" s="297">
        <f>[2]C3LPG!Y122</f>
        <v>3.6</v>
      </c>
      <c r="F103" s="297">
        <f>[2]C3LPG!Z122</f>
        <v>0</v>
      </c>
      <c r="G103" s="297">
        <f>[2]C3LPG!AA122</f>
        <v>0</v>
      </c>
      <c r="H103" s="297">
        <f>[2]C3LPG!AB122</f>
        <v>0</v>
      </c>
      <c r="I103" s="297">
        <f>[2]C3LPG!AC122</f>
        <v>0</v>
      </c>
      <c r="J103" s="297">
        <f>[2]C3LPG!AD122</f>
        <v>0</v>
      </c>
      <c r="K103" s="297">
        <f>[2]C3LPG!AE122</f>
        <v>0</v>
      </c>
      <c r="L103" s="297">
        <f>[2]C3LPG!AF122</f>
        <v>0</v>
      </c>
      <c r="M103" s="297">
        <f>[2]C3LPG!AG122</f>
        <v>0</v>
      </c>
      <c r="N103" s="297">
        <f>[2]C3LPG!AH122</f>
        <v>0</v>
      </c>
      <c r="O103" s="297">
        <f>[2]C3LPG!AI122</f>
        <v>0</v>
      </c>
      <c r="P103" s="297">
        <f>[2]C3LPG!AJ122</f>
        <v>0</v>
      </c>
    </row>
    <row r="104" spans="1:16">
      <c r="A104" s="66" t="s">
        <v>62</v>
      </c>
      <c r="B104" s="76" t="s">
        <v>2</v>
      </c>
      <c r="C104" s="76" t="s">
        <v>106</v>
      </c>
      <c r="D104" s="76" t="s">
        <v>113</v>
      </c>
      <c r="E104" s="297">
        <f>[2]C3LPG!Y123</f>
        <v>0.8</v>
      </c>
      <c r="F104" s="297">
        <f>[2]C3LPG!Z123</f>
        <v>0</v>
      </c>
      <c r="G104" s="297">
        <f>[2]C3LPG!AA123</f>
        <v>0</v>
      </c>
      <c r="H104" s="297">
        <f>[2]C3LPG!AB123</f>
        <v>0</v>
      </c>
      <c r="I104" s="297">
        <f>[2]C3LPG!AC123</f>
        <v>0</v>
      </c>
      <c r="J104" s="297">
        <f>[2]C3LPG!AD123</f>
        <v>0</v>
      </c>
      <c r="K104" s="297">
        <f>[2]C3LPG!AE123</f>
        <v>0</v>
      </c>
      <c r="L104" s="297">
        <f>[2]C3LPG!AF123</f>
        <v>0</v>
      </c>
      <c r="M104" s="297">
        <f>[2]C3LPG!AG123</f>
        <v>0</v>
      </c>
      <c r="N104" s="297">
        <f>[2]C3LPG!AH123</f>
        <v>0</v>
      </c>
      <c r="O104" s="297">
        <f>[2]C3LPG!AI123</f>
        <v>0</v>
      </c>
      <c r="P104" s="297">
        <f>[2]C3LPG!AJ123</f>
        <v>0</v>
      </c>
    </row>
    <row r="105" spans="1:16">
      <c r="A105" s="66" t="s">
        <v>62</v>
      </c>
      <c r="B105" s="76" t="s">
        <v>2</v>
      </c>
      <c r="C105" s="76" t="s">
        <v>107</v>
      </c>
      <c r="D105" s="251" t="s">
        <v>99</v>
      </c>
      <c r="E105" s="297">
        <f>[2]C3LPG!Y124</f>
        <v>0</v>
      </c>
      <c r="F105" s="297">
        <f>[2]C3LPG!Z124</f>
        <v>0</v>
      </c>
      <c r="G105" s="297">
        <f>[2]C3LPG!AA124</f>
        <v>0</v>
      </c>
      <c r="H105" s="297">
        <f>[2]C3LPG!AB124</f>
        <v>0</v>
      </c>
      <c r="I105" s="297">
        <f>[2]C3LPG!AC124</f>
        <v>0</v>
      </c>
      <c r="J105" s="297">
        <f>[2]C3LPG!AD124</f>
        <v>0</v>
      </c>
      <c r="K105" s="297">
        <f>[2]C3LPG!AE124</f>
        <v>0</v>
      </c>
      <c r="L105" s="297">
        <f>[2]C3LPG!AF124</f>
        <v>0</v>
      </c>
      <c r="M105" s="297">
        <f>[2]C3LPG!AG124</f>
        <v>0</v>
      </c>
      <c r="N105" s="297">
        <f>[2]C3LPG!AH124</f>
        <v>0</v>
      </c>
      <c r="O105" s="297">
        <f>[2]C3LPG!AI124</f>
        <v>0</v>
      </c>
      <c r="P105" s="297">
        <f>[2]C3LPG!AJ124</f>
        <v>0</v>
      </c>
    </row>
    <row r="106" spans="1:16">
      <c r="A106" s="66" t="s">
        <v>62</v>
      </c>
      <c r="B106" s="76" t="s">
        <v>2</v>
      </c>
      <c r="C106" s="76" t="s">
        <v>107</v>
      </c>
      <c r="D106" s="251" t="s">
        <v>101</v>
      </c>
      <c r="E106" s="297">
        <f>[2]C3LPG!Y125</f>
        <v>3.67</v>
      </c>
      <c r="F106" s="297">
        <f>[2]C3LPG!Z125</f>
        <v>0</v>
      </c>
      <c r="G106" s="297">
        <f>[2]C3LPG!AA125</f>
        <v>0</v>
      </c>
      <c r="H106" s="297">
        <f>[2]C3LPG!AB125</f>
        <v>0</v>
      </c>
      <c r="I106" s="297">
        <f>[2]C3LPG!AC125</f>
        <v>0</v>
      </c>
      <c r="J106" s="297">
        <f>[2]C3LPG!AD125</f>
        <v>0</v>
      </c>
      <c r="K106" s="297">
        <f>[2]C3LPG!AE125</f>
        <v>0</v>
      </c>
      <c r="L106" s="297">
        <f>[2]C3LPG!AF125</f>
        <v>0</v>
      </c>
      <c r="M106" s="297">
        <f>[2]C3LPG!AG125</f>
        <v>0</v>
      </c>
      <c r="N106" s="297">
        <f>[2]C3LPG!AH125</f>
        <v>0</v>
      </c>
      <c r="O106" s="297">
        <f>[2]C3LPG!AI125</f>
        <v>0</v>
      </c>
      <c r="P106" s="297">
        <f>[2]C3LPG!AJ125</f>
        <v>0</v>
      </c>
    </row>
    <row r="107" spans="1:16">
      <c r="A107" s="66" t="s">
        <v>62</v>
      </c>
      <c r="B107" s="76" t="s">
        <v>2</v>
      </c>
      <c r="C107" s="76" t="s">
        <v>108</v>
      </c>
      <c r="D107" s="251" t="s">
        <v>99</v>
      </c>
      <c r="E107" s="297">
        <f>[2]C3LPG!Y126</f>
        <v>0</v>
      </c>
      <c r="F107" s="297">
        <f>[2]C3LPG!Z126</f>
        <v>0</v>
      </c>
      <c r="G107" s="297">
        <f>[2]C3LPG!AA126</f>
        <v>0</v>
      </c>
      <c r="H107" s="297">
        <f>[2]C3LPG!AB126</f>
        <v>0</v>
      </c>
      <c r="I107" s="297">
        <f>[2]C3LPG!AC126</f>
        <v>0</v>
      </c>
      <c r="J107" s="297">
        <f>[2]C3LPG!AD126</f>
        <v>0</v>
      </c>
      <c r="K107" s="297">
        <f>[2]C3LPG!AE126</f>
        <v>0</v>
      </c>
      <c r="L107" s="297">
        <f>[2]C3LPG!AF126</f>
        <v>0</v>
      </c>
      <c r="M107" s="297">
        <f>[2]C3LPG!AG126</f>
        <v>0</v>
      </c>
      <c r="N107" s="297">
        <f>[2]C3LPG!AH126</f>
        <v>0</v>
      </c>
      <c r="O107" s="297">
        <f>[2]C3LPG!AI126</f>
        <v>0</v>
      </c>
      <c r="P107" s="297">
        <f>[2]C3LPG!AJ126</f>
        <v>0</v>
      </c>
    </row>
    <row r="108" spans="1:16">
      <c r="A108" s="66" t="s">
        <v>62</v>
      </c>
      <c r="B108" s="76" t="s">
        <v>2</v>
      </c>
      <c r="C108" s="76" t="s">
        <v>108</v>
      </c>
      <c r="D108" s="251" t="s">
        <v>101</v>
      </c>
      <c r="E108" s="297">
        <f>[2]C3LPG!Y127</f>
        <v>0</v>
      </c>
      <c r="F108" s="297">
        <f>[2]C3LPG!Z127</f>
        <v>0</v>
      </c>
      <c r="G108" s="297">
        <f>[2]C3LPG!AA127</f>
        <v>0</v>
      </c>
      <c r="H108" s="297">
        <f>[2]C3LPG!AB127</f>
        <v>0</v>
      </c>
      <c r="I108" s="297">
        <f>[2]C3LPG!AC127</f>
        <v>0</v>
      </c>
      <c r="J108" s="297">
        <f>[2]C3LPG!AD127</f>
        <v>0</v>
      </c>
      <c r="K108" s="297">
        <f>[2]C3LPG!AE127</f>
        <v>0</v>
      </c>
      <c r="L108" s="297">
        <f>[2]C3LPG!AF127</f>
        <v>0</v>
      </c>
      <c r="M108" s="297">
        <f>[2]C3LPG!AG127</f>
        <v>0</v>
      </c>
      <c r="N108" s="297">
        <f>[2]C3LPG!AH127</f>
        <v>0</v>
      </c>
      <c r="O108" s="297">
        <f>[2]C3LPG!AI127</f>
        <v>0</v>
      </c>
      <c r="P108" s="297">
        <f>[2]C3LPG!AJ127</f>
        <v>0</v>
      </c>
    </row>
    <row r="109" spans="1:16">
      <c r="A109" s="66" t="s">
        <v>62</v>
      </c>
      <c r="B109" s="76" t="s">
        <v>2</v>
      </c>
      <c r="C109" s="76" t="s">
        <v>219</v>
      </c>
      <c r="D109" s="251" t="s">
        <v>99</v>
      </c>
      <c r="E109" s="297">
        <f>[2]C3LPG!Y128</f>
        <v>0</v>
      </c>
      <c r="F109" s="297">
        <f>[2]C3LPG!Z128</f>
        <v>0</v>
      </c>
      <c r="G109" s="297">
        <f>[2]C3LPG!AA128</f>
        <v>0</v>
      </c>
      <c r="H109" s="297">
        <f>[2]C3LPG!AB128</f>
        <v>0</v>
      </c>
      <c r="I109" s="297">
        <f>[2]C3LPG!AC128</f>
        <v>0</v>
      </c>
      <c r="J109" s="297">
        <f>[2]C3LPG!AD128</f>
        <v>0</v>
      </c>
      <c r="K109" s="297">
        <f>[2]C3LPG!AE128</f>
        <v>0</v>
      </c>
      <c r="L109" s="297">
        <f>[2]C3LPG!AF128</f>
        <v>0</v>
      </c>
      <c r="M109" s="297">
        <f>[2]C3LPG!AG128</f>
        <v>0</v>
      </c>
      <c r="N109" s="297">
        <f>[2]C3LPG!AH128</f>
        <v>0</v>
      </c>
      <c r="O109" s="297">
        <f>[2]C3LPG!AI128</f>
        <v>0</v>
      </c>
      <c r="P109" s="297">
        <f>[2]C3LPG!AJ128</f>
        <v>0</v>
      </c>
    </row>
    <row r="110" spans="1:16">
      <c r="A110" s="66" t="s">
        <v>62</v>
      </c>
      <c r="B110" s="76" t="s">
        <v>2</v>
      </c>
      <c r="C110" s="76" t="s">
        <v>219</v>
      </c>
      <c r="D110" s="251" t="s">
        <v>101</v>
      </c>
      <c r="E110" s="297">
        <f>[2]C3LPG!Y129</f>
        <v>0</v>
      </c>
      <c r="F110" s="297">
        <f>[2]C3LPG!Z129</f>
        <v>0</v>
      </c>
      <c r="G110" s="297">
        <f>[2]C3LPG!AA129</f>
        <v>0</v>
      </c>
      <c r="H110" s="297">
        <f>[2]C3LPG!AB129</f>
        <v>0</v>
      </c>
      <c r="I110" s="297">
        <f>[2]C3LPG!AC129</f>
        <v>0</v>
      </c>
      <c r="J110" s="297">
        <f>[2]C3LPG!AD129</f>
        <v>0</v>
      </c>
      <c r="K110" s="297">
        <f>[2]C3LPG!AE129</f>
        <v>0</v>
      </c>
      <c r="L110" s="297">
        <f>[2]C3LPG!AF129</f>
        <v>0</v>
      </c>
      <c r="M110" s="297">
        <f>[2]C3LPG!AG129</f>
        <v>0</v>
      </c>
      <c r="N110" s="297">
        <f>[2]C3LPG!AH129</f>
        <v>0</v>
      </c>
      <c r="O110" s="297">
        <f>[2]C3LPG!AI129</f>
        <v>0</v>
      </c>
      <c r="P110" s="297">
        <f>[2]C3LPG!AJ129</f>
        <v>0</v>
      </c>
    </row>
    <row r="111" spans="1:16">
      <c r="A111" s="66" t="s">
        <v>62</v>
      </c>
      <c r="B111" s="76" t="s">
        <v>2</v>
      </c>
      <c r="C111" s="76" t="s">
        <v>110</v>
      </c>
      <c r="D111" s="251" t="s">
        <v>99</v>
      </c>
      <c r="E111" s="297">
        <f>[2]C3LPG!Y130</f>
        <v>0</v>
      </c>
      <c r="F111" s="297">
        <f>[2]C3LPG!Z130</f>
        <v>0</v>
      </c>
      <c r="G111" s="297">
        <f>[2]C3LPG!AA130</f>
        <v>0</v>
      </c>
      <c r="H111" s="297">
        <f>[2]C3LPG!AB130</f>
        <v>0</v>
      </c>
      <c r="I111" s="297">
        <f>[2]C3LPG!AC130</f>
        <v>0</v>
      </c>
      <c r="J111" s="297">
        <f>[2]C3LPG!AD130</f>
        <v>0</v>
      </c>
      <c r="K111" s="297">
        <f>[2]C3LPG!AE130</f>
        <v>0</v>
      </c>
      <c r="L111" s="297">
        <f>[2]C3LPG!AF130</f>
        <v>0</v>
      </c>
      <c r="M111" s="297">
        <f>[2]C3LPG!AG130</f>
        <v>0</v>
      </c>
      <c r="N111" s="297">
        <f>[2]C3LPG!AH130</f>
        <v>0</v>
      </c>
      <c r="O111" s="297">
        <f>[2]C3LPG!AI130</f>
        <v>0</v>
      </c>
      <c r="P111" s="297">
        <f>[2]C3LPG!AJ130</f>
        <v>0</v>
      </c>
    </row>
    <row r="112" spans="1:16">
      <c r="A112" s="66" t="s">
        <v>62</v>
      </c>
      <c r="B112" s="76" t="s">
        <v>2</v>
      </c>
      <c r="C112" s="76" t="s">
        <v>110</v>
      </c>
      <c r="D112" s="251" t="s">
        <v>101</v>
      </c>
      <c r="E112" s="297">
        <f>[2]C3LPG!Y131</f>
        <v>0</v>
      </c>
      <c r="F112" s="297">
        <f>[2]C3LPG!Z131</f>
        <v>0</v>
      </c>
      <c r="G112" s="297">
        <f>[2]C3LPG!AA131</f>
        <v>0</v>
      </c>
      <c r="H112" s="297">
        <f>[2]C3LPG!AB131</f>
        <v>0</v>
      </c>
      <c r="I112" s="297">
        <f>[2]C3LPG!AC131</f>
        <v>0</v>
      </c>
      <c r="J112" s="297">
        <f>[2]C3LPG!AD131</f>
        <v>0</v>
      </c>
      <c r="K112" s="297">
        <f>[2]C3LPG!AE131</f>
        <v>0</v>
      </c>
      <c r="L112" s="297">
        <f>[2]C3LPG!AF131</f>
        <v>0</v>
      </c>
      <c r="M112" s="297">
        <f>[2]C3LPG!AG131</f>
        <v>0</v>
      </c>
      <c r="N112" s="297">
        <f>[2]C3LPG!AH131</f>
        <v>0</v>
      </c>
      <c r="O112" s="297">
        <f>[2]C3LPG!AI131</f>
        <v>0</v>
      </c>
      <c r="P112" s="297">
        <f>[2]C3LPG!AJ131</f>
        <v>0</v>
      </c>
    </row>
    <row r="113" spans="1:16">
      <c r="A113" s="66" t="s">
        <v>62</v>
      </c>
      <c r="B113" s="76" t="s">
        <v>2</v>
      </c>
      <c r="C113" s="76" t="s">
        <v>112</v>
      </c>
      <c r="D113" s="251" t="s">
        <v>101</v>
      </c>
      <c r="E113" s="297">
        <f>[2]C3LPG!Y132</f>
        <v>0</v>
      </c>
      <c r="F113" s="297">
        <f>[2]C3LPG!Z132</f>
        <v>0</v>
      </c>
      <c r="G113" s="297">
        <f>[2]C3LPG!AA132</f>
        <v>0</v>
      </c>
      <c r="H113" s="297">
        <f>[2]C3LPG!AB132</f>
        <v>0</v>
      </c>
      <c r="I113" s="297">
        <f>[2]C3LPG!AC132</f>
        <v>0</v>
      </c>
      <c r="J113" s="297">
        <f>[2]C3LPG!AD132</f>
        <v>0</v>
      </c>
      <c r="K113" s="297">
        <f>[2]C3LPG!AE132</f>
        <v>0</v>
      </c>
      <c r="L113" s="297">
        <f>[2]C3LPG!AF132</f>
        <v>0</v>
      </c>
      <c r="M113" s="297">
        <f>[2]C3LPG!AG132</f>
        <v>0</v>
      </c>
      <c r="N113" s="297">
        <f>[2]C3LPG!AH132</f>
        <v>0</v>
      </c>
      <c r="O113" s="297">
        <f>[2]C3LPG!AI132</f>
        <v>0</v>
      </c>
      <c r="P113" s="297">
        <f>[2]C3LPG!AJ132</f>
        <v>0</v>
      </c>
    </row>
    <row r="114" spans="1:16">
      <c r="A114" s="66" t="s">
        <v>62</v>
      </c>
      <c r="B114" s="76" t="s">
        <v>84</v>
      </c>
      <c r="C114" s="76" t="s">
        <v>102</v>
      </c>
      <c r="D114" s="251" t="s">
        <v>99</v>
      </c>
      <c r="E114" s="297">
        <f>[2]C3LPG!Y133</f>
        <v>0</v>
      </c>
      <c r="F114" s="297">
        <f>[2]C3LPG!Z133</f>
        <v>0.6</v>
      </c>
      <c r="G114" s="297">
        <f>[2]C3LPG!AA133</f>
        <v>0</v>
      </c>
      <c r="H114" s="297">
        <f>[2]C3LPG!AB133</f>
        <v>0</v>
      </c>
      <c r="I114" s="297">
        <f>[2]C3LPG!AC133</f>
        <v>0</v>
      </c>
      <c r="J114" s="297">
        <f>[2]C3LPG!AD133</f>
        <v>0</v>
      </c>
      <c r="K114" s="297">
        <f>[2]C3LPG!AE133</f>
        <v>0</v>
      </c>
      <c r="L114" s="297">
        <f>[2]C3LPG!AF133</f>
        <v>0</v>
      </c>
      <c r="M114" s="297">
        <f>[2]C3LPG!AG133</f>
        <v>0</v>
      </c>
      <c r="N114" s="297">
        <f>[2]C3LPG!AH133</f>
        <v>0</v>
      </c>
      <c r="O114" s="297">
        <f>[2]C3LPG!AI133</f>
        <v>0</v>
      </c>
      <c r="P114" s="297">
        <f>[2]C3LPG!AJ133</f>
        <v>0</v>
      </c>
    </row>
    <row r="115" spans="1:16">
      <c r="A115" s="66" t="s">
        <v>62</v>
      </c>
      <c r="B115" s="76" t="s">
        <v>84</v>
      </c>
      <c r="C115" s="76" t="s">
        <v>98</v>
      </c>
      <c r="D115" s="251" t="s">
        <v>86</v>
      </c>
      <c r="E115" s="297">
        <f>[2]C3LPG!Y134</f>
        <v>3.5399999999999991</v>
      </c>
      <c r="F115" s="297">
        <f>[2]C3LPG!Z134</f>
        <v>1.9999999999999996</v>
      </c>
      <c r="G115" s="297">
        <f>[2]C3LPG!AA134</f>
        <v>1.5599999999999996</v>
      </c>
      <c r="H115" s="297">
        <f>[2]C3LPG!AB134</f>
        <v>1.5599999999999996</v>
      </c>
      <c r="I115" s="297">
        <f>[2]C3LPG!AC134</f>
        <v>2.0000000000000004</v>
      </c>
      <c r="J115" s="297">
        <f>[2]C3LPG!AD134</f>
        <v>2.4300000000000002</v>
      </c>
      <c r="K115" s="297">
        <f>[2]C3LPG!AE134</f>
        <v>2.65</v>
      </c>
      <c r="L115" s="297">
        <f>[2]C3LPG!AF134</f>
        <v>2.65</v>
      </c>
      <c r="M115" s="297">
        <f>[2]C3LPG!AG134</f>
        <v>1.9999999999999996</v>
      </c>
      <c r="N115" s="297">
        <f>[2]C3LPG!AH134</f>
        <v>1.9999999999999996</v>
      </c>
      <c r="O115" s="297">
        <f>[2]C3LPG!AI134</f>
        <v>1.9999999999999996</v>
      </c>
      <c r="P115" s="297">
        <f>[2]C3LPG!AJ134</f>
        <v>1.9999999999999996</v>
      </c>
    </row>
    <row r="116" spans="1:16">
      <c r="A116" s="66" t="s">
        <v>62</v>
      </c>
      <c r="B116" s="76" t="s">
        <v>84</v>
      </c>
      <c r="C116" s="76" t="s">
        <v>106</v>
      </c>
      <c r="D116" s="251" t="s">
        <v>86</v>
      </c>
      <c r="E116" s="297">
        <f>[2]C3LPG!Y135</f>
        <v>0</v>
      </c>
      <c r="F116" s="297">
        <f>[2]C3LPG!Z135</f>
        <v>0</v>
      </c>
      <c r="G116" s="297">
        <f>[2]C3LPG!AA135</f>
        <v>0</v>
      </c>
      <c r="H116" s="297">
        <f>[2]C3LPG!AB135</f>
        <v>0</v>
      </c>
      <c r="I116" s="297">
        <f>[2]C3LPG!AC135</f>
        <v>0</v>
      </c>
      <c r="J116" s="297">
        <f>[2]C3LPG!AD135</f>
        <v>0</v>
      </c>
      <c r="K116" s="297">
        <f>[2]C3LPG!AE135</f>
        <v>0</v>
      </c>
      <c r="L116" s="297">
        <f>[2]C3LPG!AF135</f>
        <v>0</v>
      </c>
      <c r="M116" s="297">
        <f>[2]C3LPG!AG135</f>
        <v>0</v>
      </c>
      <c r="N116" s="297">
        <f>[2]C3LPG!AH135</f>
        <v>0</v>
      </c>
      <c r="O116" s="297">
        <f>[2]C3LPG!AI135</f>
        <v>0</v>
      </c>
      <c r="P116" s="297">
        <f>[2]C3LPG!AJ135</f>
        <v>0</v>
      </c>
    </row>
    <row r="117" spans="1:16">
      <c r="A117" s="66" t="s">
        <v>62</v>
      </c>
      <c r="B117" s="76" t="s">
        <v>84</v>
      </c>
      <c r="C117" s="76" t="s">
        <v>107</v>
      </c>
      <c r="D117" s="251" t="s">
        <v>86</v>
      </c>
      <c r="E117" s="297">
        <f>[2]C3LPG!Y136</f>
        <v>4.83</v>
      </c>
      <c r="F117" s="297">
        <f>[2]C3LPG!Z136</f>
        <v>4.4800000000000004</v>
      </c>
      <c r="G117" s="297">
        <f>[2]C3LPG!AA136</f>
        <v>5.07</v>
      </c>
      <c r="H117" s="297">
        <f>[2]C3LPG!AB136</f>
        <v>5.07</v>
      </c>
      <c r="I117" s="297">
        <f>[2]C3LPG!AC136</f>
        <v>3.78</v>
      </c>
      <c r="J117" s="297">
        <f>[2]C3LPG!AD136</f>
        <v>3.47</v>
      </c>
      <c r="K117" s="297">
        <f>[2]C3LPG!AE136</f>
        <v>3.47</v>
      </c>
      <c r="L117" s="297">
        <f>[2]C3LPG!AF136</f>
        <v>3.47</v>
      </c>
      <c r="M117" s="297">
        <f>[2]C3LPG!AG136</f>
        <v>3.47</v>
      </c>
      <c r="N117" s="297">
        <f>[2]C3LPG!AH136</f>
        <v>3.47</v>
      </c>
      <c r="O117" s="297">
        <f>[2]C3LPG!AI136</f>
        <v>3.47</v>
      </c>
      <c r="P117" s="297">
        <f>[2]C3LPG!AJ136</f>
        <v>3.47</v>
      </c>
    </row>
    <row r="118" spans="1:16">
      <c r="A118" s="66" t="s">
        <v>62</v>
      </c>
      <c r="B118" s="76" t="s">
        <v>84</v>
      </c>
      <c r="C118" s="76" t="s">
        <v>219</v>
      </c>
      <c r="D118" s="251" t="s">
        <v>86</v>
      </c>
      <c r="E118" s="297">
        <f>[2]C3LPG!Y137</f>
        <v>0</v>
      </c>
      <c r="F118" s="297">
        <f>[2]C3LPG!Z137</f>
        <v>0</v>
      </c>
      <c r="G118" s="297">
        <f>[2]C3LPG!AA137</f>
        <v>0</v>
      </c>
      <c r="H118" s="297">
        <f>[2]C3LPG!AB137</f>
        <v>0</v>
      </c>
      <c r="I118" s="297">
        <f>[2]C3LPG!AC137</f>
        <v>0</v>
      </c>
      <c r="J118" s="297">
        <f>[2]C3LPG!AD137</f>
        <v>0</v>
      </c>
      <c r="K118" s="297">
        <f>[2]C3LPG!AE137</f>
        <v>0</v>
      </c>
      <c r="L118" s="297">
        <f>[2]C3LPG!AF137</f>
        <v>0</v>
      </c>
      <c r="M118" s="297">
        <f>[2]C3LPG!AG137</f>
        <v>0</v>
      </c>
      <c r="N118" s="297">
        <f>[2]C3LPG!AH137</f>
        <v>0</v>
      </c>
      <c r="O118" s="297">
        <f>[2]C3LPG!AI137</f>
        <v>0</v>
      </c>
      <c r="P118" s="297">
        <f>[2]C3LPG!AJ137</f>
        <v>0</v>
      </c>
    </row>
    <row r="119" spans="1:16">
      <c r="A119" s="66" t="s">
        <v>62</v>
      </c>
      <c r="B119" s="76" t="s">
        <v>114</v>
      </c>
      <c r="C119" s="76" t="s">
        <v>98</v>
      </c>
      <c r="D119" s="251" t="s">
        <v>115</v>
      </c>
      <c r="E119" s="297">
        <f>[2]C3LPG!Y138</f>
        <v>5.4870000000000001</v>
      </c>
      <c r="F119" s="297">
        <f>[2]C3LPG!Z138</f>
        <v>5.32</v>
      </c>
      <c r="G119" s="297">
        <f>[2]C3LPG!AA138</f>
        <v>5.74</v>
      </c>
      <c r="H119" s="297">
        <f>[2]C3LPG!AB138</f>
        <v>5.7</v>
      </c>
      <c r="I119" s="297">
        <f>[2]C3LPG!AC138</f>
        <v>5.74</v>
      </c>
      <c r="J119" s="297">
        <f>[2]C3LPG!AD138</f>
        <v>5.7</v>
      </c>
      <c r="K119" s="297">
        <f>[2]C3LPG!AE138</f>
        <v>5.83</v>
      </c>
      <c r="L119" s="297">
        <f>[2]C3LPG!AF138</f>
        <v>5.83</v>
      </c>
      <c r="M119" s="297">
        <f>[2]C3LPG!AG138</f>
        <v>5.83</v>
      </c>
      <c r="N119" s="297">
        <f>[2]C3LPG!AH138</f>
        <v>5.83</v>
      </c>
      <c r="O119" s="297">
        <f>[2]C3LPG!AI138</f>
        <v>5.83</v>
      </c>
      <c r="P119" s="297">
        <f>[2]C3LPG!AJ138</f>
        <v>5.83</v>
      </c>
    </row>
    <row r="120" spans="1:16">
      <c r="A120" s="66" t="s">
        <v>62</v>
      </c>
      <c r="B120" s="76" t="s">
        <v>91</v>
      </c>
      <c r="C120" s="76" t="s">
        <v>98</v>
      </c>
      <c r="D120" s="251" t="s">
        <v>91</v>
      </c>
      <c r="E120" s="297">
        <f>[2]C3LPG!Y139</f>
        <v>11</v>
      </c>
      <c r="F120" s="297">
        <f>[2]C3LPG!Z139</f>
        <v>6.72</v>
      </c>
      <c r="G120" s="297">
        <f>[2]C3LPG!AA139</f>
        <v>15.56</v>
      </c>
      <c r="H120" s="297">
        <f>[2]C3LPG!AB139</f>
        <v>15</v>
      </c>
      <c r="I120" s="297">
        <f>[2]C3LPG!AC139</f>
        <v>15.5</v>
      </c>
      <c r="J120" s="297">
        <f>[2]C3LPG!AD139</f>
        <v>15</v>
      </c>
      <c r="K120" s="297">
        <f>[2]C3LPG!AE139</f>
        <v>9.41</v>
      </c>
      <c r="L120" s="297">
        <f>[2]C3LPG!AF139</f>
        <v>13.19</v>
      </c>
      <c r="M120" s="297">
        <f>[2]C3LPG!AG139</f>
        <v>15</v>
      </c>
      <c r="N120" s="297">
        <f>[2]C3LPG!AH139</f>
        <v>15.5</v>
      </c>
      <c r="O120" s="297">
        <f>[2]C3LPG!AI139</f>
        <v>15</v>
      </c>
      <c r="P120" s="297">
        <f>[2]C3LPG!AJ139</f>
        <v>15.08</v>
      </c>
    </row>
    <row r="121" spans="1:16" s="65" customFormat="1" ht="23.4">
      <c r="A121" s="63" t="s">
        <v>6</v>
      </c>
      <c r="B121" s="64"/>
      <c r="D121" s="64"/>
      <c r="E121" s="203">
        <f t="shared" ref="E121:P121" si="14">SUM(E56:E120)</f>
        <v>202.43700000000001</v>
      </c>
      <c r="F121" s="203">
        <f t="shared" si="14"/>
        <v>239.9655559</v>
      </c>
      <c r="G121" s="203">
        <f t="shared" si="14"/>
        <v>247.46442810000002</v>
      </c>
      <c r="H121" s="203">
        <f t="shared" si="14"/>
        <v>274.71120607</v>
      </c>
      <c r="I121" s="203">
        <f t="shared" si="14"/>
        <v>285.45970779999999</v>
      </c>
      <c r="J121" s="203">
        <f t="shared" si="14"/>
        <v>275.02735404999999</v>
      </c>
      <c r="K121" s="203">
        <f t="shared" si="14"/>
        <v>300.75559741000001</v>
      </c>
      <c r="L121" s="203">
        <f t="shared" si="14"/>
        <v>261.37864504000004</v>
      </c>
      <c r="M121" s="203">
        <f t="shared" si="14"/>
        <v>257.10345454000003</v>
      </c>
      <c r="N121" s="203">
        <f t="shared" si="14"/>
        <v>261.84817172999999</v>
      </c>
      <c r="O121" s="203">
        <f t="shared" si="14"/>
        <v>260.55678417000001</v>
      </c>
      <c r="P121" s="203">
        <f t="shared" si="14"/>
        <v>263.49178731000001</v>
      </c>
    </row>
    <row r="122" spans="1:16">
      <c r="A122" s="360" t="s">
        <v>1</v>
      </c>
      <c r="B122" s="362" t="s">
        <v>93</v>
      </c>
      <c r="C122" s="362" t="s">
        <v>94</v>
      </c>
      <c r="D122" s="362" t="s">
        <v>95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61"/>
      <c r="B123" s="363"/>
      <c r="C123" s="363"/>
      <c r="D123" s="363"/>
      <c r="E123" s="263">
        <v>23377</v>
      </c>
      <c r="F123" s="263">
        <v>23408</v>
      </c>
      <c r="G123" s="263">
        <v>23437</v>
      </c>
      <c r="H123" s="263">
        <v>23468</v>
      </c>
      <c r="I123" s="263">
        <v>23498</v>
      </c>
      <c r="J123" s="263">
        <v>23529</v>
      </c>
      <c r="K123" s="263">
        <v>23559</v>
      </c>
      <c r="L123" s="263">
        <v>23590</v>
      </c>
      <c r="M123" s="263">
        <v>23621</v>
      </c>
      <c r="N123" s="263">
        <v>23651</v>
      </c>
      <c r="O123" s="263">
        <v>23682</v>
      </c>
      <c r="P123" s="263">
        <v>23712</v>
      </c>
    </row>
    <row r="124" spans="1:16">
      <c r="A124" s="66" t="s">
        <v>62</v>
      </c>
      <c r="B124" s="75" t="s">
        <v>90</v>
      </c>
      <c r="C124" s="75" t="s">
        <v>2</v>
      </c>
      <c r="D124" s="75" t="s">
        <v>90</v>
      </c>
      <c r="E124" s="298">
        <f>[2]NGL!BK19</f>
        <v>24.5</v>
      </c>
      <c r="F124" s="298">
        <f>[2]NGL!BL19</f>
        <v>24.5</v>
      </c>
      <c r="G124" s="298">
        <f>[2]NGL!BM19</f>
        <v>26</v>
      </c>
      <c r="H124" s="298">
        <f>[2]NGL!BN19</f>
        <v>20.5</v>
      </c>
      <c r="I124" s="298">
        <f>[2]NGL!BO19</f>
        <v>24.5</v>
      </c>
      <c r="J124" s="298">
        <f>[2]NGL!BP19</f>
        <v>21.5</v>
      </c>
      <c r="K124" s="298">
        <f>[2]NGL!BQ19</f>
        <v>18</v>
      </c>
      <c r="L124" s="298">
        <f>[2]NGL!BR19</f>
        <v>22</v>
      </c>
      <c r="M124" s="298">
        <f>[2]NGL!BS19</f>
        <v>20</v>
      </c>
      <c r="N124" s="298">
        <f>[2]NGL!BT19</f>
        <v>17</v>
      </c>
      <c r="O124" s="298">
        <f>[2]NGL!BU19</f>
        <v>20</v>
      </c>
      <c r="P124" s="298">
        <f>[2]NGL!BV19</f>
        <v>22</v>
      </c>
    </row>
    <row r="125" spans="1:16">
      <c r="A125" s="66" t="s">
        <v>62</v>
      </c>
      <c r="B125" s="75" t="s">
        <v>90</v>
      </c>
      <c r="C125" s="75" t="s">
        <v>3</v>
      </c>
      <c r="D125" s="75" t="s">
        <v>90</v>
      </c>
      <c r="E125" s="298">
        <f>[2]NGL!BK20</f>
        <v>29.16</v>
      </c>
      <c r="F125" s="298">
        <f>[2]NGL!BL20</f>
        <v>25.272000000000002</v>
      </c>
      <c r="G125" s="298">
        <f>[2]NGL!BM20</f>
        <v>28.271999999999998</v>
      </c>
      <c r="H125" s="298">
        <f>[2]NGL!BN20</f>
        <v>27.36</v>
      </c>
      <c r="I125" s="298">
        <f>[2]NGL!BO20</f>
        <v>28.271999999999998</v>
      </c>
      <c r="J125" s="298">
        <f>[2]NGL!BP20</f>
        <v>27.216000000000001</v>
      </c>
      <c r="K125" s="298">
        <f>[2]NGL!BQ20</f>
        <v>21.384</v>
      </c>
      <c r="L125" s="298">
        <f>[2]NGL!BR20</f>
        <v>27.864000000000001</v>
      </c>
      <c r="M125" s="298">
        <f>[2]NGL!BS20</f>
        <v>27.216000000000001</v>
      </c>
      <c r="N125" s="298">
        <f>[2]NGL!BT20</f>
        <v>25.296000000000003</v>
      </c>
      <c r="O125" s="298">
        <f>[2]NGL!BU20</f>
        <v>27.216000000000001</v>
      </c>
      <c r="P125" s="298">
        <f>[2]NGL!BV20</f>
        <v>27.864000000000001</v>
      </c>
    </row>
    <row r="126" spans="1:16">
      <c r="A126" s="66" t="s">
        <v>62</v>
      </c>
      <c r="B126" s="75" t="s">
        <v>90</v>
      </c>
      <c r="C126" s="75" t="s">
        <v>42</v>
      </c>
      <c r="D126" s="75" t="s">
        <v>118</v>
      </c>
      <c r="E126" s="298"/>
      <c r="F126" s="325">
        <v>1.2</v>
      </c>
      <c r="G126" s="298">
        <f>[2]NGL!BM10*0.648</f>
        <v>0</v>
      </c>
      <c r="H126" s="298">
        <f>[2]NGL!BN10*0.648</f>
        <v>0</v>
      </c>
      <c r="I126" s="298">
        <f>[2]NGL!BO10*0.648</f>
        <v>0</v>
      </c>
      <c r="J126" s="298">
        <f>[2]NGL!BP10*0.648</f>
        <v>0</v>
      </c>
      <c r="K126" s="298">
        <f>[2]NGL!BQ10*0.648</f>
        <v>1.1664000000000001</v>
      </c>
      <c r="L126" s="298">
        <f>[2]NGL!BR10*0.648</f>
        <v>0</v>
      </c>
      <c r="M126" s="298">
        <f>[2]NGL!BS10*0.648</f>
        <v>0</v>
      </c>
      <c r="N126" s="298">
        <f>[2]NGL!BT10*0.648</f>
        <v>0</v>
      </c>
      <c r="O126" s="298">
        <f>[2]NGL!BU10*0.648</f>
        <v>0</v>
      </c>
      <c r="P126" s="298">
        <f>[2]NGL!BV10*0.648</f>
        <v>0</v>
      </c>
    </row>
    <row r="127" spans="1:16">
      <c r="A127" s="66" t="s">
        <v>62</v>
      </c>
      <c r="B127" s="75" t="s">
        <v>91</v>
      </c>
      <c r="C127" s="75" t="s">
        <v>42</v>
      </c>
      <c r="D127" s="75" t="s">
        <v>91</v>
      </c>
      <c r="E127" s="298">
        <f>'[3]NGL Balance'!AY27*0.648</f>
        <v>1.2312000000000001</v>
      </c>
      <c r="F127" s="298">
        <f>'[3]NGL Balance'!AZ27*0.648</f>
        <v>0</v>
      </c>
      <c r="G127" s="298">
        <f>'[3]NGL Balance'!BA27*0.648</f>
        <v>1.2312000000000001</v>
      </c>
      <c r="H127" s="298">
        <f>'[3]NGL Balance'!BB27*0.648</f>
        <v>1.2312000000000001</v>
      </c>
      <c r="I127" s="298">
        <f>'[3]NGL Balance'!BC27*0.648</f>
        <v>1.2312000000000001</v>
      </c>
      <c r="J127" s="298">
        <f>'[3]NGL Balance'!BD27*0.648</f>
        <v>1.2312000000000001</v>
      </c>
      <c r="K127" s="298">
        <f>'[3]NGL Balance'!BE27*0.648</f>
        <v>0</v>
      </c>
      <c r="L127" s="298">
        <f>'[3]NGL Balance'!BF27*0.648</f>
        <v>1.2312000000000001</v>
      </c>
      <c r="M127" s="298">
        <f>'[3]NGL Balance'!BG27*0.648</f>
        <v>1.2312000000000001</v>
      </c>
      <c r="N127" s="298">
        <f>'[3]NGL Balance'!BH27*0.648</f>
        <v>1.2312000000000001</v>
      </c>
      <c r="O127" s="298">
        <f>'[3]NGL Balance'!BI27*0.648</f>
        <v>1.2312000000000001</v>
      </c>
      <c r="P127" s="298">
        <f>'[3]NGL Balance'!BJ27*0.648</f>
        <v>1.2312000000000001</v>
      </c>
    </row>
    <row r="128" spans="1:16">
      <c r="A128" s="66" t="s">
        <v>62</v>
      </c>
      <c r="B128" s="75" t="s">
        <v>91</v>
      </c>
      <c r="C128" s="75" t="s">
        <v>108</v>
      </c>
      <c r="D128" s="75" t="s">
        <v>91</v>
      </c>
      <c r="E128" s="298">
        <f>'[3]NGL Balance'!AY28*0.648</f>
        <v>1.2312000000000001</v>
      </c>
      <c r="F128" s="298">
        <f>'[3]NGL Balance'!AZ28*0.648</f>
        <v>1.2312000000000001</v>
      </c>
      <c r="G128" s="298">
        <f>'[3]NGL Balance'!BA28*0.648</f>
        <v>2.4624000000000001</v>
      </c>
      <c r="H128" s="298">
        <f>'[3]NGL Balance'!BB28*0.648</f>
        <v>2.4624000000000001</v>
      </c>
      <c r="I128" s="298">
        <f>'[3]NGL Balance'!BC28*0.648</f>
        <v>2.4624000000000001</v>
      </c>
      <c r="J128" s="298">
        <f>'[3]NGL Balance'!BD28*0.648</f>
        <v>2.4624000000000001</v>
      </c>
      <c r="K128" s="298">
        <f>'[3]NGL Balance'!BE28*0.648</f>
        <v>1.2312000000000001</v>
      </c>
      <c r="L128" s="298">
        <f>'[3]NGL Balance'!BF28*0.648</f>
        <v>1.2312000000000001</v>
      </c>
      <c r="M128" s="298">
        <f>'[3]NGL Balance'!BG28*0.648</f>
        <v>2.4624000000000001</v>
      </c>
      <c r="N128" s="298">
        <f>'[3]NGL Balance'!BH28*0.648</f>
        <v>2.4624000000000001</v>
      </c>
      <c r="O128" s="298">
        <f>'[3]NGL Balance'!BI28*0.648</f>
        <v>2.4624000000000001</v>
      </c>
      <c r="P128" s="298">
        <f>'[3]NGL Balance'!BJ28*0.648</f>
        <v>2.4624000000000001</v>
      </c>
    </row>
    <row r="129" spans="1:16" s="65" customFormat="1" ht="23.4">
      <c r="A129" s="63" t="s">
        <v>89</v>
      </c>
      <c r="B129" s="64"/>
      <c r="D129" s="64"/>
      <c r="E129" s="203">
        <f>SUM(E124:E128)</f>
        <v>56.122399999999999</v>
      </c>
      <c r="F129" s="203">
        <f t="shared" ref="F129:P129" si="15">SUM(F124:F128)</f>
        <v>52.20320000000001</v>
      </c>
      <c r="G129" s="203">
        <f t="shared" si="15"/>
        <v>57.965600000000002</v>
      </c>
      <c r="H129" s="203">
        <f t="shared" si="15"/>
        <v>51.553600000000003</v>
      </c>
      <c r="I129" s="203">
        <f t="shared" si="15"/>
        <v>56.465600000000002</v>
      </c>
      <c r="J129" s="203">
        <f t="shared" si="15"/>
        <v>52.409600000000005</v>
      </c>
      <c r="K129" s="203">
        <f t="shared" si="15"/>
        <v>41.781600000000005</v>
      </c>
      <c r="L129" s="203">
        <f t="shared" si="15"/>
        <v>52.326400000000007</v>
      </c>
      <c r="M129" s="203">
        <f t="shared" si="15"/>
        <v>50.909600000000005</v>
      </c>
      <c r="N129" s="203">
        <f t="shared" si="15"/>
        <v>45.98960000000001</v>
      </c>
      <c r="O129" s="203">
        <f t="shared" si="15"/>
        <v>50.909600000000005</v>
      </c>
      <c r="P129" s="203">
        <f t="shared" si="15"/>
        <v>53.557600000000008</v>
      </c>
    </row>
    <row r="130" spans="1:16">
      <c r="A130" s="360" t="s">
        <v>1</v>
      </c>
      <c r="B130" s="362" t="s">
        <v>89</v>
      </c>
      <c r="C130" s="362" t="s">
        <v>94</v>
      </c>
      <c r="D130" s="362" t="s">
        <v>95</v>
      </c>
      <c r="E130" s="220">
        <v>31</v>
      </c>
      <c r="F130" s="220">
        <v>28</v>
      </c>
      <c r="G130" s="220">
        <v>31</v>
      </c>
      <c r="H130" s="220">
        <v>30</v>
      </c>
      <c r="I130" s="220">
        <v>31</v>
      </c>
      <c r="J130" s="220">
        <v>30</v>
      </c>
      <c r="K130" s="220">
        <v>31</v>
      </c>
      <c r="L130" s="220">
        <v>31</v>
      </c>
      <c r="M130" s="220">
        <v>30</v>
      </c>
      <c r="N130" s="220">
        <v>31</v>
      </c>
      <c r="O130" s="220">
        <v>30</v>
      </c>
      <c r="P130" s="220">
        <v>31</v>
      </c>
    </row>
    <row r="131" spans="1:16">
      <c r="A131" s="361"/>
      <c r="B131" s="363"/>
      <c r="C131" s="363"/>
      <c r="D131" s="363"/>
      <c r="E131" s="263">
        <v>23377</v>
      </c>
      <c r="F131" s="263">
        <v>23408</v>
      </c>
      <c r="G131" s="263">
        <v>23437</v>
      </c>
      <c r="H131" s="263">
        <v>23468</v>
      </c>
      <c r="I131" s="263">
        <v>23498</v>
      </c>
      <c r="J131" s="263">
        <v>23529</v>
      </c>
      <c r="K131" s="263">
        <v>23559</v>
      </c>
      <c r="L131" s="263">
        <v>23590</v>
      </c>
      <c r="M131" s="263">
        <v>23621</v>
      </c>
      <c r="N131" s="263">
        <v>23651</v>
      </c>
      <c r="O131" s="263">
        <v>23682</v>
      </c>
      <c r="P131" s="263">
        <v>23712</v>
      </c>
    </row>
    <row r="132" spans="1:16">
      <c r="A132" s="66" t="s">
        <v>62</v>
      </c>
      <c r="B132" s="75" t="s">
        <v>90</v>
      </c>
      <c r="C132" s="75" t="s">
        <v>3</v>
      </c>
      <c r="D132" s="75" t="s">
        <v>90</v>
      </c>
      <c r="E132" s="300">
        <f>3*24*E130/1000</f>
        <v>2.2320000000000002</v>
      </c>
      <c r="F132" s="300">
        <f t="shared" ref="F132" si="16">3*24*F130/1000</f>
        <v>2.016</v>
      </c>
      <c r="G132" s="300">
        <f>6*24*G130/1000</f>
        <v>4.4640000000000004</v>
      </c>
      <c r="H132" s="300">
        <f t="shared" ref="H132:P132" si="17">6*24*H130/1000</f>
        <v>4.32</v>
      </c>
      <c r="I132" s="300">
        <f t="shared" si="17"/>
        <v>4.4640000000000004</v>
      </c>
      <c r="J132" s="300">
        <f t="shared" si="17"/>
        <v>4.32</v>
      </c>
      <c r="K132" s="300">
        <f t="shared" si="17"/>
        <v>4.4640000000000004</v>
      </c>
      <c r="L132" s="300">
        <f t="shared" si="17"/>
        <v>4.4640000000000004</v>
      </c>
      <c r="M132" s="300">
        <f t="shared" si="17"/>
        <v>4.32</v>
      </c>
      <c r="N132" s="300">
        <f t="shared" si="17"/>
        <v>4.4640000000000004</v>
      </c>
      <c r="O132" s="300">
        <f t="shared" si="17"/>
        <v>4.32</v>
      </c>
      <c r="P132" s="300">
        <f t="shared" si="17"/>
        <v>4.4640000000000004</v>
      </c>
    </row>
    <row r="133" spans="1:16" s="65" customFormat="1" ht="23.4">
      <c r="A133" s="63" t="s">
        <v>141</v>
      </c>
      <c r="B133" s="64"/>
      <c r="D133" s="64"/>
      <c r="E133" s="209">
        <f>E132</f>
        <v>2.2320000000000002</v>
      </c>
      <c r="F133" s="209">
        <f t="shared" ref="F133:P133" si="18">F132</f>
        <v>2.016</v>
      </c>
      <c r="G133" s="209">
        <f t="shared" si="18"/>
        <v>4.4640000000000004</v>
      </c>
      <c r="H133" s="209">
        <f t="shared" si="18"/>
        <v>4.32</v>
      </c>
      <c r="I133" s="209">
        <f t="shared" si="18"/>
        <v>4.4640000000000004</v>
      </c>
      <c r="J133" s="209">
        <f t="shared" si="18"/>
        <v>4.32</v>
      </c>
      <c r="K133" s="209">
        <f t="shared" si="18"/>
        <v>4.4640000000000004</v>
      </c>
      <c r="L133" s="209">
        <f t="shared" si="18"/>
        <v>4.4640000000000004</v>
      </c>
      <c r="M133" s="209">
        <f t="shared" si="18"/>
        <v>4.32</v>
      </c>
      <c r="N133" s="209">
        <f t="shared" si="18"/>
        <v>4.4640000000000004</v>
      </c>
      <c r="O133" s="209">
        <f t="shared" si="18"/>
        <v>4.32</v>
      </c>
      <c r="P133" s="209">
        <f t="shared" si="18"/>
        <v>4.4640000000000004</v>
      </c>
    </row>
    <row r="134" spans="1:16">
      <c r="A134" s="360" t="s">
        <v>1</v>
      </c>
      <c r="B134" s="362" t="s">
        <v>141</v>
      </c>
      <c r="C134" s="362" t="s">
        <v>94</v>
      </c>
      <c r="D134" s="362" t="s">
        <v>95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61"/>
      <c r="B135" s="363"/>
      <c r="C135" s="363"/>
      <c r="D135" s="363"/>
      <c r="E135" s="271">
        <v>23377</v>
      </c>
      <c r="F135" s="263">
        <v>23408</v>
      </c>
      <c r="G135" s="263">
        <v>23437</v>
      </c>
      <c r="H135" s="263">
        <v>23468</v>
      </c>
      <c r="I135" s="263">
        <v>23498</v>
      </c>
      <c r="J135" s="263">
        <v>23529</v>
      </c>
      <c r="K135" s="263">
        <v>23559</v>
      </c>
      <c r="L135" s="263">
        <v>23590</v>
      </c>
      <c r="M135" s="263">
        <v>23621</v>
      </c>
      <c r="N135" s="263">
        <v>23651</v>
      </c>
      <c r="O135" s="263">
        <v>23682</v>
      </c>
      <c r="P135" s="263">
        <v>23712</v>
      </c>
    </row>
    <row r="136" spans="1:16">
      <c r="A136" s="66" t="s">
        <v>62</v>
      </c>
      <c r="B136" s="75" t="s">
        <v>90</v>
      </c>
      <c r="C136" s="75" t="s">
        <v>142</v>
      </c>
      <c r="D136" s="75" t="s">
        <v>90</v>
      </c>
      <c r="E136" s="219">
        <v>35</v>
      </c>
      <c r="F136" s="219">
        <v>35</v>
      </c>
      <c r="G136" s="219">
        <v>35</v>
      </c>
      <c r="H136" s="219">
        <v>35</v>
      </c>
      <c r="I136" s="219">
        <v>35</v>
      </c>
      <c r="J136" s="219">
        <v>35</v>
      </c>
      <c r="K136" s="219">
        <v>35</v>
      </c>
      <c r="L136" s="219">
        <v>35</v>
      </c>
      <c r="M136" s="219">
        <v>35</v>
      </c>
      <c r="N136" s="219">
        <v>35</v>
      </c>
      <c r="O136" s="219">
        <v>35</v>
      </c>
      <c r="P136" s="219">
        <v>35</v>
      </c>
    </row>
    <row r="137" spans="1:16">
      <c r="A137" s="66" t="s">
        <v>62</v>
      </c>
      <c r="B137" s="75" t="s">
        <v>90</v>
      </c>
      <c r="C137" s="75" t="s">
        <v>143</v>
      </c>
      <c r="D137" s="75" t="s">
        <v>90</v>
      </c>
      <c r="E137" s="219">
        <v>20</v>
      </c>
      <c r="F137" s="219">
        <v>20</v>
      </c>
      <c r="G137" s="219">
        <v>20</v>
      </c>
      <c r="H137" s="219">
        <v>20</v>
      </c>
      <c r="I137" s="219">
        <v>20</v>
      </c>
      <c r="J137" s="219">
        <v>20</v>
      </c>
      <c r="K137" s="219">
        <v>20</v>
      </c>
      <c r="L137" s="219">
        <v>20</v>
      </c>
      <c r="M137" s="219">
        <v>20</v>
      </c>
      <c r="N137" s="219">
        <v>20</v>
      </c>
      <c r="O137" s="219">
        <v>20</v>
      </c>
      <c r="P137" s="219">
        <v>20</v>
      </c>
    </row>
    <row r="140" spans="1:16">
      <c r="E140" s="183">
        <f t="shared" ref="E140:P140" si="19">SUM(E25:E31,E35:E52,E56:E120,E124:E128,E132,E136:E137)</f>
        <v>573.8279609756097</v>
      </c>
      <c r="F140" s="183">
        <f t="shared" si="19"/>
        <v>613.69787815705331</v>
      </c>
      <c r="G140" s="183">
        <f t="shared" si="19"/>
        <v>659.65869358115299</v>
      </c>
      <c r="H140" s="183">
        <f t="shared" si="19"/>
        <v>664.74865677288255</v>
      </c>
      <c r="I140" s="183">
        <f t="shared" si="19"/>
        <v>693.55775580000022</v>
      </c>
      <c r="J140" s="183">
        <f t="shared" si="19"/>
        <v>676.76383605000012</v>
      </c>
      <c r="K140" s="183">
        <f t="shared" si="19"/>
        <v>611.62024926933714</v>
      </c>
      <c r="L140" s="183">
        <f t="shared" si="19"/>
        <v>658.95421604000023</v>
      </c>
      <c r="M140" s="183">
        <f t="shared" si="19"/>
        <v>641.18326554000009</v>
      </c>
      <c r="N140" s="183">
        <f t="shared" si="19"/>
        <v>597.04324221120396</v>
      </c>
      <c r="O140" s="183">
        <f t="shared" si="19"/>
        <v>626.62394880934551</v>
      </c>
      <c r="P140" s="183">
        <f t="shared" si="19"/>
        <v>670.51360531224293</v>
      </c>
    </row>
    <row r="142" spans="1:16" ht="15" thickBot="1">
      <c r="E142" s="271">
        <v>23377</v>
      </c>
      <c r="F142" s="263">
        <v>23408</v>
      </c>
      <c r="G142" s="263">
        <v>23437</v>
      </c>
      <c r="H142" s="263">
        <v>23468</v>
      </c>
      <c r="I142" s="263">
        <v>23498</v>
      </c>
      <c r="J142" s="263">
        <v>23529</v>
      </c>
      <c r="K142" s="263">
        <v>23559</v>
      </c>
      <c r="L142" s="263">
        <v>23590</v>
      </c>
      <c r="M142" s="263">
        <v>23621</v>
      </c>
      <c r="N142" s="263">
        <v>23651</v>
      </c>
      <c r="O142" s="263">
        <v>23682</v>
      </c>
      <c r="P142" s="263">
        <v>23712</v>
      </c>
    </row>
    <row r="143" spans="1:16">
      <c r="A143" s="284" t="s">
        <v>67</v>
      </c>
      <c r="B143" s="83" t="s">
        <v>90</v>
      </c>
      <c r="C143" s="83" t="s">
        <v>2</v>
      </c>
      <c r="D143" s="84" t="s">
        <v>90</v>
      </c>
      <c r="E143" s="297">
        <f>[4]NGL!BK7</f>
        <v>37.808641975308639</v>
      </c>
      <c r="F143" s="297">
        <f>[4]NGL!BL7</f>
        <v>35.493827160493829</v>
      </c>
      <c r="G143" s="297">
        <f>[4]NGL!BM7</f>
        <v>35.493827160493829</v>
      </c>
      <c r="H143" s="297">
        <f>[4]NGL!BN7</f>
        <v>35.493827160493829</v>
      </c>
      <c r="I143" s="297">
        <f>[4]NGL!BO7</f>
        <v>33.950617283950614</v>
      </c>
      <c r="J143" s="297">
        <f>[4]NGL!BP7</f>
        <v>33.179012345679013</v>
      </c>
      <c r="K143" s="297">
        <f>[4]NGL!BQ7</f>
        <v>20.061728395061728</v>
      </c>
      <c r="L143" s="297">
        <f>[4]NGL!BR7</f>
        <v>33.950617283950614</v>
      </c>
      <c r="M143" s="297">
        <f>[4]NGL!BS7</f>
        <v>30.864197530864196</v>
      </c>
      <c r="N143" s="297">
        <f>[4]NGL!BT7</f>
        <v>26.234567901234566</v>
      </c>
      <c r="O143" s="297">
        <f>[4]NGL!BU7</f>
        <v>30.864197530864196</v>
      </c>
      <c r="P143" s="297">
        <f>[4]NGL!BV7</f>
        <v>33.950617283950614</v>
      </c>
    </row>
    <row r="144" spans="1:16" ht="15" thickBot="1">
      <c r="A144" s="285" t="s">
        <v>67</v>
      </c>
      <c r="B144" s="85" t="s">
        <v>90</v>
      </c>
      <c r="C144" s="85" t="s">
        <v>3</v>
      </c>
      <c r="D144" s="86" t="s">
        <v>90</v>
      </c>
      <c r="E144" s="297">
        <f>[4]NGL!BK8</f>
        <v>45</v>
      </c>
      <c r="F144" s="297">
        <f>[4]NGL!BL8</f>
        <v>39</v>
      </c>
      <c r="G144" s="297">
        <f>[4]NGL!BM8</f>
        <v>43</v>
      </c>
      <c r="H144" s="297">
        <f>[4]NGL!BN8</f>
        <v>42</v>
      </c>
      <c r="I144" s="297">
        <f>[4]NGL!BO8</f>
        <v>43</v>
      </c>
      <c r="J144" s="297">
        <f>[4]NGL!BP8</f>
        <v>42</v>
      </c>
      <c r="K144" s="297">
        <f>[4]NGL!BQ8</f>
        <v>43</v>
      </c>
      <c r="L144" s="297">
        <f>[4]NGL!BR8</f>
        <v>43</v>
      </c>
      <c r="M144" s="297">
        <f>[4]NGL!BS8</f>
        <v>42</v>
      </c>
      <c r="N144" s="297">
        <f>[4]NGL!BT8</f>
        <v>39.037037037037038</v>
      </c>
      <c r="O144" s="297">
        <f>[4]NGL!BU8</f>
        <v>42</v>
      </c>
      <c r="P144" s="297">
        <f>[4]NGL!BV8</f>
        <v>43</v>
      </c>
    </row>
    <row r="145" spans="1:16">
      <c r="A145" s="82" t="s">
        <v>67</v>
      </c>
      <c r="B145" s="82" t="s">
        <v>90</v>
      </c>
      <c r="C145" s="82" t="s">
        <v>42</v>
      </c>
      <c r="D145" s="82" t="s">
        <v>118</v>
      </c>
      <c r="E145" s="299"/>
      <c r="F145" s="299"/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</row>
    <row r="146" spans="1:16">
      <c r="A146" s="75" t="s">
        <v>67</v>
      </c>
      <c r="B146" s="75" t="s">
        <v>91</v>
      </c>
      <c r="C146" s="75" t="s">
        <v>42</v>
      </c>
      <c r="D146" s="75" t="s">
        <v>91</v>
      </c>
      <c r="E146" s="299">
        <v>1.9</v>
      </c>
      <c r="F146" s="299">
        <v>1.9</v>
      </c>
      <c r="G146" s="299">
        <f t="shared" ref="G146:J146" si="20">1.9*2</f>
        <v>3.8</v>
      </c>
      <c r="H146" s="299">
        <f t="shared" si="20"/>
        <v>3.8</v>
      </c>
      <c r="I146" s="299">
        <f t="shared" si="20"/>
        <v>3.8</v>
      </c>
      <c r="J146" s="299">
        <f t="shared" si="20"/>
        <v>3.8</v>
      </c>
      <c r="K146" s="299">
        <v>1.9</v>
      </c>
      <c r="L146" s="299">
        <v>1.9</v>
      </c>
      <c r="M146" s="299">
        <f t="shared" ref="M146:P146" si="21">1.9*2</f>
        <v>3.8</v>
      </c>
      <c r="N146" s="299">
        <f t="shared" si="21"/>
        <v>3.8</v>
      </c>
      <c r="O146" s="299">
        <f t="shared" si="21"/>
        <v>3.8</v>
      </c>
      <c r="P146" s="299">
        <f t="shared" si="21"/>
        <v>3.8</v>
      </c>
    </row>
    <row r="147" spans="1:16">
      <c r="A147" s="75" t="s">
        <v>67</v>
      </c>
      <c r="B147" s="75" t="s">
        <v>91</v>
      </c>
      <c r="C147" s="75" t="s">
        <v>84</v>
      </c>
      <c r="D147" s="75" t="s">
        <v>91</v>
      </c>
      <c r="E147" s="299">
        <v>1.9</v>
      </c>
      <c r="F147" s="299">
        <v>1.9</v>
      </c>
      <c r="G147" s="299">
        <v>1.9</v>
      </c>
      <c r="H147" s="299">
        <v>1.9</v>
      </c>
      <c r="I147" s="299">
        <v>1.9</v>
      </c>
      <c r="J147" s="299">
        <v>1.9</v>
      </c>
      <c r="K147" s="299">
        <v>1.9</v>
      </c>
      <c r="L147" s="299">
        <v>1.9</v>
      </c>
      <c r="M147" s="299">
        <v>1.9</v>
      </c>
      <c r="N147" s="299">
        <v>1.9</v>
      </c>
      <c r="O147" s="299">
        <v>1.9</v>
      </c>
      <c r="P147" s="299">
        <v>1.9</v>
      </c>
    </row>
  </sheetData>
  <mergeCells count="24">
    <mergeCell ref="A122:A123"/>
    <mergeCell ref="B122:B123"/>
    <mergeCell ref="C122:C123"/>
    <mergeCell ref="D122:D123"/>
    <mergeCell ref="A130:A131"/>
    <mergeCell ref="B130:B131"/>
    <mergeCell ref="C130:C131"/>
    <mergeCell ref="D130:D131"/>
    <mergeCell ref="A134:A135"/>
    <mergeCell ref="B134:B135"/>
    <mergeCell ref="C134:C135"/>
    <mergeCell ref="D134:D135"/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Q173"/>
  <sheetViews>
    <sheetView topLeftCell="A30" zoomScale="70" zoomScaleNormal="70" workbookViewId="0">
      <selection activeCell="P46" sqref="P46"/>
    </sheetView>
  </sheetViews>
  <sheetFormatPr defaultColWidth="8.6640625" defaultRowHeight="14.4"/>
  <cols>
    <col min="1" max="1" width="8.6640625" style="60"/>
    <col min="2" max="2" width="37.6640625" style="60" bestFit="1" customWidth="1"/>
    <col min="3" max="3" width="38.21875" style="61" bestFit="1" customWidth="1"/>
    <col min="4" max="4" width="16.77734375" style="60" bestFit="1" customWidth="1"/>
    <col min="5" max="16" width="11.33203125" style="61" bestFit="1" customWidth="1"/>
    <col min="17" max="17" width="12.21875" style="61" bestFit="1" customWidth="1"/>
    <col min="18" max="16384" width="8.6640625" style="6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3.4">
      <c r="A21" s="62" t="s">
        <v>138</v>
      </c>
    </row>
    <row r="22" spans="1:16" s="65" customFormat="1" ht="23.4">
      <c r="A22" s="63" t="s">
        <v>0</v>
      </c>
      <c r="B22" s="64"/>
      <c r="D22" s="64"/>
    </row>
    <row r="23" spans="1:16">
      <c r="A23" s="362" t="s">
        <v>1</v>
      </c>
      <c r="B23" s="362" t="s">
        <v>93</v>
      </c>
      <c r="C23" s="362" t="s">
        <v>94</v>
      </c>
      <c r="D23" s="362" t="s">
        <v>95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65"/>
      <c r="B24" s="363"/>
      <c r="C24" s="363"/>
      <c r="D24" s="363"/>
      <c r="E24" s="271">
        <v>23377</v>
      </c>
      <c r="F24" s="271">
        <v>23408</v>
      </c>
      <c r="G24" s="271">
        <v>23437</v>
      </c>
      <c r="H24" s="271">
        <v>23468</v>
      </c>
      <c r="I24" s="271">
        <v>23498</v>
      </c>
      <c r="J24" s="271">
        <v>23529</v>
      </c>
      <c r="K24" s="271">
        <v>23559</v>
      </c>
      <c r="L24" s="271">
        <v>23590</v>
      </c>
      <c r="M24" s="271">
        <v>23621</v>
      </c>
      <c r="N24" s="271">
        <v>23651</v>
      </c>
      <c r="O24" s="271">
        <v>23682</v>
      </c>
      <c r="P24" s="271">
        <v>23712</v>
      </c>
    </row>
    <row r="25" spans="1:16">
      <c r="A25" s="66" t="s">
        <v>88</v>
      </c>
      <c r="B25" s="276" t="s">
        <v>90</v>
      </c>
      <c r="C25" s="276" t="s">
        <v>228</v>
      </c>
      <c r="D25" s="276" t="s">
        <v>90</v>
      </c>
      <c r="E25" s="67">
        <f>'Selling Price'!E25*'Volume (KT)'!E25*'Selling Price'!E$20/10^3</f>
        <v>376.50565573251174</v>
      </c>
      <c r="F25" s="67">
        <f>'Selling Price'!F25*'Volume (KT)'!F25*'Selling Price'!F$20/10^3</f>
        <v>452.93427995671607</v>
      </c>
      <c r="G25" s="67">
        <f>'Selling Price'!G25*'Volume (KT)'!G25*'Selling Price'!G$20/10^3</f>
        <v>492.03420325008585</v>
      </c>
      <c r="H25" s="67">
        <f>'Selling Price'!H25*'Volume (KT)'!H25*'Selling Price'!H$20/10^3</f>
        <v>447.70807530610892</v>
      </c>
      <c r="I25" s="67">
        <f>'Selling Price'!I25*'Volume (KT)'!I25*'Selling Price'!I$20/10^3</f>
        <v>493.92167413247995</v>
      </c>
      <c r="J25" s="67">
        <f>'Selling Price'!J25*'Volume (KT)'!J25*'Selling Price'!J$20/10^3</f>
        <v>485.65566783359998</v>
      </c>
      <c r="K25" s="67">
        <f>'Selling Price'!K25*'Volume (KT)'!K25*'Selling Price'!K$20/10^3</f>
        <v>492.57682889855994</v>
      </c>
      <c r="L25" s="67">
        <f>'Selling Price'!L25*'Volume (KT)'!L25*'Selling Price'!L$20/10^3</f>
        <v>476.4326016</v>
      </c>
      <c r="M25" s="67">
        <f>'Selling Price'!M25*'Volume (KT)'!M25*'Selling Price'!M$20/10^3</f>
        <v>436.95070079999994</v>
      </c>
      <c r="N25" s="67">
        <f>'Selling Price'!N25*'Volume (KT)'!N25*'Selling Price'!N$20/10^3</f>
        <v>395.35211743559978</v>
      </c>
      <c r="O25" s="67">
        <f>'Selling Price'!O25*'Volume (KT)'!O25*'Selling Price'!O$20/10^3</f>
        <v>455.95054698696009</v>
      </c>
      <c r="P25" s="67">
        <f>'Selling Price'!P25*'Volume (KT)'!P25*'Selling Price'!P$20/10^3</f>
        <v>463.10098438952019</v>
      </c>
    </row>
    <row r="26" spans="1:16">
      <c r="A26" s="66" t="s">
        <v>88</v>
      </c>
      <c r="B26" s="276" t="s">
        <v>90</v>
      </c>
      <c r="C26" s="276" t="s">
        <v>229</v>
      </c>
      <c r="D26" s="276" t="s">
        <v>90</v>
      </c>
      <c r="E26" s="67">
        <f>'Selling Price'!E26*'Volume (KT)'!E26*'Selling Price'!E$20/10^3</f>
        <v>603.10988002080023</v>
      </c>
      <c r="F26" s="67">
        <f>'Selling Price'!F26*'Volume (KT)'!F26*'Selling Price'!F$20/10^3</f>
        <v>558.12211809629309</v>
      </c>
      <c r="G26" s="67">
        <f>'Selling Price'!G26*'Volume (KT)'!G26*'Selling Price'!G$20/10^3</f>
        <v>531.22371388441638</v>
      </c>
      <c r="H26" s="67">
        <f>'Selling Price'!H26*'Volume (KT)'!H26*'Selling Price'!H$20/10^3</f>
        <v>435.68315962490885</v>
      </c>
      <c r="I26" s="67">
        <f>'Selling Price'!I26*'Volume (KT)'!I26*'Selling Price'!I$20/10^3</f>
        <v>454.75455190302722</v>
      </c>
      <c r="J26" s="67">
        <f>'Selling Price'!J26*'Volume (KT)'!J26*'Selling Price'!J$20/10^3</f>
        <v>482.33858740125703</v>
      </c>
      <c r="K26" s="67">
        <f>'Selling Price'!K26*'Volume (KT)'!K26*'Selling Price'!K$20/10^3</f>
        <v>450.86319310061583</v>
      </c>
      <c r="L26" s="67">
        <f>'Selling Price'!L26*'Volume (KT)'!L26*'Selling Price'!L$20/10^3</f>
        <v>431.08936089600007</v>
      </c>
      <c r="M26" s="67">
        <f>'Selling Price'!M26*'Volume (KT)'!M26*'Selling Price'!M$20/10^3</f>
        <v>417.18325248000002</v>
      </c>
      <c r="N26" s="67">
        <f>'Selling Price'!N26*'Volume (KT)'!N26*'Selling Price'!N$20/10^3</f>
        <v>414.95084398379441</v>
      </c>
      <c r="O26" s="67">
        <f>'Selling Price'!O26*'Volume (KT)'!O26*'Selling Price'!O$20/10^3</f>
        <v>411.29864962551113</v>
      </c>
      <c r="P26" s="67">
        <f>'Selling Price'!P26*'Volume (KT)'!P26*'Selling Price'!P$20/10^3</f>
        <v>427.5516048190317</v>
      </c>
    </row>
    <row r="27" spans="1:16">
      <c r="A27" s="66" t="s">
        <v>88</v>
      </c>
      <c r="B27" s="276" t="s">
        <v>90</v>
      </c>
      <c r="C27" s="276" t="s">
        <v>230</v>
      </c>
      <c r="D27" s="276" t="s">
        <v>90</v>
      </c>
      <c r="E27" s="67">
        <f>'Selling Price'!E27*'Volume (KT)'!E27*'Selling Price'!E$20/10^3</f>
        <v>1235.1220383741843</v>
      </c>
      <c r="F27" s="67">
        <f>'Selling Price'!F27*'Volume (KT)'!F27*'Selling Price'!F$20/10^3</f>
        <v>1142.7000261941935</v>
      </c>
      <c r="G27" s="67">
        <f>'Selling Price'!G27*'Volume (KT)'!G27*'Selling Price'!G$20/10^3</f>
        <v>1229.2080897544065</v>
      </c>
      <c r="H27" s="67">
        <f>'Selling Price'!H27*'Volume (KT)'!H27*'Selling Price'!H$20/10^3</f>
        <v>1210.4478578798994</v>
      </c>
      <c r="I27" s="67">
        <f>'Selling Price'!I27*'Volume (KT)'!I27*'Selling Price'!I$20/10^3</f>
        <v>1345.2560969400115</v>
      </c>
      <c r="J27" s="67">
        <f>'Selling Price'!J27*'Volume (KT)'!J27*'Selling Price'!J$20/10^3</f>
        <v>1209.2590505480607</v>
      </c>
      <c r="K27" s="67">
        <f>'Selling Price'!K27*'Volume (KT)'!K27*'Selling Price'!K$20/10^3</f>
        <v>721.19977319208181</v>
      </c>
      <c r="L27" s="67">
        <f>'Selling Price'!L27*'Volume (KT)'!L27*'Selling Price'!L$20/10^3</f>
        <v>1243.4418574187525</v>
      </c>
      <c r="M27" s="67">
        <f>'Selling Price'!M27*'Volume (KT)'!M27*'Selling Price'!M$20/10^3</f>
        <v>1070.5540041169922</v>
      </c>
      <c r="N27" s="67">
        <f>'Selling Price'!N27*'Volume (KT)'!N27*'Selling Price'!N$20/10^3</f>
        <v>846.97368424662716</v>
      </c>
      <c r="O27" s="67">
        <f>'Selling Price'!O27*'Volume (KT)'!O27*'Selling Price'!O$20/10^3</f>
        <v>1278.9543232933063</v>
      </c>
      <c r="P27" s="67">
        <f>'Selling Price'!P27*'Volume (KT)'!P27*'Selling Price'!P$20/10^3</f>
        <v>1251.4659015239145</v>
      </c>
    </row>
    <row r="28" spans="1:16">
      <c r="A28" s="66" t="s">
        <v>88</v>
      </c>
      <c r="B28" s="276" t="s">
        <v>90</v>
      </c>
      <c r="C28" s="276" t="s">
        <v>231</v>
      </c>
      <c r="D28" s="276" t="s">
        <v>90</v>
      </c>
      <c r="E28" s="67">
        <f>'Selling Price'!E28*'Volume (KT)'!E28*'Selling Price'!E$20/10^3</f>
        <v>0</v>
      </c>
      <c r="F28" s="67">
        <f>'Selling Price'!F28*'Volume (KT)'!F28*'Selling Price'!F$20/10^3</f>
        <v>0</v>
      </c>
      <c r="G28" s="67">
        <f>'Selling Price'!G28*'Volume (KT)'!G28*'Selling Price'!G$20/10^3</f>
        <v>0</v>
      </c>
      <c r="H28" s="67">
        <f>'Selling Price'!H28*'Volume (KT)'!H28*'Selling Price'!H$20/10^3</f>
        <v>0</v>
      </c>
      <c r="I28" s="67">
        <f>'Selling Price'!I28*'Volume (KT)'!I28*'Selling Price'!I$20/10^3</f>
        <v>0</v>
      </c>
      <c r="J28" s="67">
        <f>'Selling Price'!J28*'Volume (KT)'!J28*'Selling Price'!J$20/10^3</f>
        <v>0</v>
      </c>
      <c r="K28" s="67">
        <f>'Selling Price'!K28*'Volume (KT)'!K28*'Selling Price'!K$20/10^3</f>
        <v>0</v>
      </c>
      <c r="L28" s="67">
        <f>'Selling Price'!L28*'Volume (KT)'!L28*'Selling Price'!L$20/10^3</f>
        <v>0</v>
      </c>
      <c r="M28" s="67">
        <f>'Selling Price'!M28*'Volume (KT)'!M28*'Selling Price'!M$20/10^3</f>
        <v>0</v>
      </c>
      <c r="N28" s="67">
        <f>'Selling Price'!N28*'Volume (KT)'!N28*'Selling Price'!N$20/10^3</f>
        <v>0</v>
      </c>
      <c r="O28" s="67">
        <f>'Selling Price'!O28*'Volume (KT)'!O28*'Selling Price'!O$20/10^3</f>
        <v>0</v>
      </c>
      <c r="P28" s="67">
        <f>'Selling Price'!P28*'Volume (KT)'!P28*'Selling Price'!P$20/10^3</f>
        <v>0</v>
      </c>
    </row>
    <row r="29" spans="1:16">
      <c r="A29" s="66" t="s">
        <v>88</v>
      </c>
      <c r="B29" s="276" t="s">
        <v>90</v>
      </c>
      <c r="C29" s="276" t="s">
        <v>232</v>
      </c>
      <c r="D29" s="276" t="s">
        <v>90</v>
      </c>
      <c r="E29" s="67">
        <f>'Selling Price'!E29*'Volume (KT)'!E29*'Selling Price'!E$20/10^3</f>
        <v>0</v>
      </c>
      <c r="F29" s="67">
        <f>'Selling Price'!F29*'Volume (KT)'!F29*'Selling Price'!F$20/10^3</f>
        <v>0</v>
      </c>
      <c r="G29" s="67">
        <f>'Selling Price'!G29*'Volume (KT)'!G29*'Selling Price'!G$20/10^3</f>
        <v>0</v>
      </c>
      <c r="H29" s="67">
        <f>'Selling Price'!H29*'Volume (KT)'!H29*'Selling Price'!H$20/10^3</f>
        <v>0</v>
      </c>
      <c r="I29" s="67">
        <f>'Selling Price'!I29*'Volume (KT)'!I29*'Selling Price'!I$20/10^3</f>
        <v>0</v>
      </c>
      <c r="J29" s="67">
        <f>'Selling Price'!J29*'Volume (KT)'!J29*'Selling Price'!J$20/10^3</f>
        <v>0</v>
      </c>
      <c r="K29" s="67">
        <f>'Selling Price'!K29*'Volume (KT)'!K29*'Selling Price'!K$20/10^3</f>
        <v>0</v>
      </c>
      <c r="L29" s="67">
        <f>'Selling Price'!L29*'Volume (KT)'!L29*'Selling Price'!L$20/10^3</f>
        <v>0</v>
      </c>
      <c r="M29" s="67">
        <f>'Selling Price'!M29*'Volume (KT)'!M29*'Selling Price'!M$20/10^3</f>
        <v>0</v>
      </c>
      <c r="N29" s="67">
        <f>'Selling Price'!N29*'Volume (KT)'!N29*'Selling Price'!N$20/10^3</f>
        <v>0</v>
      </c>
      <c r="O29" s="67">
        <f>'Selling Price'!O29*'Volume (KT)'!O29*'Selling Price'!O$20/10^3</f>
        <v>0</v>
      </c>
      <c r="P29" s="67">
        <f>'Selling Price'!P29*'Volume (KT)'!P29*'Selling Price'!P$20/10^3</f>
        <v>0</v>
      </c>
    </row>
    <row r="30" spans="1:16">
      <c r="A30" s="66" t="s">
        <v>88</v>
      </c>
      <c r="B30" s="276" t="s">
        <v>90</v>
      </c>
      <c r="C30" s="276" t="s">
        <v>233</v>
      </c>
      <c r="D30" s="276" t="s">
        <v>90</v>
      </c>
      <c r="E30" s="67">
        <f>'Selling Price'!E30*'Volume (KT)'!E30*'Selling Price'!E$20/10^3</f>
        <v>46.570486848819691</v>
      </c>
      <c r="F30" s="67">
        <f>'Selling Price'!F30*'Volume (KT)'!F30*'Selling Price'!F$20/10^3</f>
        <v>42.787101845076585</v>
      </c>
      <c r="G30" s="67">
        <f>'Selling Price'!G30*'Volume (KT)'!G30*'Selling Price'!G$20/10^3</f>
        <v>44.15982407051213</v>
      </c>
      <c r="H30" s="67">
        <f>'Selling Price'!H30*'Volume (KT)'!H30*'Selling Price'!H$20/10^3</f>
        <v>42.289423708815363</v>
      </c>
      <c r="I30" s="67">
        <f>'Selling Price'!I30*'Volume (KT)'!I30*'Selling Price'!I$20/10^3</f>
        <v>44.050618496163843</v>
      </c>
      <c r="J30" s="67">
        <f>'Selling Price'!J30*'Volume (KT)'!J30*'Selling Price'!J$20/10^3</f>
        <v>42.506325827665918</v>
      </c>
      <c r="K30" s="67">
        <f>'Selling Price'!K30*'Volume (KT)'!K30*'Selling Price'!K$20/10^3</f>
        <v>42.742953796823031</v>
      </c>
      <c r="L30" s="67">
        <f>'Selling Price'!L30*'Volume (KT)'!L30*'Selling Price'!L$20/10^3</f>
        <v>42.197808691200002</v>
      </c>
      <c r="M30" s="67">
        <f>'Selling Price'!M30*'Volume (KT)'!M30*'Selling Price'!M$20/10^3</f>
        <v>40.836589055999994</v>
      </c>
      <c r="N30" s="67">
        <f>'Selling Price'!N30*'Volume (KT)'!N30*'Selling Price'!N$20/10^3</f>
        <v>42.405022359545477</v>
      </c>
      <c r="O30" s="67">
        <f>'Selling Price'!O30*'Volume (KT)'!O30*'Selling Price'!O$20/10^3</f>
        <v>41.824677605022721</v>
      </c>
      <c r="P30" s="67">
        <f>'Selling Price'!P30*'Volume (KT)'!P30*'Selling Price'!P$20/10^3</f>
        <v>42.631418261744649</v>
      </c>
    </row>
    <row r="31" spans="1:16">
      <c r="A31" s="66" t="s">
        <v>88</v>
      </c>
      <c r="B31" s="276" t="s">
        <v>90</v>
      </c>
      <c r="C31" s="276" t="s">
        <v>168</v>
      </c>
      <c r="D31" s="276" t="s">
        <v>90</v>
      </c>
      <c r="E31" s="67">
        <f>'Selling Price'!E31*'Volume (KT)'!E31*'Selling Price'!E$20/10^3</f>
        <v>0</v>
      </c>
      <c r="F31" s="67">
        <f>'Selling Price'!F31*'Volume (KT)'!F31*'Selling Price'!F$20/10^3</f>
        <v>66.058602843542374</v>
      </c>
      <c r="G31" s="67">
        <f>'Selling Price'!G31*'Volume (KT)'!G31*'Selling Price'!G$20/10^3</f>
        <v>138.27663252000002</v>
      </c>
      <c r="H31" s="67">
        <f>'Selling Price'!H31*'Volume (KT)'!H31*'Selling Price'!H$20/10^3</f>
        <v>139.04296496640001</v>
      </c>
      <c r="I31" s="67">
        <f>'Selling Price'!I31*'Volume (KT)'!I31*'Selling Price'!I$20/10^3</f>
        <v>89.871876864000001</v>
      </c>
      <c r="J31" s="67">
        <f>'Selling Price'!J31*'Volume (KT)'!J31*'Selling Price'!J$20/10^3</f>
        <v>125.35376071680001</v>
      </c>
      <c r="K31" s="67">
        <f>'Selling Price'!K31*'Volume (KT)'!K31*'Selling Price'!K$20/10^3</f>
        <v>138.28456261439999</v>
      </c>
      <c r="L31" s="67">
        <f>'Selling Price'!L31*'Volume (KT)'!L31*'Selling Price'!L$20/10^3</f>
        <v>134.197928064</v>
      </c>
      <c r="M31" s="67">
        <f>'Selling Price'!M31*'Volume (KT)'!M31*'Selling Price'!M$20/10^3</f>
        <v>137.64017975040002</v>
      </c>
      <c r="N31" s="67">
        <f>'Selling Price'!N31*'Volume (KT)'!N31*'Selling Price'!N$20/10^3</f>
        <v>132.44132577600001</v>
      </c>
      <c r="O31" s="67">
        <f>'Selling Price'!O31*'Volume (KT)'!O31*'Selling Price'!O$20/10^3</f>
        <v>138.39374491199999</v>
      </c>
      <c r="P31" s="67">
        <f>'Selling Price'!P31*'Volume (KT)'!P31*'Selling Price'!P$20/10^3</f>
        <v>139.16259905039999</v>
      </c>
    </row>
    <row r="32" spans="1:16" s="65" customFormat="1" ht="23.4">
      <c r="A32" s="63" t="s">
        <v>4</v>
      </c>
      <c r="B32" s="64"/>
      <c r="D32" s="64"/>
    </row>
    <row r="33" spans="1:16">
      <c r="A33" s="362" t="s">
        <v>1</v>
      </c>
      <c r="B33" s="362" t="s">
        <v>93</v>
      </c>
      <c r="C33" s="362" t="s">
        <v>94</v>
      </c>
      <c r="D33" s="362" t="s">
        <v>95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65"/>
      <c r="B34" s="363"/>
      <c r="C34" s="363"/>
      <c r="D34" s="363"/>
      <c r="E34" s="271">
        <v>23377</v>
      </c>
      <c r="F34" s="271">
        <v>23408</v>
      </c>
      <c r="G34" s="271">
        <v>23437</v>
      </c>
      <c r="H34" s="271">
        <v>23468</v>
      </c>
      <c r="I34" s="271">
        <v>23498</v>
      </c>
      <c r="J34" s="271">
        <v>23529</v>
      </c>
      <c r="K34" s="271">
        <v>23559</v>
      </c>
      <c r="L34" s="271">
        <v>23590</v>
      </c>
      <c r="M34" s="271">
        <v>23621</v>
      </c>
      <c r="N34" s="271">
        <v>23651</v>
      </c>
      <c r="O34" s="271">
        <v>23682</v>
      </c>
      <c r="P34" s="271">
        <v>23712</v>
      </c>
    </row>
    <row r="35" spans="1:16">
      <c r="A35" s="66"/>
      <c r="B35" s="68"/>
      <c r="C35" s="269" t="s">
        <v>63</v>
      </c>
      <c r="D35" s="68"/>
      <c r="E35" s="67">
        <f>'Selling Price'!E35*'Volume (KT)'!E35*'Selling Price'!E$20/10^3</f>
        <v>0</v>
      </c>
      <c r="F35" s="67">
        <f>'Selling Price'!F35*'Volume (KT)'!F35*'Selling Price'!F$20/10^3</f>
        <v>0</v>
      </c>
      <c r="G35" s="67">
        <f>'Selling Price'!G35*'Volume (KT)'!G35*'Selling Price'!G$20/10^3</f>
        <v>0</v>
      </c>
      <c r="H35" s="67">
        <f>'Selling Price'!H35*'Volume (KT)'!H35*'Selling Price'!H$20/10^3</f>
        <v>0</v>
      </c>
      <c r="I35" s="67">
        <f>'Selling Price'!I35*'Volume (KT)'!I35*'Selling Price'!I$20/10^3</f>
        <v>0</v>
      </c>
      <c r="J35" s="67">
        <f>'Selling Price'!J35*'Volume (KT)'!J35*'Selling Price'!J$20/10^3</f>
        <v>0</v>
      </c>
      <c r="K35" s="67">
        <f>'Selling Price'!K35*'Volume (KT)'!K35*'Selling Price'!K$20/10^3</f>
        <v>0</v>
      </c>
      <c r="L35" s="67">
        <f>'Selling Price'!L35*'Volume (KT)'!L35*'Selling Price'!L$20/10^3</f>
        <v>0</v>
      </c>
      <c r="M35" s="67">
        <f>'Selling Price'!M35*'Volume (KT)'!M35*'Selling Price'!M$20/10^3</f>
        <v>0</v>
      </c>
      <c r="N35" s="67">
        <f>'Selling Price'!N35*'Volume (KT)'!N35*'Selling Price'!N$20/10^3</f>
        <v>0</v>
      </c>
      <c r="O35" s="67">
        <f>'Selling Price'!O35*'Volume (KT)'!O35*'Selling Price'!O$20/10^3</f>
        <v>0</v>
      </c>
      <c r="P35" s="67">
        <f>'Selling Price'!P35*'Volume (KT)'!P35*'Selling Price'!P$20/10^3</f>
        <v>0</v>
      </c>
    </row>
    <row r="36" spans="1:16">
      <c r="A36" s="66" t="s">
        <v>88</v>
      </c>
      <c r="B36" s="68" t="s">
        <v>90</v>
      </c>
      <c r="C36" s="69" t="s">
        <v>2</v>
      </c>
      <c r="D36" s="68" t="s">
        <v>90</v>
      </c>
      <c r="E36" s="67">
        <f>'Selling Price'!E36*'Volume (KT)'!E36*'Selling Price'!E$20/10^3</f>
        <v>434.59582831416321</v>
      </c>
      <c r="F36" s="67">
        <f>'Selling Price'!F36*'Volume (KT)'!F36*'Selling Price'!F$20/10^3</f>
        <v>420.41072937964691</v>
      </c>
      <c r="G36" s="67">
        <f>'Selling Price'!G36*'Volume (KT)'!G36*'Selling Price'!G$20/10^3</f>
        <v>432.85563790174552</v>
      </c>
      <c r="H36" s="67">
        <f>'Selling Price'!H36*'Volume (KT)'!H36*'Selling Price'!H$20/10^3</f>
        <v>377.33744514219251</v>
      </c>
      <c r="I36" s="67">
        <f>'Selling Price'!I36*'Volume (KT)'!I36*'Selling Price'!I$20/10^3</f>
        <v>332.61681018211578</v>
      </c>
      <c r="J36" s="67">
        <f>'Selling Price'!J36*'Volume (KT)'!J36*'Selling Price'!J$20/10^3</f>
        <v>306.6597302341836</v>
      </c>
      <c r="K36" s="67">
        <f>'Selling Price'!K36*'Volume (KT)'!K36*'Selling Price'!K$20/10^3</f>
        <v>291.61970987830989</v>
      </c>
      <c r="L36" s="67">
        <f>'Selling Price'!L36*'Volume (KT)'!L36*'Selling Price'!L$20/10^3</f>
        <v>299.03478113194637</v>
      </c>
      <c r="M36" s="67">
        <f>'Selling Price'!M36*'Volume (KT)'!M36*'Selling Price'!M$20/10^3</f>
        <v>293.6793398381634</v>
      </c>
      <c r="N36" s="67">
        <f>'Selling Price'!N36*'Volume (KT)'!N36*'Selling Price'!N$20/10^3</f>
        <v>305.41675948579262</v>
      </c>
      <c r="O36" s="67">
        <f>'Selling Price'!O36*'Volume (KT)'!O36*'Selling Price'!O$20/10^3</f>
        <v>299.12297822841776</v>
      </c>
      <c r="P36" s="67">
        <f>'Selling Price'!P36*'Volume (KT)'!P36*'Selling Price'!P$20/10^3</f>
        <v>309.45955685293745</v>
      </c>
    </row>
    <row r="37" spans="1:16">
      <c r="A37" s="66" t="s">
        <v>88</v>
      </c>
      <c r="B37" s="95" t="s">
        <v>116</v>
      </c>
      <c r="C37" s="69" t="s">
        <v>2</v>
      </c>
      <c r="D37" s="68" t="s">
        <v>90</v>
      </c>
      <c r="E37" s="67">
        <f>'Selling Price'!E37*'Volume (KT)'!E37*'Selling Price'!E$20/10^3</f>
        <v>0</v>
      </c>
      <c r="F37" s="67">
        <f>'Selling Price'!F37*'Volume (KT)'!F37*'Selling Price'!F$20/10^3</f>
        <v>0</v>
      </c>
      <c r="G37" s="67">
        <f>'Selling Price'!G37*'Volume (KT)'!G37*'Selling Price'!G$20/10^3</f>
        <v>0</v>
      </c>
      <c r="H37" s="67">
        <f>'Selling Price'!H37*'Volume (KT)'!H37*'Selling Price'!H$20/10^3</f>
        <v>0</v>
      </c>
      <c r="I37" s="67">
        <f>'Selling Price'!I37*'Volume (KT)'!I37*'Selling Price'!I$20/10^3</f>
        <v>0</v>
      </c>
      <c r="J37" s="67">
        <f>'Selling Price'!J37*'Volume (KT)'!J37*'Selling Price'!J$20/10^3</f>
        <v>0</v>
      </c>
      <c r="K37" s="67">
        <f>'Selling Price'!K37*'Volume (KT)'!K37*'Selling Price'!K$20/10^3</f>
        <v>0</v>
      </c>
      <c r="L37" s="67">
        <f>'Selling Price'!L37*'Volume (KT)'!L37*'Selling Price'!L$20/10^3</f>
        <v>0</v>
      </c>
      <c r="M37" s="67">
        <f>'Selling Price'!M37*'Volume (KT)'!M37*'Selling Price'!M$20/10^3</f>
        <v>0</v>
      </c>
      <c r="N37" s="67">
        <f>'Selling Price'!N37*'Volume (KT)'!N37*'Selling Price'!N$20/10^3</f>
        <v>0</v>
      </c>
      <c r="O37" s="67">
        <f>'Selling Price'!O37*'Volume (KT)'!O37*'Selling Price'!O$20/10^3</f>
        <v>0</v>
      </c>
      <c r="P37" s="67">
        <f>'Selling Price'!P37*'Volume (KT)'!P37*'Selling Price'!P$20/10^3</f>
        <v>0</v>
      </c>
    </row>
    <row r="38" spans="1:16">
      <c r="A38" s="66"/>
      <c r="B38" s="70"/>
      <c r="C38" s="71" t="s">
        <v>64</v>
      </c>
      <c r="D38" s="70"/>
      <c r="E38" s="67">
        <f>'Selling Price'!E38*'Volume (KT)'!E38*'Selling Price'!E$20/10^3</f>
        <v>0</v>
      </c>
      <c r="F38" s="67">
        <f>'Selling Price'!F38*'Volume (KT)'!F38*'Selling Price'!F$20/10^3</f>
        <v>0</v>
      </c>
      <c r="G38" s="67">
        <f>'Selling Price'!G38*'Volume (KT)'!G38*'Selling Price'!G$20/10^3</f>
        <v>0</v>
      </c>
      <c r="H38" s="67">
        <f>'Selling Price'!H38*'Volume (KT)'!H38*'Selling Price'!H$20/10^3</f>
        <v>0</v>
      </c>
      <c r="I38" s="67">
        <f>'Selling Price'!I38*'Volume (KT)'!I38*'Selling Price'!I$20/10^3</f>
        <v>0</v>
      </c>
      <c r="J38" s="67">
        <f>'Selling Price'!J38*'Volume (KT)'!J38*'Selling Price'!J$20/10^3</f>
        <v>0</v>
      </c>
      <c r="K38" s="67">
        <f>'Selling Price'!K38*'Volume (KT)'!K38*'Selling Price'!K$20/10^3</f>
        <v>0</v>
      </c>
      <c r="L38" s="67">
        <f>'Selling Price'!L38*'Volume (KT)'!L38*'Selling Price'!L$20/10^3</f>
        <v>0</v>
      </c>
      <c r="M38" s="67">
        <f>'Selling Price'!M38*'Volume (KT)'!M38*'Selling Price'!M$20/10^3</f>
        <v>0</v>
      </c>
      <c r="N38" s="67">
        <f>'Selling Price'!N38*'Volume (KT)'!N38*'Selling Price'!N$20/10^3</f>
        <v>0</v>
      </c>
      <c r="O38" s="67">
        <f>'Selling Price'!O38*'Volume (KT)'!O38*'Selling Price'!O$20/10^3</f>
        <v>0</v>
      </c>
      <c r="P38" s="67">
        <f>'Selling Price'!P38*'Volume (KT)'!P38*'Selling Price'!P$20/10^3</f>
        <v>0</v>
      </c>
    </row>
    <row r="39" spans="1:16">
      <c r="A39" s="66" t="s">
        <v>88</v>
      </c>
      <c r="B39" s="70" t="s">
        <v>90</v>
      </c>
      <c r="C39" s="72" t="s">
        <v>198</v>
      </c>
      <c r="D39" s="70" t="s">
        <v>90</v>
      </c>
      <c r="E39" s="67">
        <f>'Selling Price'!E39*'Volume (KT)'!E39*'Selling Price'!E$20/10^3</f>
        <v>640.23121955591773</v>
      </c>
      <c r="F39" s="67">
        <f>'Selling Price'!F39*'Volume (KT)'!F39*'Selling Price'!F$20/10^3</f>
        <v>599.8382900967722</v>
      </c>
      <c r="G39" s="67">
        <f>'Selling Price'!G39*'Volume (KT)'!G39*'Selling Price'!G$20/10^3</f>
        <v>637.61227325328014</v>
      </c>
      <c r="H39" s="67">
        <f>'Selling Price'!H39*'Volume (KT)'!H39*'Selling Price'!H$20/10^3</f>
        <v>557.0121283584001</v>
      </c>
      <c r="I39" s="67">
        <f>'Selling Price'!I39*'Volume (KT)'!I39*'Selling Price'!I$20/10^3</f>
        <v>502.29174446528003</v>
      </c>
      <c r="J39" s="67">
        <f>'Selling Price'!J39*'Volume (KT)'!J39*'Selling Price'!J$20/10^3</f>
        <v>463.67057869440009</v>
      </c>
      <c r="K39" s="67">
        <f>'Selling Price'!K39*'Volume (KT)'!K39*'Selling Price'!K$20/10^3</f>
        <v>262.93393866842212</v>
      </c>
      <c r="L39" s="67">
        <f>'Selling Price'!L39*'Volume (KT)'!L39*'Selling Price'!L$20/10^3</f>
        <v>452.81791221840001</v>
      </c>
      <c r="M39" s="67">
        <f>'Selling Price'!M39*'Volume (KT)'!M39*'Selling Price'!M$20/10^3</f>
        <v>459.34548102944001</v>
      </c>
      <c r="N39" s="67">
        <f>'Selling Price'!N39*'Volume (KT)'!N39*'Selling Price'!N$20/10^3</f>
        <v>305.18805590700003</v>
      </c>
      <c r="O39" s="67">
        <f>'Selling Price'!O39*'Volume (KT)'!O39*'Selling Price'!O$20/10^3</f>
        <v>0</v>
      </c>
      <c r="P39" s="67">
        <f>'Selling Price'!P39*'Volume (KT)'!P39*'Selling Price'!P$20/10^3</f>
        <v>468.09382584036001</v>
      </c>
    </row>
    <row r="40" spans="1:16">
      <c r="A40" s="66" t="s">
        <v>88</v>
      </c>
      <c r="B40" s="94" t="s">
        <v>116</v>
      </c>
      <c r="C40" s="72" t="s">
        <v>198</v>
      </c>
      <c r="D40" s="70" t="s">
        <v>90</v>
      </c>
      <c r="E40" s="67">
        <f>'Selling Price'!E40*'Volume (KT)'!E40*'Selling Price'!E$20/10^3</f>
        <v>0</v>
      </c>
      <c r="F40" s="67">
        <f>'Selling Price'!F40*'Volume (KT)'!F40*'Selling Price'!F$20/10^3</f>
        <v>0</v>
      </c>
      <c r="G40" s="67">
        <f>'Selling Price'!G40*'Volume (KT)'!G40*'Selling Price'!G$20/10^3</f>
        <v>0</v>
      </c>
      <c r="H40" s="67">
        <f>'Selling Price'!H40*'Volume (KT)'!H40*'Selling Price'!H$20/10^3</f>
        <v>0</v>
      </c>
      <c r="I40" s="67">
        <f>'Selling Price'!I40*'Volume (KT)'!I40*'Selling Price'!I$20/10^3</f>
        <v>0</v>
      </c>
      <c r="J40" s="67">
        <f>'Selling Price'!J40*'Volume (KT)'!J40*'Selling Price'!J$20/10^3</f>
        <v>0</v>
      </c>
      <c r="K40" s="67">
        <f>'Selling Price'!K40*'Volume (KT)'!K40*'Selling Price'!K$20/10^3</f>
        <v>0</v>
      </c>
      <c r="L40" s="67">
        <f>'Selling Price'!L40*'Volume (KT)'!L40*'Selling Price'!L$20/10^3</f>
        <v>0</v>
      </c>
      <c r="M40" s="67">
        <f>'Selling Price'!M40*'Volume (KT)'!M40*'Selling Price'!M$20/10^3</f>
        <v>0</v>
      </c>
      <c r="N40" s="67">
        <f>'Selling Price'!N40*'Volume (KT)'!N40*'Selling Price'!N$20/10^3</f>
        <v>0</v>
      </c>
      <c r="O40" s="67">
        <f>'Selling Price'!O40*'Volume (KT)'!O40*'Selling Price'!O$20/10^3</f>
        <v>0</v>
      </c>
      <c r="P40" s="67">
        <f>'Selling Price'!P40*'Volume (KT)'!P40*'Selling Price'!P$20/10^3</f>
        <v>0</v>
      </c>
    </row>
    <row r="41" spans="1:16">
      <c r="A41" s="66"/>
      <c r="B41" s="59"/>
      <c r="C41" s="73" t="s">
        <v>65</v>
      </c>
      <c r="D41" s="59"/>
      <c r="E41" s="67">
        <f>'Selling Price'!E41*'Volume (KT)'!E41*'Selling Price'!E$20/10^3</f>
        <v>0</v>
      </c>
      <c r="F41" s="67">
        <f>'Selling Price'!F41*'Volume (KT)'!F41*'Selling Price'!F$20/10^3</f>
        <v>0</v>
      </c>
      <c r="G41" s="67">
        <f>'Selling Price'!G41*'Volume (KT)'!G41*'Selling Price'!G$20/10^3</f>
        <v>0</v>
      </c>
      <c r="H41" s="67">
        <f>'Selling Price'!H41*'Volume (KT)'!H41*'Selling Price'!H$20/10^3</f>
        <v>0</v>
      </c>
      <c r="I41" s="67">
        <f>'Selling Price'!I41*'Volume (KT)'!I41*'Selling Price'!I$20/10^3</f>
        <v>0</v>
      </c>
      <c r="J41" s="67">
        <f>'Selling Price'!J41*'Volume (KT)'!J41*'Selling Price'!J$20/10^3</f>
        <v>0</v>
      </c>
      <c r="K41" s="67">
        <f>'Selling Price'!K41*'Volume (KT)'!K41*'Selling Price'!K$20/10^3</f>
        <v>0</v>
      </c>
      <c r="L41" s="67">
        <f>'Selling Price'!L41*'Volume (KT)'!L41*'Selling Price'!L$20/10^3</f>
        <v>0</v>
      </c>
      <c r="M41" s="67">
        <f>'Selling Price'!M41*'Volume (KT)'!M41*'Selling Price'!M$20/10^3</f>
        <v>0</v>
      </c>
      <c r="N41" s="67">
        <f>'Selling Price'!N41*'Volume (KT)'!N41*'Selling Price'!N$20/10^3</f>
        <v>0</v>
      </c>
      <c r="O41" s="67">
        <f>'Selling Price'!O41*'Volume (KT)'!O41*'Selling Price'!O$20/10^3</f>
        <v>0</v>
      </c>
      <c r="P41" s="67">
        <f>'Selling Price'!P41*'Volume (KT)'!P41*'Selling Price'!P$20/10^3</f>
        <v>0</v>
      </c>
    </row>
    <row r="42" spans="1:16">
      <c r="A42" s="66" t="s">
        <v>88</v>
      </c>
      <c r="B42" s="59" t="s">
        <v>90</v>
      </c>
      <c r="C42" s="74" t="s">
        <v>197</v>
      </c>
      <c r="D42" s="59" t="s">
        <v>90</v>
      </c>
      <c r="E42" s="67">
        <f>'Selling Price'!E42*'Volume (KT)'!E42*'Selling Price'!E$20/10^3</f>
        <v>352.71310198399624</v>
      </c>
      <c r="F42" s="67">
        <f>'Selling Price'!F42*'Volume (KT)'!F42*'Selling Price'!F$20/10^3</f>
        <v>280.21740353923246</v>
      </c>
      <c r="G42" s="67">
        <f>'Selling Price'!G42*'Volume (KT)'!G42*'Selling Price'!G$20/10^3</f>
        <v>306.89325206280006</v>
      </c>
      <c r="H42" s="67">
        <f>'Selling Price'!H42*'Volume (KT)'!H42*'Selling Price'!H$20/10^3</f>
        <v>301.01873626880001</v>
      </c>
      <c r="I42" s="67">
        <f>'Selling Price'!I42*'Volume (KT)'!I42*'Selling Price'!I$20/10^3</f>
        <v>302.94578233920004</v>
      </c>
      <c r="J42" s="67">
        <f>'Selling Price'!J42*'Volume (KT)'!J42*'Selling Price'!J$20/10^3</f>
        <v>276.59012501120003</v>
      </c>
      <c r="K42" s="67">
        <f>'Selling Price'!K42*'Volume (KT)'!K42*'Selling Price'!K$20/10^3</f>
        <v>98.442552395999996</v>
      </c>
      <c r="L42" s="67">
        <f>'Selling Price'!L42*'Volume (KT)'!L42*'Selling Price'!L$20/10^3</f>
        <v>155.0274989568</v>
      </c>
      <c r="M42" s="67">
        <f>'Selling Price'!M42*'Volume (KT)'!M42*'Selling Price'!M$20/10^3</f>
        <v>254.8764090608</v>
      </c>
      <c r="N42" s="67">
        <f>'Selling Price'!N42*'Volume (KT)'!N42*'Selling Price'!N$20/10^3</f>
        <v>237.2543848878</v>
      </c>
      <c r="O42" s="67">
        <f>'Selling Price'!O42*'Volume (KT)'!O42*'Selling Price'!O$20/10^3</f>
        <v>271.52214555374997</v>
      </c>
      <c r="P42" s="67">
        <f>'Selling Price'!P42*'Volume (KT)'!P42*'Selling Price'!P$20/10^3</f>
        <v>281.23998364800002</v>
      </c>
    </row>
    <row r="43" spans="1:16">
      <c r="A43" s="66" t="s">
        <v>88</v>
      </c>
      <c r="B43" s="270" t="s">
        <v>116</v>
      </c>
      <c r="C43" s="74" t="s">
        <v>197</v>
      </c>
      <c r="D43" s="59" t="s">
        <v>90</v>
      </c>
      <c r="E43" s="67">
        <f>'Selling Price'!E43*'Volume (KT)'!E43*'Selling Price'!E$20/10^3</f>
        <v>0</v>
      </c>
      <c r="F43" s="67">
        <f>'Selling Price'!F43*'Volume (KT)'!F43*'Selling Price'!F$20/10^3</f>
        <v>0</v>
      </c>
      <c r="G43" s="67">
        <f>'Selling Price'!G43*'Volume (KT)'!G43*'Selling Price'!G$20/10^3</f>
        <v>0</v>
      </c>
      <c r="H43" s="67">
        <f>'Selling Price'!H43*'Volume (KT)'!H43*'Selling Price'!H$20/10^3</f>
        <v>0</v>
      </c>
      <c r="I43" s="67">
        <f>'Selling Price'!I43*'Volume (KT)'!I43*'Selling Price'!I$20/10^3</f>
        <v>0</v>
      </c>
      <c r="J43" s="67">
        <f>'Selling Price'!J43*'Volume (KT)'!J43*'Selling Price'!J$20/10^3</f>
        <v>0</v>
      </c>
      <c r="K43" s="67">
        <f>'Selling Price'!K43*'Volume (KT)'!K43*'Selling Price'!K$20/10^3</f>
        <v>0</v>
      </c>
      <c r="L43" s="67">
        <f>'Selling Price'!L43*'Volume (KT)'!L43*'Selling Price'!L$20/10^3</f>
        <v>0</v>
      </c>
      <c r="M43" s="67">
        <f>'Selling Price'!M43*'Volume (KT)'!M43*'Selling Price'!M$20/10^3</f>
        <v>0</v>
      </c>
      <c r="N43" s="67">
        <f>'Selling Price'!N43*'Volume (KT)'!N43*'Selling Price'!N$20/10^3</f>
        <v>0</v>
      </c>
      <c r="O43" s="67">
        <f>'Selling Price'!O43*'Volume (KT)'!O43*'Selling Price'!O$20/10^3</f>
        <v>0</v>
      </c>
      <c r="P43" s="67">
        <f>'Selling Price'!P43*'Volume (KT)'!P43*'Selling Price'!P$20/10^3</f>
        <v>0</v>
      </c>
    </row>
    <row r="44" spans="1:16">
      <c r="A44" s="66" t="s">
        <v>88</v>
      </c>
      <c r="B44" s="59" t="s">
        <v>90</v>
      </c>
      <c r="C44" s="74" t="s">
        <v>256</v>
      </c>
      <c r="D44" s="59" t="s">
        <v>90</v>
      </c>
      <c r="E44" s="67">
        <f>'Selling Price'!E44*'Volume (KT)'!E44*'Selling Price'!E$20/10^3</f>
        <v>0</v>
      </c>
      <c r="F44" s="67">
        <f>'Selling Price'!F44*'Volume (KT)'!F44*'Selling Price'!F$20/10^3</f>
        <v>97.436421807511053</v>
      </c>
      <c r="G44" s="67">
        <f>'Selling Price'!G44*'Volume (KT)'!G44*'Selling Price'!G$20/10^3</f>
        <v>60.374151529191103</v>
      </c>
      <c r="H44" s="67">
        <f>'Selling Price'!H44*'Volume (KT)'!H44*'Selling Price'!H$20/10^3</f>
        <v>45.42864426246998</v>
      </c>
      <c r="I44" s="67">
        <f>'Selling Price'!I44*'Volume (KT)'!I44*'Selling Price'!I$20/10^3</f>
        <v>0</v>
      </c>
      <c r="J44" s="67">
        <f>'Selling Price'!J44*'Volume (KT)'!J44*'Selling Price'!J$20/10^3</f>
        <v>0</v>
      </c>
      <c r="K44" s="67">
        <f>'Selling Price'!K44*'Volume (KT)'!K44*'Selling Price'!K$20/10^3</f>
        <v>0</v>
      </c>
      <c r="L44" s="67">
        <f>'Selling Price'!L44*'Volume (KT)'!L44*'Selling Price'!L$20/10^3</f>
        <v>0</v>
      </c>
      <c r="M44" s="67">
        <f>'Selling Price'!M44*'Volume (KT)'!M44*'Selling Price'!M$20/10^3</f>
        <v>0</v>
      </c>
      <c r="N44" s="67">
        <f>'Selling Price'!N44*'Volume (KT)'!N44*'Selling Price'!N$20/10^3</f>
        <v>0</v>
      </c>
      <c r="O44" s="67">
        <f>'Selling Price'!O44*'Volume (KT)'!O44*'Selling Price'!O$20/10^3</f>
        <v>0</v>
      </c>
      <c r="P44" s="67">
        <f>'Selling Price'!P44*'Volume (KT)'!P44*'Selling Price'!P$20/10^3</f>
        <v>0</v>
      </c>
    </row>
    <row r="45" spans="1:16">
      <c r="A45" s="66"/>
      <c r="B45" s="70"/>
      <c r="C45" s="71" t="s">
        <v>150</v>
      </c>
      <c r="D45" s="70"/>
      <c r="E45" s="67">
        <f>'Selling Price'!E45*'Volume (KT)'!E45*'Selling Price'!E$20/10^3</f>
        <v>0</v>
      </c>
      <c r="F45" s="67">
        <f>'Selling Price'!F45*'Volume (KT)'!F45*'Selling Price'!F$20/10^3</f>
        <v>0</v>
      </c>
      <c r="G45" s="67">
        <f>'Selling Price'!G45*'Volume (KT)'!G45*'Selling Price'!G$20/10^3</f>
        <v>0</v>
      </c>
      <c r="H45" s="67">
        <f>'Selling Price'!H45*'Volume (KT)'!H45*'Selling Price'!H$20/10^3</f>
        <v>0</v>
      </c>
      <c r="I45" s="67">
        <f>'Selling Price'!I45*'Volume (KT)'!I45*'Selling Price'!I$20/10^3</f>
        <v>0</v>
      </c>
      <c r="J45" s="67">
        <f>'Selling Price'!J45*'Volume (KT)'!J45*'Selling Price'!J$20/10^3</f>
        <v>0</v>
      </c>
      <c r="K45" s="67">
        <f>'Selling Price'!K45*'Volume (KT)'!K45*'Selling Price'!K$20/10^3</f>
        <v>0</v>
      </c>
      <c r="L45" s="67">
        <f>'Selling Price'!L45*'Volume (KT)'!L45*'Selling Price'!L$20/10^3</f>
        <v>0</v>
      </c>
      <c r="M45" s="67">
        <f>'Selling Price'!M45*'Volume (KT)'!M45*'Selling Price'!M$20/10^3</f>
        <v>0</v>
      </c>
      <c r="N45" s="67">
        <f>'Selling Price'!N45*'Volume (KT)'!N45*'Selling Price'!N$20/10^3</f>
        <v>0</v>
      </c>
      <c r="O45" s="67">
        <f>'Selling Price'!O45*'Volume (KT)'!O45*'Selling Price'!O$20/10^3</f>
        <v>0</v>
      </c>
      <c r="P45" s="67">
        <f>'Selling Price'!P45*'Volume (KT)'!P45*'Selling Price'!P$20/10^3</f>
        <v>0</v>
      </c>
    </row>
    <row r="46" spans="1:16">
      <c r="A46" s="66" t="s">
        <v>88</v>
      </c>
      <c r="B46" s="70" t="s">
        <v>90</v>
      </c>
      <c r="C46" s="72" t="s">
        <v>195</v>
      </c>
      <c r="D46" s="70" t="s">
        <v>90</v>
      </c>
      <c r="E46" s="67">
        <f>'Selling Price'!E46*'Volume (KT)'!E46*'Selling Price'!E$20/10^3</f>
        <v>0</v>
      </c>
      <c r="F46" s="67">
        <f>'Selling Price'!F46*'Volume (KT)'!F46*'Selling Price'!F$20/10^3</f>
        <v>184.06775993439297</v>
      </c>
      <c r="G46" s="67">
        <f>'Selling Price'!G46*'Volume (KT)'!G46*'Selling Price'!G$20/10^3</f>
        <v>205.43828250861247</v>
      </c>
      <c r="H46" s="67">
        <f>'Selling Price'!H46*'Volume (KT)'!H46*'Selling Price'!H$20/10^3</f>
        <v>150.51256902488282</v>
      </c>
      <c r="I46" s="67">
        <f>'Selling Price'!I46*'Volume (KT)'!I46*'Selling Price'!I$20/10^3</f>
        <v>64.590731593630991</v>
      </c>
      <c r="J46" s="67">
        <f>'Selling Price'!J46*'Volume (KT)'!J46*'Selling Price'!J$20/10^3</f>
        <v>166.18028566543694</v>
      </c>
      <c r="K46" s="67">
        <f>'Selling Price'!K46*'Volume (KT)'!K46*'Selling Price'!K$20/10^3</f>
        <v>0</v>
      </c>
      <c r="L46" s="67">
        <f>'Selling Price'!L46*'Volume (KT)'!L46*'Selling Price'!L$20/10^3</f>
        <v>91.306725758621894</v>
      </c>
      <c r="M46" s="67">
        <f>'Selling Price'!M46*'Volume (KT)'!M46*'Selling Price'!M$20/10^3</f>
        <v>90.789689715948214</v>
      </c>
      <c r="N46" s="67">
        <f>'Selling Price'!N46*'Volume (KT)'!N46*'Selling Price'!N$20/10^3</f>
        <v>0</v>
      </c>
      <c r="O46" s="67">
        <f>'Selling Price'!O46*'Volume (KT)'!O46*'Selling Price'!O$20/10^3</f>
        <v>96.290471938429789</v>
      </c>
      <c r="P46" s="67">
        <f>'Selling Price'!P46*'Volume (KT)'!P46*'Selling Price'!P$20/10^3</f>
        <v>106.97463681950269</v>
      </c>
    </row>
    <row r="47" spans="1:16">
      <c r="A47" s="66" t="s">
        <v>88</v>
      </c>
      <c r="B47" s="94" t="s">
        <v>116</v>
      </c>
      <c r="C47" s="72" t="s">
        <v>195</v>
      </c>
      <c r="D47" s="70" t="s">
        <v>90</v>
      </c>
      <c r="E47" s="67">
        <f>'Selling Price'!E47*'Volume (KT)'!E47*'Selling Price'!E$20/10^3</f>
        <v>0</v>
      </c>
      <c r="F47" s="67">
        <f>'Selling Price'!F47*'Volume (KT)'!F47*'Selling Price'!F$20/10^3</f>
        <v>0</v>
      </c>
      <c r="G47" s="67">
        <f>'Selling Price'!G47*'Volume (KT)'!G47*'Selling Price'!G$20/10^3</f>
        <v>0</v>
      </c>
      <c r="H47" s="67">
        <f>'Selling Price'!H47*'Volume (KT)'!H47*'Selling Price'!H$20/10^3</f>
        <v>0</v>
      </c>
      <c r="I47" s="67">
        <f>'Selling Price'!I47*'Volume (KT)'!I47*'Selling Price'!I$20/10^3</f>
        <v>0</v>
      </c>
      <c r="J47" s="67">
        <f>'Selling Price'!J47*'Volume (KT)'!J47*'Selling Price'!J$20/10^3</f>
        <v>0</v>
      </c>
      <c r="K47" s="67">
        <f>'Selling Price'!K47*'Volume (KT)'!K47*'Selling Price'!K$20/10^3</f>
        <v>0</v>
      </c>
      <c r="L47" s="67">
        <f>'Selling Price'!L47*'Volume (KT)'!L47*'Selling Price'!L$20/10^3</f>
        <v>0</v>
      </c>
      <c r="M47" s="67">
        <f>'Selling Price'!M47*'Volume (KT)'!M47*'Selling Price'!M$20/10^3</f>
        <v>0</v>
      </c>
      <c r="N47" s="67">
        <f>'Selling Price'!N47*'Volume (KT)'!N47*'Selling Price'!N$20/10^3</f>
        <v>0</v>
      </c>
      <c r="O47" s="67">
        <f>'Selling Price'!O47*'Volume (KT)'!O47*'Selling Price'!O$20/10^3</f>
        <v>0</v>
      </c>
      <c r="P47" s="67">
        <f>'Selling Price'!P47*'Volume (KT)'!P47*'Selling Price'!P$20/10^3</f>
        <v>0</v>
      </c>
    </row>
    <row r="48" spans="1:16">
      <c r="A48" s="66" t="s">
        <v>88</v>
      </c>
      <c r="B48" s="70" t="s">
        <v>90</v>
      </c>
      <c r="C48" s="72" t="s">
        <v>196</v>
      </c>
      <c r="D48" s="70" t="s">
        <v>90</v>
      </c>
      <c r="E48" s="67">
        <f>'Selling Price'!E48*'Volume (KT)'!E48*'Selling Price'!E$20/10^3</f>
        <v>0</v>
      </c>
      <c r="F48" s="67">
        <f>'Selling Price'!F48*'Volume (KT)'!F48*'Selling Price'!F$20/10^3</f>
        <v>0</v>
      </c>
      <c r="G48" s="67">
        <f>'Selling Price'!G48*'Volume (KT)'!G48*'Selling Price'!G$20/10^3</f>
        <v>0</v>
      </c>
      <c r="H48" s="67">
        <f>'Selling Price'!H48*'Volume (KT)'!H48*'Selling Price'!H$20/10^3</f>
        <v>0</v>
      </c>
      <c r="I48" s="67">
        <f>'Selling Price'!I48*'Volume (KT)'!I48*'Selling Price'!I$20/10^3</f>
        <v>0</v>
      </c>
      <c r="J48" s="67">
        <f>'Selling Price'!J48*'Volume (KT)'!J48*'Selling Price'!J$20/10^3</f>
        <v>0</v>
      </c>
      <c r="K48" s="67">
        <f>'Selling Price'!K48*'Volume (KT)'!K48*'Selling Price'!K$20/10^3</f>
        <v>0</v>
      </c>
      <c r="L48" s="67">
        <f>'Selling Price'!L48*'Volume (KT)'!L48*'Selling Price'!L$20/10^3</f>
        <v>0</v>
      </c>
      <c r="M48" s="67">
        <f>'Selling Price'!M48*'Volume (KT)'!M48*'Selling Price'!M$20/10^3</f>
        <v>0</v>
      </c>
      <c r="N48" s="67">
        <f>'Selling Price'!N48*'Volume (KT)'!N48*'Selling Price'!N$20/10^3</f>
        <v>0</v>
      </c>
      <c r="O48" s="67">
        <f>'Selling Price'!O48*'Volume (KT)'!O48*'Selling Price'!O$20/10^3</f>
        <v>0</v>
      </c>
      <c r="P48" s="67">
        <f>'Selling Price'!P48*'Volume (KT)'!P48*'Selling Price'!P$20/10^3</f>
        <v>0</v>
      </c>
    </row>
    <row r="49" spans="1:16">
      <c r="A49" s="66" t="s">
        <v>88</v>
      </c>
      <c r="B49" s="94" t="s">
        <v>116</v>
      </c>
      <c r="C49" s="72" t="s">
        <v>196</v>
      </c>
      <c r="D49" s="70" t="s">
        <v>90</v>
      </c>
      <c r="E49" s="67">
        <f>'Selling Price'!E49*'Volume (KT)'!E49*'Selling Price'!E$20/10^3</f>
        <v>0</v>
      </c>
      <c r="F49" s="67">
        <f>'Selling Price'!F49*'Volume (KT)'!F49*'Selling Price'!F$20/10^3</f>
        <v>0</v>
      </c>
      <c r="G49" s="67">
        <f>'Selling Price'!G49*'Volume (KT)'!G49*'Selling Price'!G$20/10^3</f>
        <v>0</v>
      </c>
      <c r="H49" s="67">
        <f>'Selling Price'!H49*'Volume (KT)'!H49*'Selling Price'!H$20/10^3</f>
        <v>0</v>
      </c>
      <c r="I49" s="67">
        <f>'Selling Price'!I49*'Volume (KT)'!I49*'Selling Price'!I$20/10^3</f>
        <v>0</v>
      </c>
      <c r="J49" s="67">
        <f>'Selling Price'!J49*'Volume (KT)'!J49*'Selling Price'!J$20/10^3</f>
        <v>0</v>
      </c>
      <c r="K49" s="67">
        <f>'Selling Price'!K49*'Volume (KT)'!K49*'Selling Price'!K$20/10^3</f>
        <v>0</v>
      </c>
      <c r="L49" s="67">
        <f>'Selling Price'!L49*'Volume (KT)'!L49*'Selling Price'!L$20/10^3</f>
        <v>0</v>
      </c>
      <c r="M49" s="67">
        <f>'Selling Price'!M49*'Volume (KT)'!M49*'Selling Price'!M$20/10^3</f>
        <v>0</v>
      </c>
      <c r="N49" s="67">
        <f>'Selling Price'!N49*'Volume (KT)'!N49*'Selling Price'!N$20/10^3</f>
        <v>0</v>
      </c>
      <c r="O49" s="67">
        <f>'Selling Price'!O49*'Volume (KT)'!O49*'Selling Price'!O$20/10^3</f>
        <v>0</v>
      </c>
      <c r="P49" s="67">
        <f>'Selling Price'!P49*'Volume (KT)'!P49*'Selling Price'!P$20/10^3</f>
        <v>0</v>
      </c>
    </row>
    <row r="50" spans="1:16">
      <c r="A50" s="66" t="s">
        <v>88</v>
      </c>
      <c r="B50" s="70" t="s">
        <v>90</v>
      </c>
      <c r="C50" s="72" t="s">
        <v>227</v>
      </c>
      <c r="D50" s="70" t="s">
        <v>90</v>
      </c>
      <c r="E50" s="67">
        <f>'Selling Price'!E50*'Volume (KT)'!E50*'Selling Price'!E$20/10^3</f>
        <v>0</v>
      </c>
      <c r="F50" s="67">
        <f>'Selling Price'!F50*'Volume (KT)'!F50*'Selling Price'!F$20/10^3</f>
        <v>0</v>
      </c>
      <c r="G50" s="67">
        <f>'Selling Price'!G50*'Volume (KT)'!G50*'Selling Price'!G$20/10^3</f>
        <v>0</v>
      </c>
      <c r="H50" s="67">
        <f>'Selling Price'!H50*'Volume (KT)'!H50*'Selling Price'!H$20/10^3</f>
        <v>0</v>
      </c>
      <c r="I50" s="67">
        <f>'Selling Price'!I50*'Volume (KT)'!I50*'Selling Price'!I$20/10^3</f>
        <v>81.164407479437543</v>
      </c>
      <c r="J50" s="67">
        <f>'Selling Price'!J50*'Volume (KT)'!J50*'Selling Price'!J$20/10^3</f>
        <v>77.396183521099815</v>
      </c>
      <c r="K50" s="67">
        <f>'Selling Price'!K50*'Volume (KT)'!K50*'Selling Price'!K$20/10^3</f>
        <v>0</v>
      </c>
      <c r="L50" s="67">
        <f>'Selling Price'!L50*'Volume (KT)'!L50*'Selling Price'!L$20/10^3</f>
        <v>73.048002103473976</v>
      </c>
      <c r="M50" s="67">
        <f>'Selling Price'!M50*'Volume (KT)'!M50*'Selling Price'!M$20/10^3</f>
        <v>74.124075708611116</v>
      </c>
      <c r="N50" s="67">
        <f>'Selling Price'!N50*'Volume (KT)'!N50*'Selling Price'!N$20/10^3</f>
        <v>74.60960449320703</v>
      </c>
      <c r="O50" s="67">
        <f>'Selling Price'!O50*'Volume (KT)'!O50*'Selling Price'!O$20/10^3</f>
        <v>75.517421912872109</v>
      </c>
      <c r="P50" s="67">
        <f>'Selling Price'!P50*'Volume (KT)'!P50*'Selling Price'!P$20/10^3</f>
        <v>75.598484782537227</v>
      </c>
    </row>
    <row r="51" spans="1:16">
      <c r="A51" s="66" t="s">
        <v>88</v>
      </c>
      <c r="B51" s="94" t="s">
        <v>116</v>
      </c>
      <c r="C51" s="72" t="s">
        <v>227</v>
      </c>
      <c r="D51" s="70" t="s">
        <v>90</v>
      </c>
      <c r="E51" s="67">
        <f>'Selling Price'!E51*'Volume (KT)'!E51*'Selling Price'!E$20/10^3</f>
        <v>0</v>
      </c>
      <c r="F51" s="67">
        <f>'Selling Price'!F51*'Volume (KT)'!F51*'Selling Price'!F$20/10^3</f>
        <v>0</v>
      </c>
      <c r="G51" s="67">
        <f>'Selling Price'!G51*'Volume (KT)'!G51*'Selling Price'!G$20/10^3</f>
        <v>0</v>
      </c>
      <c r="H51" s="67">
        <f>'Selling Price'!H51*'Volume (KT)'!H51*'Selling Price'!H$20/10^3</f>
        <v>0</v>
      </c>
      <c r="I51" s="67">
        <f>'Selling Price'!I51*'Volume (KT)'!I51*'Selling Price'!I$20/10^3</f>
        <v>0</v>
      </c>
      <c r="J51" s="67">
        <f>'Selling Price'!J51*'Volume (KT)'!J51*'Selling Price'!J$20/10^3</f>
        <v>0</v>
      </c>
      <c r="K51" s="67">
        <f>'Selling Price'!K51*'Volume (KT)'!K51*'Selling Price'!K$20/10^3</f>
        <v>0</v>
      </c>
      <c r="L51" s="67">
        <f>'Selling Price'!L51*'Volume (KT)'!L51*'Selling Price'!L$20/10^3</f>
        <v>0</v>
      </c>
      <c r="M51" s="67">
        <f>'Selling Price'!M51*'Volume (KT)'!M51*'Selling Price'!M$20/10^3</f>
        <v>0</v>
      </c>
      <c r="N51" s="67">
        <f>'Selling Price'!N51*'Volume (KT)'!N51*'Selling Price'!N$20/10^3</f>
        <v>0</v>
      </c>
      <c r="O51" s="67">
        <f>'Selling Price'!O51*'Volume (KT)'!O51*'Selling Price'!O$20/10^3</f>
        <v>0</v>
      </c>
      <c r="P51" s="67">
        <f>'Selling Price'!P51*'Volume (KT)'!P51*'Selling Price'!P$20/10^3</f>
        <v>0</v>
      </c>
    </row>
    <row r="52" spans="1:16">
      <c r="A52" s="66" t="s">
        <v>88</v>
      </c>
      <c r="B52" s="59" t="s">
        <v>90</v>
      </c>
      <c r="C52" s="59" t="s">
        <v>96</v>
      </c>
      <c r="D52" s="59" t="s">
        <v>90</v>
      </c>
      <c r="E52" s="67">
        <f>'Selling Price'!E52*'Volume (KT)'!E52*'Selling Price'!E$20/10^3</f>
        <v>8.1330083395234993</v>
      </c>
      <c r="F52" s="67">
        <f>'Selling Price'!F52*'Volume (KT)'!F52*'Selling Price'!F$20/10^3</f>
        <v>8.1640800000000002</v>
      </c>
      <c r="G52" s="67">
        <f>'Selling Price'!G52*'Volume (KT)'!G52*'Selling Price'!G$20/10^3</f>
        <v>5.0716897776000005</v>
      </c>
      <c r="H52" s="67">
        <f>'Selling Price'!H52*'Volume (KT)'!H52*'Selling Price'!H$20/10^3</f>
        <v>5.5381989156000007</v>
      </c>
      <c r="I52" s="67">
        <f>'Selling Price'!I52*'Volume (KT)'!I52*'Selling Price'!I$20/10^3</f>
        <v>4.2725459696205474</v>
      </c>
      <c r="J52" s="67">
        <f>'Selling Price'!J52*'Volume (KT)'!J52*'Selling Price'!J$20/10^3</f>
        <v>5.2220158233390315</v>
      </c>
      <c r="K52" s="67">
        <f>'Selling Price'!K52*'Volume (KT)'!K52*'Selling Price'!K$20/10^3</f>
        <v>4.6787173419309447</v>
      </c>
      <c r="L52" s="67">
        <f>'Selling Price'!L52*'Volume (KT)'!L52*'Selling Price'!L$20/10^3</f>
        <v>5.4498777079360661</v>
      </c>
      <c r="M52" s="67">
        <f>'Selling Price'!M52*'Volume (KT)'!M52*'Selling Price'!M$20/10^3</f>
        <v>5.1387434089085078</v>
      </c>
      <c r="N52" s="67">
        <f>'Selling Price'!N52*'Volume (KT)'!N52*'Selling Price'!N$20/10^3</f>
        <v>5.0529917606399364</v>
      </c>
      <c r="O52" s="67">
        <f>'Selling Price'!O52*'Volume (KT)'!O52*'Selling Price'!O$20/10^3</f>
        <v>4.753441974361353</v>
      </c>
      <c r="P52" s="67">
        <f>'Selling Price'!P52*'Volume (KT)'!P52*'Selling Price'!P$20/10^3</f>
        <v>4.753441974361353</v>
      </c>
    </row>
    <row r="53" spans="1:16" s="65" customFormat="1" ht="23.4">
      <c r="A53" s="63" t="s">
        <v>5</v>
      </c>
      <c r="B53" s="64"/>
      <c r="D53" s="64"/>
    </row>
    <row r="54" spans="1:16">
      <c r="A54" s="360" t="s">
        <v>1</v>
      </c>
      <c r="B54" s="362" t="s">
        <v>93</v>
      </c>
      <c r="C54" s="362" t="s">
        <v>94</v>
      </c>
      <c r="D54" s="362" t="s">
        <v>95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61"/>
      <c r="B55" s="363"/>
      <c r="C55" s="363"/>
      <c r="D55" s="363"/>
      <c r="E55" s="271">
        <v>23377</v>
      </c>
      <c r="F55" s="271">
        <v>23408</v>
      </c>
      <c r="G55" s="271">
        <v>23437</v>
      </c>
      <c r="H55" s="271">
        <v>23468</v>
      </c>
      <c r="I55" s="271">
        <v>23498</v>
      </c>
      <c r="J55" s="271">
        <v>23529</v>
      </c>
      <c r="K55" s="271">
        <v>23559</v>
      </c>
      <c r="L55" s="271">
        <v>23590</v>
      </c>
      <c r="M55" s="271">
        <v>23621</v>
      </c>
      <c r="N55" s="271">
        <v>23651</v>
      </c>
      <c r="O55" s="271">
        <v>23682</v>
      </c>
      <c r="P55" s="271">
        <v>23712</v>
      </c>
    </row>
    <row r="56" spans="1:16">
      <c r="A56" s="66"/>
      <c r="B56" s="68"/>
      <c r="C56" s="269" t="s">
        <v>66</v>
      </c>
      <c r="D56" s="269"/>
      <c r="E56" s="67">
        <f>'Selling Price'!E56*'Volume (KT)'!E56*'Selling Price'!E$20/10^3</f>
        <v>0</v>
      </c>
      <c r="F56" s="67">
        <f>'Selling Price'!F56*'Volume (KT)'!F56*'Selling Price'!F$20/10^3</f>
        <v>0</v>
      </c>
      <c r="G56" s="67">
        <f>'Selling Price'!G56*'Volume (KT)'!G56*'Selling Price'!G$20/10^3</f>
        <v>0</v>
      </c>
      <c r="H56" s="67">
        <f>'Selling Price'!H56*'Volume (KT)'!H56*'Selling Price'!H$20/10^3</f>
        <v>0</v>
      </c>
      <c r="I56" s="67">
        <f>'Selling Price'!I56*'Volume (KT)'!I56*'Selling Price'!I$20/10^3</f>
        <v>0</v>
      </c>
      <c r="J56" s="67">
        <f>'Selling Price'!J56*'Volume (KT)'!J56*'Selling Price'!J$20/10^3</f>
        <v>0</v>
      </c>
      <c r="K56" s="67">
        <f>'Selling Price'!K56*'Volume (KT)'!K56*'Selling Price'!K$20/10^3</f>
        <v>0</v>
      </c>
      <c r="L56" s="67">
        <f>'Selling Price'!L56*'Volume (KT)'!L56*'Selling Price'!L$20/10^3</f>
        <v>0</v>
      </c>
      <c r="M56" s="67">
        <f>'Selling Price'!M56*'Volume (KT)'!M56*'Selling Price'!M$20/10^3</f>
        <v>0</v>
      </c>
      <c r="N56" s="67">
        <f>'Selling Price'!N56*'Volume (KT)'!N56*'Selling Price'!N$20/10^3</f>
        <v>0</v>
      </c>
      <c r="O56" s="67">
        <f>'Selling Price'!O56*'Volume (KT)'!O56*'Selling Price'!O$20/10^3</f>
        <v>0</v>
      </c>
      <c r="P56" s="67">
        <f>'Selling Price'!P56*'Volume (KT)'!P56*'Selling Price'!P$20/10^3</f>
        <v>0</v>
      </c>
    </row>
    <row r="57" spans="1:16">
      <c r="A57" s="66" t="s">
        <v>88</v>
      </c>
      <c r="B57" s="68" t="s">
        <v>90</v>
      </c>
      <c r="C57" s="69" t="s">
        <v>82</v>
      </c>
      <c r="D57" s="68" t="s">
        <v>90</v>
      </c>
      <c r="E57" s="67">
        <f>'Selling Price'!E57*'Volume (KT)'!E57*'Selling Price'!E$20/10^3</f>
        <v>648.5211343633049</v>
      </c>
      <c r="F57" s="67">
        <f>'Selling Price'!F57*'Volume (KT)'!F57*'Selling Price'!F$20/10^3</f>
        <v>408.01855610751409</v>
      </c>
      <c r="G57" s="67">
        <f>'Selling Price'!G57*'Volume (KT)'!G57*'Selling Price'!G$20/10^3</f>
        <v>596.73832284520529</v>
      </c>
      <c r="H57" s="67">
        <f>'Selling Price'!H57*'Volume (KT)'!H57*'Selling Price'!H$20/10^3</f>
        <v>1036.1958784156909</v>
      </c>
      <c r="I57" s="67">
        <f>'Selling Price'!I57*'Volume (KT)'!I57*'Selling Price'!I$20/10^3</f>
        <v>933.51418981576694</v>
      </c>
      <c r="J57" s="67">
        <f>'Selling Price'!J57*'Volume (KT)'!J57*'Selling Price'!J$20/10^3</f>
        <v>794.58899694103502</v>
      </c>
      <c r="K57" s="67">
        <f>'Selling Price'!K57*'Volume (KT)'!K57*'Selling Price'!K$20/10^3</f>
        <v>963.07056006202583</v>
      </c>
      <c r="L57" s="67">
        <f>'Selling Price'!L57*'Volume (KT)'!L57*'Selling Price'!L$20/10^3</f>
        <v>451.77097339602921</v>
      </c>
      <c r="M57" s="67">
        <f>'Selling Price'!M57*'Volume (KT)'!M57*'Selling Price'!M$20/10^3</f>
        <v>443.75316919719398</v>
      </c>
      <c r="N57" s="67">
        <f>'Selling Price'!N57*'Volume (KT)'!N57*'Selling Price'!N$20/10^3</f>
        <v>461.55020310329428</v>
      </c>
      <c r="O57" s="67">
        <f>'Selling Price'!O57*'Volume (KT)'!O57*'Selling Price'!O$20/10^3</f>
        <v>452.09788896008268</v>
      </c>
      <c r="P57" s="67">
        <f>'Selling Price'!P57*'Volume (KT)'!P57*'Selling Price'!P$20/10^3</f>
        <v>467.72669908087659</v>
      </c>
    </row>
    <row r="58" spans="1:16">
      <c r="A58" s="66" t="s">
        <v>88</v>
      </c>
      <c r="B58" s="95" t="s">
        <v>116</v>
      </c>
      <c r="C58" s="69" t="s">
        <v>83</v>
      </c>
      <c r="D58" s="68" t="s">
        <v>90</v>
      </c>
      <c r="E58" s="67">
        <f>'Selling Price'!E58*'Volume (KT)'!E58*'Selling Price'!E$20/10^3</f>
        <v>0</v>
      </c>
      <c r="F58" s="67">
        <f>'Selling Price'!F58*'Volume (KT)'!F58*'Selling Price'!F$20/10^3</f>
        <v>0</v>
      </c>
      <c r="G58" s="67">
        <f>'Selling Price'!G58*'Volume (KT)'!G58*'Selling Price'!G$20/10^3</f>
        <v>0</v>
      </c>
      <c r="H58" s="67">
        <f>'Selling Price'!H58*'Volume (KT)'!H58*'Selling Price'!H$20/10^3</f>
        <v>0</v>
      </c>
      <c r="I58" s="67">
        <f>'Selling Price'!I58*'Volume (KT)'!I58*'Selling Price'!I$20/10^3</f>
        <v>0</v>
      </c>
      <c r="J58" s="67">
        <f>'Selling Price'!J58*'Volume (KT)'!J58*'Selling Price'!J$20/10^3</f>
        <v>0</v>
      </c>
      <c r="K58" s="67">
        <f>'Selling Price'!K58*'Volume (KT)'!K58*'Selling Price'!K$20/10^3</f>
        <v>0</v>
      </c>
      <c r="L58" s="67">
        <f>'Selling Price'!L58*'Volume (KT)'!L58*'Selling Price'!L$20/10^3</f>
        <v>0</v>
      </c>
      <c r="M58" s="67">
        <f>'Selling Price'!M58*'Volume (KT)'!M58*'Selling Price'!M$20/10^3</f>
        <v>0</v>
      </c>
      <c r="N58" s="67">
        <f>'Selling Price'!N58*'Volume (KT)'!N58*'Selling Price'!N$20/10^3</f>
        <v>0</v>
      </c>
      <c r="O58" s="67">
        <f>'Selling Price'!O58*'Volume (KT)'!O58*'Selling Price'!O$20/10^3</f>
        <v>0</v>
      </c>
      <c r="P58" s="67">
        <f>'Selling Price'!P58*'Volume (KT)'!P58*'Selling Price'!P$20/10^3</f>
        <v>0</v>
      </c>
    </row>
    <row r="59" spans="1:16">
      <c r="A59" s="66"/>
      <c r="B59" s="272"/>
      <c r="C59" s="273" t="s">
        <v>199</v>
      </c>
      <c r="D59" s="274"/>
      <c r="E59" s="67">
        <f>'Selling Price'!E59*'Volume (KT)'!E59*'Selling Price'!E$20/10^3</f>
        <v>0</v>
      </c>
      <c r="F59" s="67">
        <f>'Selling Price'!F59*'Volume (KT)'!F59*'Selling Price'!F$20/10^3</f>
        <v>0</v>
      </c>
      <c r="G59" s="67">
        <f>'Selling Price'!G59*'Volume (KT)'!G59*'Selling Price'!G$20/10^3</f>
        <v>0</v>
      </c>
      <c r="H59" s="67">
        <f>'Selling Price'!H59*'Volume (KT)'!H59*'Selling Price'!H$20/10^3</f>
        <v>0</v>
      </c>
      <c r="I59" s="67">
        <f>'Selling Price'!I59*'Volume (KT)'!I59*'Selling Price'!I$20/10^3</f>
        <v>0</v>
      </c>
      <c r="J59" s="67">
        <f>'Selling Price'!J59*'Volume (KT)'!J59*'Selling Price'!J$20/10^3</f>
        <v>0</v>
      </c>
      <c r="K59" s="67">
        <f>'Selling Price'!K59*'Volume (KT)'!K59*'Selling Price'!K$20/10^3</f>
        <v>0</v>
      </c>
      <c r="L59" s="67">
        <f>'Selling Price'!L59*'Volume (KT)'!L59*'Selling Price'!L$20/10^3</f>
        <v>0</v>
      </c>
      <c r="M59" s="67">
        <f>'Selling Price'!M59*'Volume (KT)'!M59*'Selling Price'!M$20/10^3</f>
        <v>0</v>
      </c>
      <c r="N59" s="67">
        <f>'Selling Price'!N59*'Volume (KT)'!N59*'Selling Price'!N$20/10^3</f>
        <v>0</v>
      </c>
      <c r="O59" s="67">
        <f>'Selling Price'!O59*'Volume (KT)'!O59*'Selling Price'!O$20/10^3</f>
        <v>0</v>
      </c>
      <c r="P59" s="67">
        <f>'Selling Price'!P59*'Volume (KT)'!P59*'Selling Price'!P$20/10^3</f>
        <v>0</v>
      </c>
    </row>
    <row r="60" spans="1:16">
      <c r="A60" s="66" t="s">
        <v>88</v>
      </c>
      <c r="B60" s="274" t="s">
        <v>90</v>
      </c>
      <c r="C60" s="275" t="s">
        <v>204</v>
      </c>
      <c r="D60" s="274" t="s">
        <v>90</v>
      </c>
      <c r="E60" s="67">
        <f>'Selling Price'!E60*'Volume (KT)'!E60*'Selling Price'!E$20/10^3</f>
        <v>0</v>
      </c>
      <c r="F60" s="67">
        <f>'Selling Price'!F60*'Volume (KT)'!F60*'Selling Price'!F$20/10^3</f>
        <v>224.45010112318175</v>
      </c>
      <c r="G60" s="67">
        <f>'Selling Price'!G60*'Volume (KT)'!G60*'Selling Price'!G$20/10^3</f>
        <v>0</v>
      </c>
      <c r="H60" s="67">
        <f>'Selling Price'!H60*'Volume (KT)'!H60*'Selling Price'!H$20/10^3</f>
        <v>0</v>
      </c>
      <c r="I60" s="67">
        <f>'Selling Price'!I60*'Volume (KT)'!I60*'Selling Price'!I$20/10^3</f>
        <v>0</v>
      </c>
      <c r="J60" s="67">
        <f>'Selling Price'!J60*'Volume (KT)'!J60*'Selling Price'!J$20/10^3</f>
        <v>0</v>
      </c>
      <c r="K60" s="67">
        <f>'Selling Price'!K60*'Volume (KT)'!K60*'Selling Price'!K$20/10^3</f>
        <v>0</v>
      </c>
      <c r="L60" s="67">
        <f>'Selling Price'!L60*'Volume (KT)'!L60*'Selling Price'!L$20/10^3</f>
        <v>0</v>
      </c>
      <c r="M60" s="67">
        <f>'Selling Price'!M60*'Volume (KT)'!M60*'Selling Price'!M$20/10^3</f>
        <v>0</v>
      </c>
      <c r="N60" s="67">
        <f>'Selling Price'!N60*'Volume (KT)'!N60*'Selling Price'!N$20/10^3</f>
        <v>0</v>
      </c>
      <c r="O60" s="67">
        <f>'Selling Price'!O60*'Volume (KT)'!O60*'Selling Price'!O$20/10^3</f>
        <v>0</v>
      </c>
      <c r="P60" s="67">
        <f>'Selling Price'!P60*'Volume (KT)'!P60*'Selling Price'!P$20/10^3</f>
        <v>0</v>
      </c>
    </row>
    <row r="61" spans="1:16">
      <c r="A61" s="66" t="s">
        <v>88</v>
      </c>
      <c r="B61" s="274" t="s">
        <v>90</v>
      </c>
      <c r="C61" s="275" t="s">
        <v>205</v>
      </c>
      <c r="D61" s="274" t="s">
        <v>90</v>
      </c>
      <c r="E61" s="67">
        <f>'Selling Price'!E61*'Volume (KT)'!E61*'Selling Price'!E$20/10^3</f>
        <v>0</v>
      </c>
      <c r="F61" s="67">
        <f>'Selling Price'!F61*'Volume (KT)'!F61*'Selling Price'!F$20/10^3</f>
        <v>0</v>
      </c>
      <c r="G61" s="67">
        <f>'Selling Price'!G61*'Volume (KT)'!G61*'Selling Price'!G$20/10^3</f>
        <v>0</v>
      </c>
      <c r="H61" s="67">
        <f>'Selling Price'!H61*'Volume (KT)'!H61*'Selling Price'!H$20/10^3</f>
        <v>0</v>
      </c>
      <c r="I61" s="67">
        <f>'Selling Price'!I61*'Volume (KT)'!I61*'Selling Price'!I$20/10^3</f>
        <v>0</v>
      </c>
      <c r="J61" s="67">
        <f>'Selling Price'!J61*'Volume (KT)'!J61*'Selling Price'!J$20/10^3</f>
        <v>0</v>
      </c>
      <c r="K61" s="67">
        <f>'Selling Price'!K61*'Volume (KT)'!K61*'Selling Price'!K$20/10^3</f>
        <v>0</v>
      </c>
      <c r="L61" s="67">
        <f>'Selling Price'!L61*'Volume (KT)'!L61*'Selling Price'!L$20/10^3</f>
        <v>0</v>
      </c>
      <c r="M61" s="67">
        <f>'Selling Price'!M61*'Volume (KT)'!M61*'Selling Price'!M$20/10^3</f>
        <v>0</v>
      </c>
      <c r="N61" s="67">
        <f>'Selling Price'!N61*'Volume (KT)'!N61*'Selling Price'!N$20/10^3</f>
        <v>0</v>
      </c>
      <c r="O61" s="67">
        <f>'Selling Price'!O61*'Volume (KT)'!O61*'Selling Price'!O$20/10^3</f>
        <v>0</v>
      </c>
      <c r="P61" s="67">
        <f>'Selling Price'!P61*'Volume (KT)'!P61*'Selling Price'!P$20/10^3</f>
        <v>0</v>
      </c>
    </row>
    <row r="62" spans="1:16">
      <c r="A62" s="66" t="s">
        <v>88</v>
      </c>
      <c r="B62" s="274" t="s">
        <v>90</v>
      </c>
      <c r="C62" s="275" t="s">
        <v>200</v>
      </c>
      <c r="D62" s="274" t="s">
        <v>90</v>
      </c>
      <c r="E62" s="67">
        <f>'Selling Price'!E62*'Volume (KT)'!E62*'Selling Price'!E$20/10^3</f>
        <v>0</v>
      </c>
      <c r="F62" s="67">
        <f>'Selling Price'!F62*'Volume (KT)'!F62*'Selling Price'!F$20/10^3</f>
        <v>0</v>
      </c>
      <c r="G62" s="67">
        <f>'Selling Price'!G62*'Volume (KT)'!G62*'Selling Price'!G$20/10^3</f>
        <v>0</v>
      </c>
      <c r="H62" s="67">
        <f>'Selling Price'!H62*'Volume (KT)'!H62*'Selling Price'!H$20/10^3</f>
        <v>0</v>
      </c>
      <c r="I62" s="67">
        <f>'Selling Price'!I62*'Volume (KT)'!I62*'Selling Price'!I$20/10^3</f>
        <v>0</v>
      </c>
      <c r="J62" s="67">
        <f>'Selling Price'!J62*'Volume (KT)'!J62*'Selling Price'!J$20/10^3</f>
        <v>0</v>
      </c>
      <c r="K62" s="67">
        <f>'Selling Price'!K62*'Volume (KT)'!K62*'Selling Price'!K$20/10^3</f>
        <v>0</v>
      </c>
      <c r="L62" s="67">
        <f>'Selling Price'!L62*'Volume (KT)'!L62*'Selling Price'!L$20/10^3</f>
        <v>0</v>
      </c>
      <c r="M62" s="67">
        <f>'Selling Price'!M62*'Volume (KT)'!M62*'Selling Price'!M$20/10^3</f>
        <v>0</v>
      </c>
      <c r="N62" s="67">
        <f>'Selling Price'!N62*'Volume (KT)'!N62*'Selling Price'!N$20/10^3</f>
        <v>0</v>
      </c>
      <c r="O62" s="67">
        <f>'Selling Price'!O62*'Volume (KT)'!O62*'Selling Price'!O$20/10^3</f>
        <v>0</v>
      </c>
      <c r="P62" s="67">
        <f>'Selling Price'!P62*'Volume (KT)'!P62*'Selling Price'!P$20/10^3</f>
        <v>0</v>
      </c>
    </row>
    <row r="63" spans="1:16">
      <c r="A63" s="66" t="s">
        <v>88</v>
      </c>
      <c r="B63" s="272" t="s">
        <v>116</v>
      </c>
      <c r="C63" s="275" t="s">
        <v>201</v>
      </c>
      <c r="D63" s="274" t="s">
        <v>90</v>
      </c>
      <c r="E63" s="67">
        <f>'Selling Price'!E63*'Volume (KT)'!E63*'Selling Price'!E$20/10^3</f>
        <v>0</v>
      </c>
      <c r="F63" s="67">
        <f>'Selling Price'!F63*'Volume (KT)'!F63*'Selling Price'!F$20/10^3</f>
        <v>0</v>
      </c>
      <c r="G63" s="67">
        <f>'Selling Price'!G63*'Volume (KT)'!G63*'Selling Price'!G$20/10^3</f>
        <v>0</v>
      </c>
      <c r="H63" s="67">
        <f>'Selling Price'!H63*'Volume (KT)'!H63*'Selling Price'!H$20/10^3</f>
        <v>0</v>
      </c>
      <c r="I63" s="67">
        <f>'Selling Price'!I63*'Volume (KT)'!I63*'Selling Price'!I$20/10^3</f>
        <v>0</v>
      </c>
      <c r="J63" s="67">
        <f>'Selling Price'!J63*'Volume (KT)'!J63*'Selling Price'!J$20/10^3</f>
        <v>0</v>
      </c>
      <c r="K63" s="67">
        <f>'Selling Price'!K63*'Volume (KT)'!K63*'Selling Price'!K$20/10^3</f>
        <v>0</v>
      </c>
      <c r="L63" s="67">
        <f>'Selling Price'!L63*'Volume (KT)'!L63*'Selling Price'!L$20/10^3</f>
        <v>0</v>
      </c>
      <c r="M63" s="67">
        <f>'Selling Price'!M63*'Volume (KT)'!M63*'Selling Price'!M$20/10^3</f>
        <v>0</v>
      </c>
      <c r="N63" s="67">
        <f>'Selling Price'!N63*'Volume (KT)'!N63*'Selling Price'!N$20/10^3</f>
        <v>0</v>
      </c>
      <c r="O63" s="67">
        <f>'Selling Price'!O63*'Volume (KT)'!O63*'Selling Price'!O$20/10^3</f>
        <v>0</v>
      </c>
      <c r="P63" s="67">
        <f>'Selling Price'!P63*'Volume (KT)'!P63*'Selling Price'!P$20/10^3</f>
        <v>0</v>
      </c>
    </row>
    <row r="64" spans="1:16">
      <c r="A64" s="66" t="s">
        <v>88</v>
      </c>
      <c r="B64" s="76" t="s">
        <v>90</v>
      </c>
      <c r="C64" s="76" t="s">
        <v>97</v>
      </c>
      <c r="D64" s="76" t="s">
        <v>90</v>
      </c>
      <c r="E64" s="67">
        <f>'Selling Price'!E64*'Volume (KT)'!E64*'Selling Price'!E$20/10^3</f>
        <v>12.420011119364666</v>
      </c>
      <c r="F64" s="67">
        <f>'Selling Price'!F64*'Volume (KT)'!F64*'Selling Price'!F$20/10^3</f>
        <v>10.903759999999998</v>
      </c>
      <c r="G64" s="67">
        <f>'Selling Price'!G64*'Volume (KT)'!G64*'Selling Price'!G$20/10^3</f>
        <v>10.90376</v>
      </c>
      <c r="H64" s="67">
        <f>'Selling Price'!H64*'Volume (KT)'!H64*'Selling Price'!H$20/10^3</f>
        <v>10.90376</v>
      </c>
      <c r="I64" s="67">
        <f>'Selling Price'!I64*'Volume (KT)'!I64*'Selling Price'!I$20/10^3</f>
        <v>10.951095768685933</v>
      </c>
      <c r="J64" s="67">
        <f>'Selling Price'!J64*'Volume (KT)'!J64*'Selling Price'!J$20/10^3</f>
        <v>10.951095768685933</v>
      </c>
      <c r="K64" s="67">
        <f>'Selling Price'!K64*'Volume (KT)'!K64*'Selling Price'!K$20/10^3</f>
        <v>10.951095768685933</v>
      </c>
      <c r="L64" s="67">
        <f>'Selling Price'!L64*'Volume (KT)'!L64*'Selling Price'!L$20/10^3</f>
        <v>10.864801799620675</v>
      </c>
      <c r="M64" s="67">
        <f>'Selling Price'!M64*'Volume (KT)'!M64*'Selling Price'!M$20/10^3</f>
        <v>10.864801799620675</v>
      </c>
      <c r="N64" s="67">
        <f>'Selling Price'!N64*'Volume (KT)'!N64*'Selling Price'!N$20/10^3</f>
        <v>10.864801799620672</v>
      </c>
      <c r="O64" s="67">
        <f>'Selling Price'!O64*'Volume (KT)'!O64*'Selling Price'!O$20/10^3</f>
        <v>10.740328661365135</v>
      </c>
      <c r="P64" s="67">
        <f>'Selling Price'!P64*'Volume (KT)'!P64*'Selling Price'!P$20/10^3</f>
        <v>10.740328661365135</v>
      </c>
    </row>
    <row r="65" spans="1:16">
      <c r="A65" s="66" t="s">
        <v>88</v>
      </c>
      <c r="B65" s="205" t="s">
        <v>42</v>
      </c>
      <c r="C65" s="205" t="s">
        <v>152</v>
      </c>
      <c r="D65" s="205" t="s">
        <v>99</v>
      </c>
      <c r="E65" s="67">
        <f>'Selling Price'!E65*'Volume (KT)'!E65*'Selling Price'!E$20/10^3</f>
        <v>0</v>
      </c>
      <c r="F65" s="67">
        <f>'Selling Price'!F65*'Volume (KT)'!F65*'Selling Price'!F$20/10^3</f>
        <v>0</v>
      </c>
      <c r="G65" s="67">
        <f>'Selling Price'!G65*'Volume (KT)'!G65*'Selling Price'!G$20/10^3</f>
        <v>0</v>
      </c>
      <c r="H65" s="67">
        <f>'Selling Price'!H65*'Volume (KT)'!H65*'Selling Price'!H$20/10^3</f>
        <v>0</v>
      </c>
      <c r="I65" s="67">
        <f>'Selling Price'!I65*'Volume (KT)'!I65*'Selling Price'!I$20/10^3</f>
        <v>0</v>
      </c>
      <c r="J65" s="67">
        <f>'Selling Price'!J65*'Volume (KT)'!J65*'Selling Price'!J$20/10^3</f>
        <v>0</v>
      </c>
      <c r="K65" s="67">
        <f>'Selling Price'!K65*'Volume (KT)'!K65*'Selling Price'!K$20/10^3</f>
        <v>0</v>
      </c>
      <c r="L65" s="67">
        <f>'Selling Price'!L65*'Volume (KT)'!L65*'Selling Price'!L$20/10^3</f>
        <v>0</v>
      </c>
      <c r="M65" s="67">
        <f>'Selling Price'!M65*'Volume (KT)'!M65*'Selling Price'!M$20/10^3</f>
        <v>0</v>
      </c>
      <c r="N65" s="67">
        <f>'Selling Price'!N65*'Volume (KT)'!N65*'Selling Price'!N$20/10^3</f>
        <v>0</v>
      </c>
      <c r="O65" s="67">
        <f>'Selling Price'!O65*'Volume (KT)'!O65*'Selling Price'!O$20/10^3</f>
        <v>0</v>
      </c>
      <c r="P65" s="67">
        <f>'Selling Price'!P65*'Volume (KT)'!P65*'Selling Price'!P$20/10^3</f>
        <v>0</v>
      </c>
    </row>
    <row r="66" spans="1:16">
      <c r="A66" s="66" t="s">
        <v>88</v>
      </c>
      <c r="B66" s="77" t="s">
        <v>116</v>
      </c>
      <c r="C66" s="77" t="s">
        <v>98</v>
      </c>
      <c r="D66" s="77" t="s">
        <v>99</v>
      </c>
      <c r="E66" s="67">
        <f>'Selling Price'!E66*'Volume (KT)'!E66*'Selling Price'!E$20/10^3</f>
        <v>117.57109982171148</v>
      </c>
      <c r="F66" s="67">
        <f>'Selling Price'!F66*'Volume (KT)'!F66*'Selling Price'!F$20/10^3</f>
        <v>756.38356220536195</v>
      </c>
      <c r="G66" s="67">
        <f>'Selling Price'!G66*'Volume (KT)'!G66*'Selling Price'!G$20/10^3</f>
        <v>289.09957633683018</v>
      </c>
      <c r="H66" s="67">
        <f>'Selling Price'!H66*'Volume (KT)'!H66*'Selling Price'!H$20/10^3</f>
        <v>884.6603419772614</v>
      </c>
      <c r="I66" s="67">
        <f>'Selling Price'!I66*'Volume (KT)'!I66*'Selling Price'!I$20/10^3</f>
        <v>794.37963865067786</v>
      </c>
      <c r="J66" s="67">
        <f>'Selling Price'!J66*'Volume (KT)'!J66*'Selling Price'!J$20/10^3</f>
        <v>746.3347355563493</v>
      </c>
      <c r="K66" s="67">
        <f>'Selling Price'!K66*'Volume (KT)'!K66*'Selling Price'!K$20/10^3</f>
        <v>791.65575603519449</v>
      </c>
      <c r="L66" s="67">
        <f>'Selling Price'!L66*'Volume (KT)'!L66*'Selling Price'!L$20/10^3</f>
        <v>275.85768613146269</v>
      </c>
      <c r="M66" s="67">
        <f>'Selling Price'!M66*'Volume (KT)'!M66*'Selling Price'!M$20/10^3</f>
        <v>597.11944755713444</v>
      </c>
      <c r="N66" s="67">
        <f>'Selling Price'!N66*'Volume (KT)'!N66*'Selling Price'!N$20/10^3</f>
        <v>601.31311336739043</v>
      </c>
      <c r="O66" s="67">
        <f>'Selling Price'!O66*'Volume (KT)'!O66*'Selling Price'!O$20/10^3</f>
        <v>129.58635486242716</v>
      </c>
      <c r="P66" s="67">
        <f>'Selling Price'!P66*'Volume (KT)'!P66*'Selling Price'!P$20/10^3</f>
        <v>505.38678396346597</v>
      </c>
    </row>
    <row r="67" spans="1:16">
      <c r="A67" s="66" t="s">
        <v>88</v>
      </c>
      <c r="B67" s="77" t="s">
        <v>116</v>
      </c>
      <c r="C67" s="77" t="s">
        <v>102</v>
      </c>
      <c r="D67" s="77" t="s">
        <v>99</v>
      </c>
      <c r="E67" s="67">
        <f>'Selling Price'!E67*'Volume (KT)'!E67*'Selling Price'!E$20/10^3</f>
        <v>0</v>
      </c>
      <c r="F67" s="67">
        <f>'Selling Price'!F67*'Volume (KT)'!F67*'Selling Price'!F$20/10^3</f>
        <v>0</v>
      </c>
      <c r="G67" s="67">
        <f>'Selling Price'!G67*'Volume (KT)'!G67*'Selling Price'!G$20/10^3</f>
        <v>0</v>
      </c>
      <c r="H67" s="67">
        <f>'Selling Price'!H67*'Volume (KT)'!H67*'Selling Price'!H$20/10^3</f>
        <v>214.6231506875304</v>
      </c>
      <c r="I67" s="67">
        <f>'Selling Price'!I67*'Volume (KT)'!I67*'Selling Price'!I$20/10^3</f>
        <v>116.34643096154967</v>
      </c>
      <c r="J67" s="67">
        <f>'Selling Price'!J67*'Volume (KT)'!J67*'Selling Price'!J$20/10^3</f>
        <v>159.70133043473814</v>
      </c>
      <c r="K67" s="67">
        <f>'Selling Price'!K67*'Volume (KT)'!K67*'Selling Price'!K$20/10^3</f>
        <v>338.63226233703188</v>
      </c>
      <c r="L67" s="67">
        <f>'Selling Price'!L67*'Volume (KT)'!L67*'Selling Price'!L$20/10^3</f>
        <v>0</v>
      </c>
      <c r="M67" s="67">
        <f>'Selling Price'!M67*'Volume (KT)'!M67*'Selling Price'!M$20/10^3</f>
        <v>0</v>
      </c>
      <c r="N67" s="67">
        <f>'Selling Price'!N67*'Volume (KT)'!N67*'Selling Price'!N$20/10^3</f>
        <v>0</v>
      </c>
      <c r="O67" s="67">
        <f>'Selling Price'!O67*'Volume (KT)'!O67*'Selling Price'!O$20/10^3</f>
        <v>0</v>
      </c>
      <c r="P67" s="67">
        <f>'Selling Price'!P67*'Volume (KT)'!P67*'Selling Price'!P$20/10^3</f>
        <v>0</v>
      </c>
    </row>
    <row r="68" spans="1:16">
      <c r="A68" s="66" t="s">
        <v>88</v>
      </c>
      <c r="B68" s="77" t="s">
        <v>116</v>
      </c>
      <c r="C68" s="77" t="s">
        <v>103</v>
      </c>
      <c r="D68" s="77" t="s">
        <v>99</v>
      </c>
      <c r="E68" s="67">
        <f>'Selling Price'!E68*'Volume (KT)'!E68*'Selling Price'!E$20/10^3</f>
        <v>0</v>
      </c>
      <c r="F68" s="67">
        <f>'Selling Price'!F68*'Volume (KT)'!F68*'Selling Price'!F$20/10^3</f>
        <v>0</v>
      </c>
      <c r="G68" s="67">
        <f>'Selling Price'!G68*'Volume (KT)'!G68*'Selling Price'!G$20/10^3</f>
        <v>0</v>
      </c>
      <c r="H68" s="67">
        <f>'Selling Price'!H68*'Volume (KT)'!H68*'Selling Price'!H$20/10^3</f>
        <v>0</v>
      </c>
      <c r="I68" s="67">
        <f>'Selling Price'!I68*'Volume (KT)'!I68*'Selling Price'!I$20/10^3</f>
        <v>0</v>
      </c>
      <c r="J68" s="67">
        <f>'Selling Price'!J68*'Volume (KT)'!J68*'Selling Price'!J$20/10^3</f>
        <v>0</v>
      </c>
      <c r="K68" s="67">
        <f>'Selling Price'!K68*'Volume (KT)'!K68*'Selling Price'!K$20/10^3</f>
        <v>203.91218157301341</v>
      </c>
      <c r="L68" s="67">
        <f>'Selling Price'!L68*'Volume (KT)'!L68*'Selling Price'!L$20/10^3</f>
        <v>0</v>
      </c>
      <c r="M68" s="67">
        <f>'Selling Price'!M68*'Volume (KT)'!M68*'Selling Price'!M$20/10^3</f>
        <v>0</v>
      </c>
      <c r="N68" s="67">
        <f>'Selling Price'!N68*'Volume (KT)'!N68*'Selling Price'!N$20/10^3</f>
        <v>0</v>
      </c>
      <c r="O68" s="67">
        <f>'Selling Price'!O68*'Volume (KT)'!O68*'Selling Price'!O$20/10^3</f>
        <v>0</v>
      </c>
      <c r="P68" s="67">
        <f>'Selling Price'!P68*'Volume (KT)'!P68*'Selling Price'!P$20/10^3</f>
        <v>0</v>
      </c>
    </row>
    <row r="69" spans="1:16">
      <c r="A69" s="66" t="s">
        <v>88</v>
      </c>
      <c r="B69" s="76" t="s">
        <v>90</v>
      </c>
      <c r="C69" s="76" t="s">
        <v>98</v>
      </c>
      <c r="D69" s="76" t="s">
        <v>99</v>
      </c>
      <c r="E69" s="67">
        <f>'Selling Price'!E69*'Volume (KT)'!E69*'Selling Price'!E$20/10^3</f>
        <v>601.42042008071326</v>
      </c>
      <c r="F69" s="67">
        <f>'Selling Price'!F69*'Volume (KT)'!F69*'Selling Price'!F$20/10^3</f>
        <v>174.72526514585999</v>
      </c>
      <c r="G69" s="67">
        <f>'Selling Price'!G69*'Volume (KT)'!G69*'Selling Price'!G$20/10^3</f>
        <v>483.8788432352161</v>
      </c>
      <c r="H69" s="67">
        <f>'Selling Price'!H69*'Volume (KT)'!H69*'Selling Price'!H$20/10^3</f>
        <v>0</v>
      </c>
      <c r="I69" s="67">
        <f>'Selling Price'!I69*'Volume (KT)'!I69*'Selling Price'!I$20/10^3</f>
        <v>0</v>
      </c>
      <c r="J69" s="67">
        <f>'Selling Price'!J69*'Volume (KT)'!J69*'Selling Price'!J$20/10^3</f>
        <v>0</v>
      </c>
      <c r="K69" s="67">
        <f>'Selling Price'!K69*'Volume (KT)'!K69*'Selling Price'!K$20/10^3</f>
        <v>0</v>
      </c>
      <c r="L69" s="67">
        <f>'Selling Price'!L69*'Volume (KT)'!L69*'Selling Price'!L$20/10^3</f>
        <v>500.47754091600461</v>
      </c>
      <c r="M69" s="67">
        <f>'Selling Price'!M69*'Volume (KT)'!M69*'Selling Price'!M$20/10^3</f>
        <v>148.42476064592901</v>
      </c>
      <c r="N69" s="67">
        <f>'Selling Price'!N69*'Volume (KT)'!N69*'Selling Price'!N$20/10^3</f>
        <v>148.40506496595432</v>
      </c>
      <c r="O69" s="67">
        <f>'Selling Price'!O69*'Volume (KT)'!O69*'Selling Price'!O$20/10^3</f>
        <v>612.20923551371607</v>
      </c>
      <c r="P69" s="67">
        <f>'Selling Price'!P69*'Volume (KT)'!P69*'Selling Price'!P$20/10^3</f>
        <v>258.84715613127668</v>
      </c>
    </row>
    <row r="70" spans="1:16">
      <c r="A70" s="66" t="s">
        <v>88</v>
      </c>
      <c r="B70" s="76" t="s">
        <v>90</v>
      </c>
      <c r="C70" s="76" t="s">
        <v>98</v>
      </c>
      <c r="D70" s="76" t="s">
        <v>100</v>
      </c>
      <c r="E70" s="67">
        <f>'Selling Price'!E70*'Volume (KT)'!E70*'Selling Price'!E$20/10^3</f>
        <v>772.4528606388252</v>
      </c>
      <c r="F70" s="67">
        <f>'Selling Price'!F70*'Volume (KT)'!F70*'Selling Price'!F$20/10^3</f>
        <v>711.23962850226019</v>
      </c>
      <c r="G70" s="67">
        <f>'Selling Price'!G70*'Volume (KT)'!G70*'Selling Price'!G$20/10^3</f>
        <v>737.53962668786392</v>
      </c>
      <c r="H70" s="67">
        <f>'Selling Price'!H70*'Volume (KT)'!H70*'Selling Price'!H$20/10^3</f>
        <v>720.67075445164812</v>
      </c>
      <c r="I70" s="67">
        <f>'Selling Price'!I70*'Volume (KT)'!I70*'Selling Price'!I$20/10^3</f>
        <v>735.68861083010518</v>
      </c>
      <c r="J70" s="67">
        <f>'Selling Price'!J70*'Volume (KT)'!J70*'Selling Price'!J$20/10^3</f>
        <v>717.34864461062193</v>
      </c>
      <c r="K70" s="67">
        <f>'Selling Price'!K70*'Volume (KT)'!K70*'Selling Price'!K$20/10^3</f>
        <v>753.91507095006443</v>
      </c>
      <c r="L70" s="67">
        <f>'Selling Price'!L70*'Volume (KT)'!L70*'Selling Price'!L$20/10^3</f>
        <v>757.96884632324657</v>
      </c>
      <c r="M70" s="67">
        <f>'Selling Price'!M70*'Volume (KT)'!M70*'Selling Price'!M$20/10^3</f>
        <v>735.44839790925107</v>
      </c>
      <c r="N70" s="67">
        <f>'Selling Price'!N70*'Volume (KT)'!N70*'Selling Price'!N$20/10^3</f>
        <v>748.4969135968779</v>
      </c>
      <c r="O70" s="67">
        <f>'Selling Price'!O70*'Volume (KT)'!O70*'Selling Price'!O$20/10^3</f>
        <v>729.3219695444385</v>
      </c>
      <c r="P70" s="67">
        <f>'Selling Price'!P70*'Volume (KT)'!P70*'Selling Price'!P$20/10^3</f>
        <v>747.7524027009332</v>
      </c>
    </row>
    <row r="71" spans="1:16">
      <c r="A71" s="66" t="s">
        <v>88</v>
      </c>
      <c r="B71" s="76" t="s">
        <v>90</v>
      </c>
      <c r="C71" s="76" t="s">
        <v>98</v>
      </c>
      <c r="D71" s="76" t="s">
        <v>101</v>
      </c>
      <c r="E71" s="67">
        <f>'Selling Price'!E71*'Volume (KT)'!E71*'Selling Price'!E$20/10^3</f>
        <v>55.462562546426248</v>
      </c>
      <c r="F71" s="67">
        <f>'Selling Price'!F71*'Volume (KT)'!F71*'Selling Price'!F$20/10^3</f>
        <v>70.547760000000011</v>
      </c>
      <c r="G71" s="67">
        <f>'Selling Price'!G71*'Volume (KT)'!G71*'Selling Price'!G$20/10^3</f>
        <v>185.65199999999999</v>
      </c>
      <c r="H71" s="67">
        <f>'Selling Price'!H71*'Volume (KT)'!H71*'Selling Price'!H$20/10^3</f>
        <v>185.65199999999999</v>
      </c>
      <c r="I71" s="67">
        <f>'Selling Price'!I71*'Volume (KT)'!I71*'Selling Price'!I$20/10^3</f>
        <v>186.66633790041288</v>
      </c>
      <c r="J71" s="67">
        <f>'Selling Price'!J71*'Volume (KT)'!J71*'Selling Price'!J$20/10^3</f>
        <v>186.66633790041288</v>
      </c>
      <c r="K71" s="67">
        <f>'Selling Price'!K71*'Volume (KT)'!K71*'Selling Price'!K$20/10^3</f>
        <v>186.66633790041286</v>
      </c>
      <c r="L71" s="67">
        <f>'Selling Price'!L71*'Volume (KT)'!L71*'Selling Price'!L$20/10^3</f>
        <v>184.81718142044301</v>
      </c>
      <c r="M71" s="67">
        <f>'Selling Price'!M71*'Volume (KT)'!M71*'Selling Price'!M$20/10^3</f>
        <v>184.81718142044301</v>
      </c>
      <c r="N71" s="67">
        <f>'Selling Price'!N71*'Volume (KT)'!N71*'Selling Price'!N$20/10^3</f>
        <v>184.81718142044301</v>
      </c>
      <c r="O71" s="67">
        <f>'Selling Price'!O71*'Volume (KT)'!O71*'Selling Price'!O$20/10^3</f>
        <v>182.14989988639576</v>
      </c>
      <c r="P71" s="67">
        <f>'Selling Price'!P71*'Volume (KT)'!P71*'Selling Price'!P$20/10^3</f>
        <v>182.14989988639576</v>
      </c>
    </row>
    <row r="72" spans="1:16">
      <c r="A72" s="66" t="s">
        <v>88</v>
      </c>
      <c r="B72" s="76" t="s">
        <v>90</v>
      </c>
      <c r="C72" s="76" t="s">
        <v>98</v>
      </c>
      <c r="D72" s="76" t="s">
        <v>113</v>
      </c>
      <c r="E72" s="67">
        <f>'Selling Price'!E72*'Volume (KT)'!E72*'Selling Price'!E$20/10^3</f>
        <v>3.1437534748014584</v>
      </c>
      <c r="F72" s="67">
        <f>'Selling Price'!F72*'Volume (KT)'!F72*'Selling Price'!F$20/10^3</f>
        <v>3.7880400000000005</v>
      </c>
      <c r="G72" s="67">
        <f>'Selling Price'!G72*'Volume (KT)'!G72*'Selling Price'!G$20/10^3</f>
        <v>3.7880400000000001</v>
      </c>
      <c r="H72" s="67">
        <f>'Selling Price'!H72*'Volume (KT)'!H72*'Selling Price'!H$20/10^3</f>
        <v>5.050720000000001</v>
      </c>
      <c r="I72" s="67">
        <f>'Selling Price'!I72*'Volume (KT)'!I72*'Selling Price'!I$20/10^3</f>
        <v>6.3472112633470958</v>
      </c>
      <c r="J72" s="67">
        <f>'Selling Price'!J72*'Volume (KT)'!J72*'Selling Price'!J$20/10^3</f>
        <v>6.3472112633470958</v>
      </c>
      <c r="K72" s="67">
        <f>'Selling Price'!K72*'Volume (KT)'!K72*'Selling Price'!K$20/10^3</f>
        <v>6.347211263347095</v>
      </c>
      <c r="L72" s="67">
        <f>'Selling Price'!L72*'Volume (KT)'!L72*'Selling Price'!L$20/10^3</f>
        <v>6.2855727140147666</v>
      </c>
      <c r="M72" s="67">
        <f>'Selling Price'!M72*'Volume (KT)'!M72*'Selling Price'!M$20/10^3</f>
        <v>6.2855727140147666</v>
      </c>
      <c r="N72" s="67">
        <f>'Selling Price'!N72*'Volume (KT)'!N72*'Selling Price'!N$20/10^3</f>
        <v>6.2855727140147657</v>
      </c>
      <c r="O72" s="67">
        <f>'Selling Price'!O72*'Volume (KT)'!O72*'Selling Price'!O$20/10^3</f>
        <v>7.435995995455829</v>
      </c>
      <c r="P72" s="67">
        <f>'Selling Price'!P72*'Volume (KT)'!P72*'Selling Price'!P$20/10^3</f>
        <v>7.435995995455829</v>
      </c>
    </row>
    <row r="73" spans="1:16">
      <c r="A73" s="66" t="s">
        <v>88</v>
      </c>
      <c r="B73" s="76" t="s">
        <v>90</v>
      </c>
      <c r="C73" s="76" t="s">
        <v>102</v>
      </c>
      <c r="D73" s="76" t="s">
        <v>99</v>
      </c>
      <c r="E73" s="67">
        <f>'Selling Price'!E73*'Volume (KT)'!E73*'Selling Price'!E$20/10^3</f>
        <v>0</v>
      </c>
      <c r="F73" s="67">
        <f>'Selling Price'!F73*'Volume (KT)'!F73*'Selling Price'!F$20/10^3</f>
        <v>306.62991999999997</v>
      </c>
      <c r="G73" s="67">
        <f>'Selling Price'!G73*'Volume (KT)'!G73*'Selling Price'!G$20/10^3</f>
        <v>326.73680000000007</v>
      </c>
      <c r="H73" s="67">
        <f>'Selling Price'!H73*'Volume (KT)'!H73*'Selling Price'!H$20/10^3</f>
        <v>166.30765777442795</v>
      </c>
      <c r="I73" s="67">
        <f>'Selling Price'!I73*'Volume (KT)'!I73*'Selling Price'!I$20/10^3</f>
        <v>237.87920850814535</v>
      </c>
      <c r="J73" s="67">
        <f>'Selling Price'!J73*'Volume (KT)'!J73*'Selling Price'!J$20/10^3</f>
        <v>194.26320743844454</v>
      </c>
      <c r="K73" s="67">
        <f>'Selling Price'!K73*'Volume (KT)'!K73*'Selling Price'!K$20/10^3</f>
        <v>0</v>
      </c>
      <c r="L73" s="67">
        <f>'Selling Price'!L73*'Volume (KT)'!L73*'Selling Price'!L$20/10^3</f>
        <v>337.80092655679749</v>
      </c>
      <c r="M73" s="67">
        <f>'Selling Price'!M73*'Volume (KT)'!M73*'Selling Price'!M$20/10^3</f>
        <v>337.80092655679749</v>
      </c>
      <c r="N73" s="67">
        <f>'Selling Price'!N73*'Volume (KT)'!N73*'Selling Price'!N$20/10^3</f>
        <v>337.80092655679744</v>
      </c>
      <c r="O73" s="67">
        <f>'Selling Price'!O73*'Volume (KT)'!O73*'Selling Price'!O$20/10^3</f>
        <v>332.99981979551234</v>
      </c>
      <c r="P73" s="67">
        <f>'Selling Price'!P73*'Volume (KT)'!P73*'Selling Price'!P$20/10^3</f>
        <v>332.99981979551234</v>
      </c>
    </row>
    <row r="74" spans="1:16">
      <c r="A74" s="66" t="s">
        <v>88</v>
      </c>
      <c r="B74" s="76" t="s">
        <v>90</v>
      </c>
      <c r="C74" s="76" t="s">
        <v>103</v>
      </c>
      <c r="D74" s="76" t="s">
        <v>99</v>
      </c>
      <c r="E74" s="67">
        <f>'Selling Price'!E74*'Volume (KT)'!E74*'Selling Price'!E$20/10^3</f>
        <v>0</v>
      </c>
      <c r="F74" s="67">
        <f>'Selling Price'!F74*'Volume (KT)'!F74*'Selling Price'!F$20/10^3</f>
        <v>188.50200000000001</v>
      </c>
      <c r="G74" s="67">
        <f>'Selling Price'!G74*'Volume (KT)'!G74*'Selling Price'!G$20/10^3</f>
        <v>213.63560000000001</v>
      </c>
      <c r="H74" s="67">
        <f>'Selling Price'!H74*'Volume (KT)'!H74*'Selling Price'!H$20/10^3</f>
        <v>201.06880000000001</v>
      </c>
      <c r="I74" s="67">
        <f>'Selling Price'!I74*'Volume (KT)'!I74*'Selling Price'!I$20/10^3</f>
        <v>214.78518295380124</v>
      </c>
      <c r="J74" s="67">
        <f>'Selling Price'!J74*'Volume (KT)'!J74*'Selling Price'!J$20/10^3</f>
        <v>214.78518295380124</v>
      </c>
      <c r="K74" s="67">
        <f>'Selling Price'!K74*'Volume (KT)'!K74*'Selling Price'!K$20/10^3</f>
        <v>9.3693098502187713</v>
      </c>
      <c r="L74" s="67">
        <f>'Selling Price'!L74*'Volume (KT)'!L74*'Selling Price'!L$20/10^3</f>
        <v>212.68947227650207</v>
      </c>
      <c r="M74" s="67">
        <f>'Selling Price'!M74*'Volume (KT)'!M74*'Selling Price'!M$20/10^3</f>
        <v>212.68947227650207</v>
      </c>
      <c r="N74" s="67">
        <f>'Selling Price'!N74*'Volume (KT)'!N74*'Selling Price'!N$20/10^3</f>
        <v>212.68947227650207</v>
      </c>
      <c r="O74" s="67">
        <f>'Selling Price'!O74*'Volume (KT)'!O74*'Selling Price'!O$20/10^3</f>
        <v>209.66655320458187</v>
      </c>
      <c r="P74" s="67">
        <f>'Selling Price'!P74*'Volume (KT)'!P74*'Selling Price'!P$20/10^3</f>
        <v>209.66655320458187</v>
      </c>
    </row>
    <row r="75" spans="1:16">
      <c r="A75" s="66" t="s">
        <v>88</v>
      </c>
      <c r="B75" s="76" t="s">
        <v>90</v>
      </c>
      <c r="C75" s="76" t="s">
        <v>104</v>
      </c>
      <c r="D75" s="76" t="s">
        <v>99</v>
      </c>
      <c r="E75" s="67">
        <f>'Selling Price'!E75*'Volume (KT)'!E75*'Selling Price'!E$20/10^3</f>
        <v>0</v>
      </c>
      <c r="F75" s="67">
        <f>'Selling Price'!F75*'Volume (KT)'!F75*'Selling Price'!F$20/10^3</f>
        <v>0</v>
      </c>
      <c r="G75" s="67">
        <f>'Selling Price'!G75*'Volume (KT)'!G75*'Selling Price'!G$20/10^3</f>
        <v>0</v>
      </c>
      <c r="H75" s="67">
        <f>'Selling Price'!H75*'Volume (KT)'!H75*'Selling Price'!H$20/10^3</f>
        <v>0</v>
      </c>
      <c r="I75" s="67">
        <f>'Selling Price'!I75*'Volume (KT)'!I75*'Selling Price'!I$20/10^3</f>
        <v>0</v>
      </c>
      <c r="J75" s="67">
        <f>'Selling Price'!J75*'Volume (KT)'!J75*'Selling Price'!J$20/10^3</f>
        <v>0</v>
      </c>
      <c r="K75" s="67">
        <f>'Selling Price'!K75*'Volume (KT)'!K75*'Selling Price'!K$20/10^3</f>
        <v>0</v>
      </c>
      <c r="L75" s="67">
        <f>'Selling Price'!L75*'Volume (KT)'!L75*'Selling Price'!L$20/10^3</f>
        <v>0</v>
      </c>
      <c r="M75" s="67">
        <f>'Selling Price'!M75*'Volume (KT)'!M75*'Selling Price'!M$20/10^3</f>
        <v>0</v>
      </c>
      <c r="N75" s="67">
        <f>'Selling Price'!N75*'Volume (KT)'!N75*'Selling Price'!N$20/10^3</f>
        <v>0</v>
      </c>
      <c r="O75" s="67">
        <f>'Selling Price'!O75*'Volume (KT)'!O75*'Selling Price'!O$20/10^3</f>
        <v>0</v>
      </c>
      <c r="P75" s="67">
        <f>'Selling Price'!P75*'Volume (KT)'!P75*'Selling Price'!P$20/10^3</f>
        <v>0</v>
      </c>
    </row>
    <row r="76" spans="1:16">
      <c r="A76" s="66" t="s">
        <v>88</v>
      </c>
      <c r="B76" s="76" t="s">
        <v>90</v>
      </c>
      <c r="C76" s="76" t="s">
        <v>104</v>
      </c>
      <c r="D76" s="76" t="s">
        <v>101</v>
      </c>
      <c r="E76" s="67">
        <f>'Selling Price'!E76*'Volume (KT)'!E76*'Selling Price'!E$20/10^3</f>
        <v>0</v>
      </c>
      <c r="F76" s="67">
        <f>'Selling Price'!F76*'Volume (KT)'!F76*'Selling Price'!F$20/10^3</f>
        <v>0</v>
      </c>
      <c r="G76" s="67">
        <f>'Selling Price'!G76*'Volume (KT)'!G76*'Selling Price'!G$20/10^3</f>
        <v>0</v>
      </c>
      <c r="H76" s="67">
        <f>'Selling Price'!H76*'Volume (KT)'!H76*'Selling Price'!H$20/10^3</f>
        <v>0</v>
      </c>
      <c r="I76" s="67">
        <f>'Selling Price'!I76*'Volume (KT)'!I76*'Selling Price'!I$20/10^3</f>
        <v>0</v>
      </c>
      <c r="J76" s="67">
        <f>'Selling Price'!J76*'Volume (KT)'!J76*'Selling Price'!J$20/10^3</f>
        <v>0</v>
      </c>
      <c r="K76" s="67">
        <f>'Selling Price'!K76*'Volume (KT)'!K76*'Selling Price'!K$20/10^3</f>
        <v>0</v>
      </c>
      <c r="L76" s="67">
        <f>'Selling Price'!L76*'Volume (KT)'!L76*'Selling Price'!L$20/10^3</f>
        <v>0</v>
      </c>
      <c r="M76" s="67">
        <f>'Selling Price'!M76*'Volume (KT)'!M76*'Selling Price'!M$20/10^3</f>
        <v>0</v>
      </c>
      <c r="N76" s="67">
        <f>'Selling Price'!N76*'Volume (KT)'!N76*'Selling Price'!N$20/10^3</f>
        <v>0</v>
      </c>
      <c r="O76" s="67">
        <f>'Selling Price'!O76*'Volume (KT)'!O76*'Selling Price'!O$20/10^3</f>
        <v>0</v>
      </c>
      <c r="P76" s="67">
        <f>'Selling Price'!P76*'Volume (KT)'!P76*'Selling Price'!P$20/10^3</f>
        <v>0</v>
      </c>
    </row>
    <row r="77" spans="1:16">
      <c r="A77" s="66" t="s">
        <v>88</v>
      </c>
      <c r="B77" s="76" t="s">
        <v>90</v>
      </c>
      <c r="C77" s="76" t="s">
        <v>105</v>
      </c>
      <c r="D77" s="76" t="s">
        <v>99</v>
      </c>
      <c r="E77" s="67">
        <f>'Selling Price'!E77*'Volume (KT)'!E77*'Selling Price'!E$20/10^3</f>
        <v>0</v>
      </c>
      <c r="F77" s="67">
        <f>'Selling Price'!F77*'Volume (KT)'!F77*'Selling Price'!F$20/10^3</f>
        <v>0</v>
      </c>
      <c r="G77" s="67">
        <f>'Selling Price'!G77*'Volume (KT)'!G77*'Selling Price'!G$20/10^3</f>
        <v>0</v>
      </c>
      <c r="H77" s="67">
        <f>'Selling Price'!H77*'Volume (KT)'!H77*'Selling Price'!H$20/10^3</f>
        <v>0</v>
      </c>
      <c r="I77" s="67">
        <f>'Selling Price'!I77*'Volume (KT)'!I77*'Selling Price'!I$20/10^3</f>
        <v>0</v>
      </c>
      <c r="J77" s="67">
        <f>'Selling Price'!J77*'Volume (KT)'!J77*'Selling Price'!J$20/10^3</f>
        <v>0</v>
      </c>
      <c r="K77" s="67">
        <f>'Selling Price'!K77*'Volume (KT)'!K77*'Selling Price'!K$20/10^3</f>
        <v>0</v>
      </c>
      <c r="L77" s="67">
        <f>'Selling Price'!L77*'Volume (KT)'!L77*'Selling Price'!L$20/10^3</f>
        <v>0</v>
      </c>
      <c r="M77" s="67">
        <f>'Selling Price'!M77*'Volume (KT)'!M77*'Selling Price'!M$20/10^3</f>
        <v>0</v>
      </c>
      <c r="N77" s="67">
        <f>'Selling Price'!N77*'Volume (KT)'!N77*'Selling Price'!N$20/10^3</f>
        <v>0</v>
      </c>
      <c r="O77" s="67">
        <f>'Selling Price'!O77*'Volume (KT)'!O77*'Selling Price'!O$20/10^3</f>
        <v>0</v>
      </c>
      <c r="P77" s="67">
        <f>'Selling Price'!P77*'Volume (KT)'!P77*'Selling Price'!P$20/10^3</f>
        <v>0</v>
      </c>
    </row>
    <row r="78" spans="1:16">
      <c r="A78" s="66" t="s">
        <v>88</v>
      </c>
      <c r="B78" s="76" t="s">
        <v>90</v>
      </c>
      <c r="C78" s="76" t="s">
        <v>105</v>
      </c>
      <c r="D78" s="76" t="s">
        <v>101</v>
      </c>
      <c r="E78" s="67">
        <f>'Selling Price'!E78*'Volume (KT)'!E78*'Selling Price'!E$20/10^3</f>
        <v>0</v>
      </c>
      <c r="F78" s="67">
        <f>'Selling Price'!F78*'Volume (KT)'!F78*'Selling Price'!F$20/10^3</f>
        <v>0</v>
      </c>
      <c r="G78" s="67">
        <f>'Selling Price'!G78*'Volume (KT)'!G78*'Selling Price'!G$20/10^3</f>
        <v>0</v>
      </c>
      <c r="H78" s="67">
        <f>'Selling Price'!H78*'Volume (KT)'!H78*'Selling Price'!H$20/10^3</f>
        <v>0</v>
      </c>
      <c r="I78" s="67">
        <f>'Selling Price'!I78*'Volume (KT)'!I78*'Selling Price'!I$20/10^3</f>
        <v>0</v>
      </c>
      <c r="J78" s="67">
        <f>'Selling Price'!J78*'Volume (KT)'!J78*'Selling Price'!J$20/10^3</f>
        <v>0</v>
      </c>
      <c r="K78" s="67">
        <f>'Selling Price'!K78*'Volume (KT)'!K78*'Selling Price'!K$20/10^3</f>
        <v>0</v>
      </c>
      <c r="L78" s="67">
        <f>'Selling Price'!L78*'Volume (KT)'!L78*'Selling Price'!L$20/10^3</f>
        <v>0</v>
      </c>
      <c r="M78" s="67">
        <f>'Selling Price'!M78*'Volume (KT)'!M78*'Selling Price'!M$20/10^3</f>
        <v>0</v>
      </c>
      <c r="N78" s="67">
        <f>'Selling Price'!N78*'Volume (KT)'!N78*'Selling Price'!N$20/10^3</f>
        <v>0</v>
      </c>
      <c r="O78" s="67">
        <f>'Selling Price'!O78*'Volume (KT)'!O78*'Selling Price'!O$20/10^3</f>
        <v>0</v>
      </c>
      <c r="P78" s="67">
        <f>'Selling Price'!P78*'Volume (KT)'!P78*'Selling Price'!P$20/10^3</f>
        <v>0</v>
      </c>
    </row>
    <row r="79" spans="1:16">
      <c r="A79" s="66" t="s">
        <v>88</v>
      </c>
      <c r="B79" s="76" t="s">
        <v>90</v>
      </c>
      <c r="C79" s="76" t="s">
        <v>106</v>
      </c>
      <c r="D79" s="76" t="s">
        <v>99</v>
      </c>
      <c r="E79" s="67">
        <f>'Selling Price'!E79*'Volume (KT)'!E79*'Selling Price'!E$20/10^3</f>
        <v>0</v>
      </c>
      <c r="F79" s="67">
        <f>'Selling Price'!F79*'Volume (KT)'!F79*'Selling Price'!F$20/10^3</f>
        <v>0</v>
      </c>
      <c r="G79" s="67">
        <f>'Selling Price'!G79*'Volume (KT)'!G79*'Selling Price'!G$20/10^3</f>
        <v>0</v>
      </c>
      <c r="H79" s="67">
        <f>'Selling Price'!H79*'Volume (KT)'!H79*'Selling Price'!H$20/10^3</f>
        <v>0</v>
      </c>
      <c r="I79" s="67">
        <f>'Selling Price'!I79*'Volume (KT)'!I79*'Selling Price'!I$20/10^3</f>
        <v>0</v>
      </c>
      <c r="J79" s="67">
        <f>'Selling Price'!J79*'Volume (KT)'!J79*'Selling Price'!J$20/10^3</f>
        <v>0</v>
      </c>
      <c r="K79" s="67">
        <f>'Selling Price'!K79*'Volume (KT)'!K79*'Selling Price'!K$20/10^3</f>
        <v>0</v>
      </c>
      <c r="L79" s="67">
        <f>'Selling Price'!L79*'Volume (KT)'!L79*'Selling Price'!L$20/10^3</f>
        <v>0</v>
      </c>
      <c r="M79" s="67">
        <f>'Selling Price'!M79*'Volume (KT)'!M79*'Selling Price'!M$20/10^3</f>
        <v>0</v>
      </c>
      <c r="N79" s="67">
        <f>'Selling Price'!N79*'Volume (KT)'!N79*'Selling Price'!N$20/10^3</f>
        <v>0</v>
      </c>
      <c r="O79" s="67">
        <f>'Selling Price'!O79*'Volume (KT)'!O79*'Selling Price'!O$20/10^3</f>
        <v>0</v>
      </c>
      <c r="P79" s="67">
        <f>'Selling Price'!P79*'Volume (KT)'!P79*'Selling Price'!P$20/10^3</f>
        <v>0</v>
      </c>
    </row>
    <row r="80" spans="1:16">
      <c r="A80" s="66" t="s">
        <v>88</v>
      </c>
      <c r="B80" s="76" t="s">
        <v>90</v>
      </c>
      <c r="C80" s="76" t="s">
        <v>106</v>
      </c>
      <c r="D80" s="76" t="s">
        <v>101</v>
      </c>
      <c r="E80" s="67">
        <f>'Selling Price'!E80*'Volume (KT)'!E80*'Selling Price'!E$20/10^3</f>
        <v>0</v>
      </c>
      <c r="F80" s="67">
        <f>'Selling Price'!F80*'Volume (KT)'!F80*'Selling Price'!F$20/10^3</f>
        <v>53.242560000000005</v>
      </c>
      <c r="G80" s="67">
        <f>'Selling Price'!G80*'Volume (KT)'!G80*'Selling Price'!G$20/10^3</f>
        <v>53.242560000000005</v>
      </c>
      <c r="H80" s="67">
        <f>'Selling Price'!H80*'Volume (KT)'!H80*'Selling Price'!H$20/10^3</f>
        <v>45.636480000000006</v>
      </c>
      <c r="I80" s="67">
        <f>'Selling Price'!I80*'Volume (KT)'!I80*'Selling Price'!I$20/10^3</f>
        <v>45.879921096099089</v>
      </c>
      <c r="J80" s="67">
        <f>'Selling Price'!J80*'Volume (KT)'!J80*'Selling Price'!J$20/10^3</f>
        <v>45.879921096099089</v>
      </c>
      <c r="K80" s="67">
        <f>'Selling Price'!K80*'Volume (KT)'!K80*'Selling Price'!K$20/10^3</f>
        <v>45.879921096099089</v>
      </c>
      <c r="L80" s="67">
        <f>'Selling Price'!L80*'Volume (KT)'!L80*'Selling Price'!L$20/10^3</f>
        <v>45.436123540906323</v>
      </c>
      <c r="M80" s="67">
        <f>'Selling Price'!M80*'Volume (KT)'!M80*'Selling Price'!M$20/10^3</f>
        <v>45.436123540906323</v>
      </c>
      <c r="N80" s="67">
        <f>'Selling Price'!N80*'Volume (KT)'!N80*'Selling Price'!N$20/10^3</f>
        <v>45.436123540906323</v>
      </c>
      <c r="O80" s="67">
        <f>'Selling Price'!O80*'Volume (KT)'!O80*'Selling Price'!O$20/10^3</f>
        <v>44.795975972734979</v>
      </c>
      <c r="P80" s="67">
        <f>'Selling Price'!P80*'Volume (KT)'!P80*'Selling Price'!P$20/10^3</f>
        <v>44.795975972734979</v>
      </c>
    </row>
    <row r="81" spans="1:16">
      <c r="A81" s="66" t="s">
        <v>88</v>
      </c>
      <c r="B81" s="76" t="s">
        <v>90</v>
      </c>
      <c r="C81" s="76" t="s">
        <v>106</v>
      </c>
      <c r="D81" s="76" t="s">
        <v>113</v>
      </c>
      <c r="E81" s="67">
        <f>'Selling Price'!E81*'Volume (KT)'!E81*'Selling Price'!E$20/10^3</f>
        <v>0</v>
      </c>
      <c r="F81" s="67">
        <f>'Selling Price'!F81*'Volume (KT)'!F81*'Selling Price'!F$20/10^3</f>
        <v>10.341440000000002</v>
      </c>
      <c r="G81" s="67">
        <f>'Selling Price'!G81*'Volume (KT)'!G81*'Selling Price'!G$20/10^3</f>
        <v>10.34144</v>
      </c>
      <c r="H81" s="67">
        <f>'Selling Price'!H81*'Volume (KT)'!H81*'Selling Price'!H$20/10^3</f>
        <v>7.7560800000000008</v>
      </c>
      <c r="I81" s="67">
        <f>'Selling Price'!I81*'Volume (KT)'!I81*'Selling Price'!I$20/10^3</f>
        <v>7.796653516016514</v>
      </c>
      <c r="J81" s="67">
        <f>'Selling Price'!J81*'Volume (KT)'!J81*'Selling Price'!J$20/10^3</f>
        <v>7.796653516016514</v>
      </c>
      <c r="K81" s="67">
        <f>'Selling Price'!K81*'Volume (KT)'!K81*'Selling Price'!K$20/10^3</f>
        <v>7.796653516016514</v>
      </c>
      <c r="L81" s="67">
        <f>'Selling Price'!L81*'Volume (KT)'!L81*'Selling Price'!L$20/10^3</f>
        <v>7.7226872568177205</v>
      </c>
      <c r="M81" s="67">
        <f>'Selling Price'!M81*'Volume (KT)'!M81*'Selling Price'!M$20/10^3</f>
        <v>7.7226872568177205</v>
      </c>
      <c r="N81" s="67">
        <f>'Selling Price'!N81*'Volume (KT)'!N81*'Selling Price'!N$20/10^3</f>
        <v>7.7226872568177196</v>
      </c>
      <c r="O81" s="67">
        <f>'Selling Price'!O81*'Volume (KT)'!O81*'Selling Price'!O$20/10^3</f>
        <v>7.6159959954558296</v>
      </c>
      <c r="P81" s="67">
        <f>'Selling Price'!P81*'Volume (KT)'!P81*'Selling Price'!P$20/10^3</f>
        <v>7.6159959954558296</v>
      </c>
    </row>
    <row r="82" spans="1:16">
      <c r="A82" s="66" t="s">
        <v>88</v>
      </c>
      <c r="B82" s="76" t="s">
        <v>90</v>
      </c>
      <c r="C82" s="76" t="s">
        <v>107</v>
      </c>
      <c r="D82" s="76" t="s">
        <v>99</v>
      </c>
      <c r="E82" s="67">
        <f>'Selling Price'!E82*'Volume (KT)'!E82*'Selling Price'!E$20/10^3</f>
        <v>0</v>
      </c>
      <c r="F82" s="67">
        <f>'Selling Price'!F82*'Volume (KT)'!F82*'Selling Price'!F$20/10^3</f>
        <v>0</v>
      </c>
      <c r="G82" s="67">
        <f>'Selling Price'!G82*'Volume (KT)'!G82*'Selling Price'!G$20/10^3</f>
        <v>0</v>
      </c>
      <c r="H82" s="67">
        <f>'Selling Price'!H82*'Volume (KT)'!H82*'Selling Price'!H$20/10^3</f>
        <v>0</v>
      </c>
      <c r="I82" s="67">
        <f>'Selling Price'!I82*'Volume (KT)'!I82*'Selling Price'!I$20/10^3</f>
        <v>0</v>
      </c>
      <c r="J82" s="67">
        <f>'Selling Price'!J82*'Volume (KT)'!J82*'Selling Price'!J$20/10^3</f>
        <v>0</v>
      </c>
      <c r="K82" s="67">
        <f>'Selling Price'!K82*'Volume (KT)'!K82*'Selling Price'!K$20/10^3</f>
        <v>0</v>
      </c>
      <c r="L82" s="67">
        <f>'Selling Price'!L82*'Volume (KT)'!L82*'Selling Price'!L$20/10^3</f>
        <v>0</v>
      </c>
      <c r="M82" s="67">
        <f>'Selling Price'!M82*'Volume (KT)'!M82*'Selling Price'!M$20/10^3</f>
        <v>0</v>
      </c>
      <c r="N82" s="67">
        <f>'Selling Price'!N82*'Volume (KT)'!N82*'Selling Price'!N$20/10^3</f>
        <v>0</v>
      </c>
      <c r="O82" s="67">
        <f>'Selling Price'!O82*'Volume (KT)'!O82*'Selling Price'!O$20/10^3</f>
        <v>0</v>
      </c>
      <c r="P82" s="67">
        <f>'Selling Price'!P82*'Volume (KT)'!P82*'Selling Price'!P$20/10^3</f>
        <v>0</v>
      </c>
    </row>
    <row r="83" spans="1:16">
      <c r="A83" s="66" t="s">
        <v>88</v>
      </c>
      <c r="B83" s="76" t="s">
        <v>90</v>
      </c>
      <c r="C83" s="76" t="s">
        <v>107</v>
      </c>
      <c r="D83" s="76" t="s">
        <v>101</v>
      </c>
      <c r="E83" s="67">
        <f>'Selling Price'!E83*'Volume (KT)'!E83*'Selling Price'!E$20/10^3</f>
        <v>34.734038917776331</v>
      </c>
      <c r="F83" s="67">
        <f>'Selling Price'!F83*'Volume (KT)'!F83*'Selling Price'!F$20/10^3</f>
        <v>63.778815999999999</v>
      </c>
      <c r="G83" s="67">
        <f>'Selling Price'!G83*'Volume (KT)'!G83*'Selling Price'!G$20/10^3</f>
        <v>98.782424000000006</v>
      </c>
      <c r="H83" s="67">
        <f>'Selling Price'!H83*'Volume (KT)'!H83*'Selling Price'!H$20/10^3</f>
        <v>123.69602400000001</v>
      </c>
      <c r="I83" s="67">
        <f>'Selling Price'!I83*'Volume (KT)'!I83*'Selling Price'!I$20/10^3</f>
        <v>140.52402074950885</v>
      </c>
      <c r="J83" s="67">
        <f>'Selling Price'!J83*'Volume (KT)'!J83*'Selling Price'!J$20/10^3</f>
        <v>144.40659173278402</v>
      </c>
      <c r="K83" s="67">
        <f>'Selling Price'!K83*'Volume (KT)'!K83*'Selling Price'!K$20/10^3</f>
        <v>144.40659173278399</v>
      </c>
      <c r="L83" s="67">
        <f>'Selling Price'!L83*'Volume (KT)'!L83*'Selling Price'!L$20/10^3</f>
        <v>142.98520678518051</v>
      </c>
      <c r="M83" s="67">
        <f>'Selling Price'!M83*'Volume (KT)'!M83*'Selling Price'!M$20/10^3</f>
        <v>142.98520678518051</v>
      </c>
      <c r="N83" s="67">
        <f>'Selling Price'!N83*'Volume (KT)'!N83*'Selling Price'!N$20/10^3</f>
        <v>142.98520678518051</v>
      </c>
      <c r="O83" s="67">
        <f>'Selling Price'!O83*'Volume (KT)'!O83*'Selling Price'!O$20/10^3</f>
        <v>140.93495637934288</v>
      </c>
      <c r="P83" s="67">
        <f>'Selling Price'!P83*'Volume (KT)'!P83*'Selling Price'!P$20/10^3</f>
        <v>140.93495637934288</v>
      </c>
    </row>
    <row r="84" spans="1:16">
      <c r="A84" s="66" t="s">
        <v>88</v>
      </c>
      <c r="B84" s="76" t="s">
        <v>90</v>
      </c>
      <c r="C84" s="76" t="s">
        <v>220</v>
      </c>
      <c r="D84" s="76" t="s">
        <v>101</v>
      </c>
      <c r="E84" s="67">
        <f>'Selling Price'!E84*'Volume (KT)'!E84*'Selling Price'!E$20/10^3</f>
        <v>0</v>
      </c>
      <c r="F84" s="67">
        <f>'Selling Price'!F84*'Volume (KT)'!F84*'Selling Price'!F$20/10^3</f>
        <v>0</v>
      </c>
      <c r="G84" s="67">
        <f>'Selling Price'!G84*'Volume (KT)'!G84*'Selling Price'!G$20/10^3</f>
        <v>0</v>
      </c>
      <c r="H84" s="67">
        <f>'Selling Price'!H84*'Volume (KT)'!H84*'Selling Price'!H$20/10^3</f>
        <v>0</v>
      </c>
      <c r="I84" s="67">
        <f>'Selling Price'!I84*'Volume (KT)'!I84*'Selling Price'!I$20/10^3</f>
        <v>0</v>
      </c>
      <c r="J84" s="67">
        <f>'Selling Price'!J84*'Volume (KT)'!J84*'Selling Price'!J$20/10^3</f>
        <v>0</v>
      </c>
      <c r="K84" s="67">
        <f>'Selling Price'!K84*'Volume (KT)'!K84*'Selling Price'!K$20/10^3</f>
        <v>0</v>
      </c>
      <c r="L84" s="67">
        <f>'Selling Price'!L84*'Volume (KT)'!L84*'Selling Price'!L$20/10^3</f>
        <v>0</v>
      </c>
      <c r="M84" s="67">
        <f>'Selling Price'!M84*'Volume (KT)'!M84*'Selling Price'!M$20/10^3</f>
        <v>0</v>
      </c>
      <c r="N84" s="67">
        <f>'Selling Price'!N84*'Volume (KT)'!N84*'Selling Price'!N$20/10^3</f>
        <v>0</v>
      </c>
      <c r="O84" s="67">
        <f>'Selling Price'!O84*'Volume (KT)'!O84*'Selling Price'!O$20/10^3</f>
        <v>0</v>
      </c>
      <c r="P84" s="67">
        <f>'Selling Price'!P84*'Volume (KT)'!P84*'Selling Price'!P$20/10^3</f>
        <v>0</v>
      </c>
    </row>
    <row r="85" spans="1:16">
      <c r="A85" s="66" t="s">
        <v>88</v>
      </c>
      <c r="B85" s="76" t="s">
        <v>90</v>
      </c>
      <c r="C85" s="76" t="s">
        <v>108</v>
      </c>
      <c r="D85" s="76" t="s">
        <v>99</v>
      </c>
      <c r="E85" s="67">
        <f>'Selling Price'!E85*'Volume (KT)'!E85*'Selling Price'!E$20/10^3</f>
        <v>0</v>
      </c>
      <c r="F85" s="67">
        <f>'Selling Price'!F85*'Volume (KT)'!F85*'Selling Price'!F$20/10^3</f>
        <v>0</v>
      </c>
      <c r="G85" s="67">
        <f>'Selling Price'!G85*'Volume (KT)'!G85*'Selling Price'!G$20/10^3</f>
        <v>0</v>
      </c>
      <c r="H85" s="67">
        <f>'Selling Price'!H85*'Volume (KT)'!H85*'Selling Price'!H$20/10^3</f>
        <v>0</v>
      </c>
      <c r="I85" s="67">
        <f>'Selling Price'!I85*'Volume (KT)'!I85*'Selling Price'!I$20/10^3</f>
        <v>0</v>
      </c>
      <c r="J85" s="67">
        <f>'Selling Price'!J85*'Volume (KT)'!J85*'Selling Price'!J$20/10^3</f>
        <v>0</v>
      </c>
      <c r="K85" s="67">
        <f>'Selling Price'!K85*'Volume (KT)'!K85*'Selling Price'!K$20/10^3</f>
        <v>0</v>
      </c>
      <c r="L85" s="67">
        <f>'Selling Price'!L85*'Volume (KT)'!L85*'Selling Price'!L$20/10^3</f>
        <v>0</v>
      </c>
      <c r="M85" s="67">
        <f>'Selling Price'!M85*'Volume (KT)'!M85*'Selling Price'!M$20/10^3</f>
        <v>0</v>
      </c>
      <c r="N85" s="67">
        <f>'Selling Price'!N85*'Volume (KT)'!N85*'Selling Price'!N$20/10^3</f>
        <v>0</v>
      </c>
      <c r="O85" s="67">
        <f>'Selling Price'!O85*'Volume (KT)'!O85*'Selling Price'!O$20/10^3</f>
        <v>0</v>
      </c>
      <c r="P85" s="67">
        <f>'Selling Price'!P85*'Volume (KT)'!P85*'Selling Price'!P$20/10^3</f>
        <v>0</v>
      </c>
    </row>
    <row r="86" spans="1:16">
      <c r="A86" s="66" t="s">
        <v>88</v>
      </c>
      <c r="B86" s="76" t="s">
        <v>90</v>
      </c>
      <c r="C86" s="76" t="s">
        <v>108</v>
      </c>
      <c r="D86" s="76" t="s">
        <v>101</v>
      </c>
      <c r="E86" s="67">
        <f>'Selling Price'!E86*'Volume (KT)'!E86*'Selling Price'!E$20/10^3</f>
        <v>0</v>
      </c>
      <c r="F86" s="67">
        <f>'Selling Price'!F86*'Volume (KT)'!F86*'Selling Price'!F$20/10^3</f>
        <v>0</v>
      </c>
      <c r="G86" s="67">
        <f>'Selling Price'!G86*'Volume (KT)'!G86*'Selling Price'!G$20/10^3</f>
        <v>0</v>
      </c>
      <c r="H86" s="67">
        <f>'Selling Price'!H86*'Volume (KT)'!H86*'Selling Price'!H$20/10^3</f>
        <v>0</v>
      </c>
      <c r="I86" s="67">
        <f>'Selling Price'!I86*'Volume (KT)'!I86*'Selling Price'!I$20/10^3</f>
        <v>0</v>
      </c>
      <c r="J86" s="67">
        <f>'Selling Price'!J86*'Volume (KT)'!J86*'Selling Price'!J$20/10^3</f>
        <v>0</v>
      </c>
      <c r="K86" s="67">
        <f>'Selling Price'!K86*'Volume (KT)'!K86*'Selling Price'!K$20/10^3</f>
        <v>0</v>
      </c>
      <c r="L86" s="67">
        <f>'Selling Price'!L86*'Volume (KT)'!L86*'Selling Price'!L$20/10^3</f>
        <v>0</v>
      </c>
      <c r="M86" s="67">
        <f>'Selling Price'!M86*'Volume (KT)'!M86*'Selling Price'!M$20/10^3</f>
        <v>0</v>
      </c>
      <c r="N86" s="67">
        <f>'Selling Price'!N86*'Volume (KT)'!N86*'Selling Price'!N$20/10^3</f>
        <v>0</v>
      </c>
      <c r="O86" s="67">
        <f>'Selling Price'!O86*'Volume (KT)'!O86*'Selling Price'!O$20/10^3</f>
        <v>0</v>
      </c>
      <c r="P86" s="67">
        <f>'Selling Price'!P86*'Volume (KT)'!P86*'Selling Price'!P$20/10^3</f>
        <v>0</v>
      </c>
    </row>
    <row r="87" spans="1:16">
      <c r="A87" s="66" t="s">
        <v>88</v>
      </c>
      <c r="B87" s="76" t="s">
        <v>90</v>
      </c>
      <c r="C87" s="76" t="s">
        <v>219</v>
      </c>
      <c r="D87" s="76" t="s">
        <v>99</v>
      </c>
      <c r="E87" s="67">
        <f>'Selling Price'!E87*'Volume (KT)'!E87*'Selling Price'!E$20/10^3</f>
        <v>0</v>
      </c>
      <c r="F87" s="67">
        <f>'Selling Price'!F87*'Volume (KT)'!F87*'Selling Price'!F$20/10^3</f>
        <v>0</v>
      </c>
      <c r="G87" s="67">
        <f>'Selling Price'!G87*'Volume (KT)'!G87*'Selling Price'!G$20/10^3</f>
        <v>0</v>
      </c>
      <c r="H87" s="67">
        <f>'Selling Price'!H87*'Volume (KT)'!H87*'Selling Price'!H$20/10^3</f>
        <v>0</v>
      </c>
      <c r="I87" s="67">
        <f>'Selling Price'!I87*'Volume (KT)'!I87*'Selling Price'!I$20/10^3</f>
        <v>0</v>
      </c>
      <c r="J87" s="67">
        <f>'Selling Price'!J87*'Volume (KT)'!J87*'Selling Price'!J$20/10^3</f>
        <v>0</v>
      </c>
      <c r="K87" s="67">
        <f>'Selling Price'!K87*'Volume (KT)'!K87*'Selling Price'!K$20/10^3</f>
        <v>0</v>
      </c>
      <c r="L87" s="67">
        <f>'Selling Price'!L87*'Volume (KT)'!L87*'Selling Price'!L$20/10^3</f>
        <v>0</v>
      </c>
      <c r="M87" s="67">
        <f>'Selling Price'!M87*'Volume (KT)'!M87*'Selling Price'!M$20/10^3</f>
        <v>0</v>
      </c>
      <c r="N87" s="67">
        <f>'Selling Price'!N87*'Volume (KT)'!N87*'Selling Price'!N$20/10^3</f>
        <v>0</v>
      </c>
      <c r="O87" s="67">
        <f>'Selling Price'!O87*'Volume (KT)'!O87*'Selling Price'!O$20/10^3</f>
        <v>0</v>
      </c>
      <c r="P87" s="67">
        <f>'Selling Price'!P87*'Volume (KT)'!P87*'Selling Price'!P$20/10^3</f>
        <v>0</v>
      </c>
    </row>
    <row r="88" spans="1:16">
      <c r="A88" s="66" t="s">
        <v>88</v>
      </c>
      <c r="B88" s="76" t="s">
        <v>90</v>
      </c>
      <c r="C88" s="76" t="s">
        <v>219</v>
      </c>
      <c r="D88" s="76" t="s">
        <v>101</v>
      </c>
      <c r="E88" s="67">
        <f>'Selling Price'!E88*'Volume (KT)'!E88*'Selling Price'!E$20/10^3</f>
        <v>0</v>
      </c>
      <c r="F88" s="67">
        <f>'Selling Price'!F88*'Volume (KT)'!F88*'Selling Price'!F$20/10^3</f>
        <v>0</v>
      </c>
      <c r="G88" s="67">
        <f>'Selling Price'!G88*'Volume (KT)'!G88*'Selling Price'!G$20/10^3</f>
        <v>17.747520000000002</v>
      </c>
      <c r="H88" s="67">
        <f>'Selling Price'!H88*'Volume (KT)'!H88*'Selling Price'!H$20/10^3</f>
        <v>26.621280000000002</v>
      </c>
      <c r="I88" s="67">
        <f>'Selling Price'!I88*'Volume (KT)'!I88*'Selling Price'!I$20/10^3</f>
        <v>26.763287306057801</v>
      </c>
      <c r="J88" s="67">
        <f>'Selling Price'!J88*'Volume (KT)'!J88*'Selling Price'!J$20/10^3</f>
        <v>17.842191537371868</v>
      </c>
      <c r="K88" s="67">
        <f>'Selling Price'!K88*'Volume (KT)'!K88*'Selling Price'!K$20/10^3</f>
        <v>26.763287306057801</v>
      </c>
      <c r="L88" s="67">
        <f>'Selling Price'!L88*'Volume (KT)'!L88*'Selling Price'!L$20/10^3</f>
        <v>26.504405398862023</v>
      </c>
      <c r="M88" s="67">
        <f>'Selling Price'!M88*'Volume (KT)'!M88*'Selling Price'!M$20/10^3</f>
        <v>35.33920719848269</v>
      </c>
      <c r="N88" s="67">
        <f>'Selling Price'!N88*'Volume (KT)'!N88*'Selling Price'!N$20/10^3</f>
        <v>61.843612597344709</v>
      </c>
      <c r="O88" s="67">
        <f>'Selling Price'!O88*'Volume (KT)'!O88*'Selling Price'!O$20/10^3</f>
        <v>60.972300629555953</v>
      </c>
      <c r="P88" s="67">
        <f>'Selling Price'!P88*'Volume (KT)'!P88*'Selling Price'!P$20/10^3</f>
        <v>60.972300629555953</v>
      </c>
    </row>
    <row r="89" spans="1:16">
      <c r="A89" s="66" t="s">
        <v>88</v>
      </c>
      <c r="B89" s="76" t="s">
        <v>90</v>
      </c>
      <c r="C89" s="76" t="s">
        <v>110</v>
      </c>
      <c r="D89" s="76" t="s">
        <v>99</v>
      </c>
      <c r="E89" s="67">
        <f>'Selling Price'!E89*'Volume (KT)'!E89*'Selling Price'!E$20/10^3</f>
        <v>0</v>
      </c>
      <c r="F89" s="67">
        <f>'Selling Price'!F89*'Volume (KT)'!F89*'Selling Price'!F$20/10^3</f>
        <v>0</v>
      </c>
      <c r="G89" s="67">
        <f>'Selling Price'!G89*'Volume (KT)'!G89*'Selling Price'!G$20/10^3</f>
        <v>0</v>
      </c>
      <c r="H89" s="67">
        <f>'Selling Price'!H89*'Volume (KT)'!H89*'Selling Price'!H$20/10^3</f>
        <v>0</v>
      </c>
      <c r="I89" s="67">
        <f>'Selling Price'!I89*'Volume (KT)'!I89*'Selling Price'!I$20/10^3</f>
        <v>0</v>
      </c>
      <c r="J89" s="67">
        <f>'Selling Price'!J89*'Volume (KT)'!J89*'Selling Price'!J$20/10^3</f>
        <v>0</v>
      </c>
      <c r="K89" s="67">
        <f>'Selling Price'!K89*'Volume (KT)'!K89*'Selling Price'!K$20/10^3</f>
        <v>0</v>
      </c>
      <c r="L89" s="67">
        <f>'Selling Price'!L89*'Volume (KT)'!L89*'Selling Price'!L$20/10^3</f>
        <v>0</v>
      </c>
      <c r="M89" s="67">
        <f>'Selling Price'!M89*'Volume (KT)'!M89*'Selling Price'!M$20/10^3</f>
        <v>0</v>
      </c>
      <c r="N89" s="67">
        <f>'Selling Price'!N89*'Volume (KT)'!N89*'Selling Price'!N$20/10^3</f>
        <v>0</v>
      </c>
      <c r="O89" s="67">
        <f>'Selling Price'!O89*'Volume (KT)'!O89*'Selling Price'!O$20/10^3</f>
        <v>0</v>
      </c>
      <c r="P89" s="67">
        <f>'Selling Price'!P89*'Volume (KT)'!P89*'Selling Price'!P$20/10^3</f>
        <v>0</v>
      </c>
    </row>
    <row r="90" spans="1:16">
      <c r="A90" s="66" t="s">
        <v>88</v>
      </c>
      <c r="B90" s="76" t="s">
        <v>90</v>
      </c>
      <c r="C90" s="76" t="s">
        <v>110</v>
      </c>
      <c r="D90" s="76" t="s">
        <v>100</v>
      </c>
      <c r="E90" s="67">
        <f>'Selling Price'!E90*'Volume (KT)'!E90*'Selling Price'!E$20/10^3</f>
        <v>0</v>
      </c>
      <c r="F90" s="67">
        <f>'Selling Price'!F90*'Volume (KT)'!F90*'Selling Price'!F$20/10^3</f>
        <v>0</v>
      </c>
      <c r="G90" s="67">
        <f>'Selling Price'!G90*'Volume (KT)'!G90*'Selling Price'!G$20/10^3</f>
        <v>0</v>
      </c>
      <c r="H90" s="67">
        <f>'Selling Price'!H90*'Volume (KT)'!H90*'Selling Price'!H$20/10^3</f>
        <v>0</v>
      </c>
      <c r="I90" s="67">
        <f>'Selling Price'!I90*'Volume (KT)'!I90*'Selling Price'!I$20/10^3</f>
        <v>0</v>
      </c>
      <c r="J90" s="67">
        <f>'Selling Price'!J90*'Volume (KT)'!J90*'Selling Price'!J$20/10^3</f>
        <v>0</v>
      </c>
      <c r="K90" s="67">
        <f>'Selling Price'!K90*'Volume (KT)'!K90*'Selling Price'!K$20/10^3</f>
        <v>0</v>
      </c>
      <c r="L90" s="67">
        <f>'Selling Price'!L90*'Volume (KT)'!L90*'Selling Price'!L$20/10^3</f>
        <v>0</v>
      </c>
      <c r="M90" s="67">
        <f>'Selling Price'!M90*'Volume (KT)'!M90*'Selling Price'!M$20/10^3</f>
        <v>0</v>
      </c>
      <c r="N90" s="67">
        <f>'Selling Price'!N90*'Volume (KT)'!N90*'Selling Price'!N$20/10^3</f>
        <v>0</v>
      </c>
      <c r="O90" s="67">
        <f>'Selling Price'!O90*'Volume (KT)'!O90*'Selling Price'!O$20/10^3</f>
        <v>0</v>
      </c>
      <c r="P90" s="67">
        <f>'Selling Price'!P90*'Volume (KT)'!P90*'Selling Price'!P$20/10^3</f>
        <v>0</v>
      </c>
    </row>
    <row r="91" spans="1:16">
      <c r="A91" s="66" t="s">
        <v>88</v>
      </c>
      <c r="B91" s="76" t="s">
        <v>90</v>
      </c>
      <c r="C91" s="76" t="s">
        <v>110</v>
      </c>
      <c r="D91" s="76" t="s">
        <v>101</v>
      </c>
      <c r="E91" s="67">
        <f>'Selling Price'!E91*'Volume (KT)'!E91*'Selling Price'!E$20/10^3</f>
        <v>0</v>
      </c>
      <c r="F91" s="67">
        <f>'Selling Price'!F91*'Volume (KT)'!F91*'Selling Price'!F$20/10^3</f>
        <v>0</v>
      </c>
      <c r="G91" s="67">
        <f>'Selling Price'!G91*'Volume (KT)'!G91*'Selling Price'!G$20/10^3</f>
        <v>0</v>
      </c>
      <c r="H91" s="67">
        <f>'Selling Price'!H91*'Volume (KT)'!H91*'Selling Price'!H$20/10^3</f>
        <v>0</v>
      </c>
      <c r="I91" s="67">
        <f>'Selling Price'!I91*'Volume (KT)'!I91*'Selling Price'!I$20/10^3</f>
        <v>0</v>
      </c>
      <c r="J91" s="67">
        <f>'Selling Price'!J91*'Volume (KT)'!J91*'Selling Price'!J$20/10^3</f>
        <v>0</v>
      </c>
      <c r="K91" s="67">
        <f>'Selling Price'!K91*'Volume (KT)'!K91*'Selling Price'!K$20/10^3</f>
        <v>0</v>
      </c>
      <c r="L91" s="67">
        <f>'Selling Price'!L91*'Volume (KT)'!L91*'Selling Price'!L$20/10^3</f>
        <v>0</v>
      </c>
      <c r="M91" s="67">
        <f>'Selling Price'!M91*'Volume (KT)'!M91*'Selling Price'!M$20/10^3</f>
        <v>0</v>
      </c>
      <c r="N91" s="67">
        <f>'Selling Price'!N91*'Volume (KT)'!N91*'Selling Price'!N$20/10^3</f>
        <v>0</v>
      </c>
      <c r="O91" s="67">
        <f>'Selling Price'!O91*'Volume (KT)'!O91*'Selling Price'!O$20/10^3</f>
        <v>0</v>
      </c>
      <c r="P91" s="67">
        <f>'Selling Price'!P91*'Volume (KT)'!P91*'Selling Price'!P$20/10^3</f>
        <v>0</v>
      </c>
    </row>
    <row r="92" spans="1:16">
      <c r="A92" s="66" t="s">
        <v>88</v>
      </c>
      <c r="B92" s="76" t="s">
        <v>90</v>
      </c>
      <c r="C92" s="76" t="s">
        <v>111</v>
      </c>
      <c r="D92" s="76" t="s">
        <v>101</v>
      </c>
      <c r="E92" s="67">
        <f>'Selling Price'!E92*'Volume (KT)'!E92*'Selling Price'!E$20/10^3</f>
        <v>0</v>
      </c>
      <c r="F92" s="67">
        <f>'Selling Price'!F92*'Volume (KT)'!F92*'Selling Price'!F$20/10^3</f>
        <v>0</v>
      </c>
      <c r="G92" s="67">
        <f>'Selling Price'!G92*'Volume (KT)'!G92*'Selling Price'!G$20/10^3</f>
        <v>0</v>
      </c>
      <c r="H92" s="67">
        <f>'Selling Price'!H92*'Volume (KT)'!H92*'Selling Price'!H$20/10^3</f>
        <v>0</v>
      </c>
      <c r="I92" s="67">
        <f>'Selling Price'!I92*'Volume (KT)'!I92*'Selling Price'!I$20/10^3</f>
        <v>0</v>
      </c>
      <c r="J92" s="67">
        <f>'Selling Price'!J92*'Volume (KT)'!J92*'Selling Price'!J$20/10^3</f>
        <v>0</v>
      </c>
      <c r="K92" s="67">
        <f>'Selling Price'!K92*'Volume (KT)'!K92*'Selling Price'!K$20/10^3</f>
        <v>0</v>
      </c>
      <c r="L92" s="67">
        <f>'Selling Price'!L92*'Volume (KT)'!L92*'Selling Price'!L$20/10^3</f>
        <v>0</v>
      </c>
      <c r="M92" s="67">
        <f>'Selling Price'!M92*'Volume (KT)'!M92*'Selling Price'!M$20/10^3</f>
        <v>0</v>
      </c>
      <c r="N92" s="67">
        <f>'Selling Price'!N92*'Volume (KT)'!N92*'Selling Price'!N$20/10^3</f>
        <v>0</v>
      </c>
      <c r="O92" s="67">
        <f>'Selling Price'!O92*'Volume (KT)'!O92*'Selling Price'!O$20/10^3</f>
        <v>0</v>
      </c>
      <c r="P92" s="67">
        <f>'Selling Price'!P92*'Volume (KT)'!P92*'Selling Price'!P$20/10^3</f>
        <v>0</v>
      </c>
    </row>
    <row r="93" spans="1:16">
      <c r="A93" s="66" t="s">
        <v>88</v>
      </c>
      <c r="B93" s="76" t="s">
        <v>90</v>
      </c>
      <c r="C93" s="76" t="s">
        <v>112</v>
      </c>
      <c r="D93" s="76" t="s">
        <v>101</v>
      </c>
      <c r="E93" s="67">
        <f>'Selling Price'!E93*'Volume (KT)'!E93*'Selling Price'!E$20/10^3</f>
        <v>0</v>
      </c>
      <c r="F93" s="67">
        <f>'Selling Price'!F93*'Volume (KT)'!F93*'Selling Price'!F$20/10^3</f>
        <v>0</v>
      </c>
      <c r="G93" s="67">
        <f>'Selling Price'!G93*'Volume (KT)'!G93*'Selling Price'!G$20/10^3</f>
        <v>0</v>
      </c>
      <c r="H93" s="67">
        <f>'Selling Price'!H93*'Volume (KT)'!H93*'Selling Price'!H$20/10^3</f>
        <v>0</v>
      </c>
      <c r="I93" s="67">
        <f>'Selling Price'!I93*'Volume (KT)'!I93*'Selling Price'!I$20/10^3</f>
        <v>0</v>
      </c>
      <c r="J93" s="67">
        <f>'Selling Price'!J93*'Volume (KT)'!J93*'Selling Price'!J$20/10^3</f>
        <v>0</v>
      </c>
      <c r="K93" s="67">
        <f>'Selling Price'!K93*'Volume (KT)'!K93*'Selling Price'!K$20/10^3</f>
        <v>0</v>
      </c>
      <c r="L93" s="67">
        <f>'Selling Price'!L93*'Volume (KT)'!L93*'Selling Price'!L$20/10^3</f>
        <v>0</v>
      </c>
      <c r="M93" s="67">
        <f>'Selling Price'!M93*'Volume (KT)'!M93*'Selling Price'!M$20/10^3</f>
        <v>0</v>
      </c>
      <c r="N93" s="67">
        <f>'Selling Price'!N93*'Volume (KT)'!N93*'Selling Price'!N$20/10^3</f>
        <v>0</v>
      </c>
      <c r="O93" s="67">
        <f>'Selling Price'!O93*'Volume (KT)'!O93*'Selling Price'!O$20/10^3</f>
        <v>0</v>
      </c>
      <c r="P93" s="67">
        <f>'Selling Price'!P93*'Volume (KT)'!P93*'Selling Price'!P$20/10^3</f>
        <v>0</v>
      </c>
    </row>
    <row r="94" spans="1:16">
      <c r="A94" s="66" t="s">
        <v>88</v>
      </c>
      <c r="B94" s="76" t="s">
        <v>108</v>
      </c>
      <c r="C94" s="76" t="s">
        <v>98</v>
      </c>
      <c r="D94" s="76" t="s">
        <v>108</v>
      </c>
      <c r="E94" s="67">
        <f>'Selling Price'!E94*'Volume (KT)'!E94*'Selling Price'!E$20/10^3</f>
        <v>0</v>
      </c>
      <c r="F94" s="67">
        <f>'Selling Price'!F94*'Volume (KT)'!F94*'Selling Price'!F$20/10^3</f>
        <v>0</v>
      </c>
      <c r="G94" s="67">
        <f>'Selling Price'!G94*'Volume (KT)'!G94*'Selling Price'!G$20/10^3</f>
        <v>0</v>
      </c>
      <c r="H94" s="67">
        <f>'Selling Price'!H94*'Volume (KT)'!H94*'Selling Price'!H$20/10^3</f>
        <v>0</v>
      </c>
      <c r="I94" s="67">
        <f>'Selling Price'!I94*'Volume (KT)'!I94*'Selling Price'!I$20/10^3</f>
        <v>0</v>
      </c>
      <c r="J94" s="67">
        <f>'Selling Price'!J94*'Volume (KT)'!J94*'Selling Price'!J$20/10^3</f>
        <v>0</v>
      </c>
      <c r="K94" s="67">
        <f>'Selling Price'!K94*'Volume (KT)'!K94*'Selling Price'!K$20/10^3</f>
        <v>0</v>
      </c>
      <c r="L94" s="67">
        <f>'Selling Price'!L94*'Volume (KT)'!L94*'Selling Price'!L$20/10^3</f>
        <v>0</v>
      </c>
      <c r="M94" s="67">
        <f>'Selling Price'!M94*'Volume (KT)'!M94*'Selling Price'!M$20/10^3</f>
        <v>0</v>
      </c>
      <c r="N94" s="67">
        <f>'Selling Price'!N94*'Volume (KT)'!N94*'Selling Price'!N$20/10^3</f>
        <v>0</v>
      </c>
      <c r="O94" s="67">
        <f>'Selling Price'!O94*'Volume (KT)'!O94*'Selling Price'!O$20/10^3</f>
        <v>0</v>
      </c>
      <c r="P94" s="67">
        <f>'Selling Price'!P94*'Volume (KT)'!P94*'Selling Price'!P$20/10^3</f>
        <v>0</v>
      </c>
    </row>
    <row r="95" spans="1:16">
      <c r="A95" s="66" t="s">
        <v>88</v>
      </c>
      <c r="B95" s="76" t="s">
        <v>108</v>
      </c>
      <c r="C95" s="76" t="s">
        <v>107</v>
      </c>
      <c r="D95" s="76" t="s">
        <v>108</v>
      </c>
      <c r="E95" s="67">
        <f>'Selling Price'!E95*'Volume (KT)'!E95*'Selling Price'!E$20/10^3</f>
        <v>0</v>
      </c>
      <c r="F95" s="67">
        <f>'Selling Price'!F95*'Volume (KT)'!F95*'Selling Price'!F$20/10^3</f>
        <v>46.378680751099196</v>
      </c>
      <c r="G95" s="67">
        <f>'Selling Price'!G95*'Volume (KT)'!G95*'Selling Price'!G$20/10^3</f>
        <v>0</v>
      </c>
      <c r="H95" s="67">
        <f>'Selling Price'!H95*'Volume (KT)'!H95*'Selling Price'!H$20/10^3</f>
        <v>0</v>
      </c>
      <c r="I95" s="67">
        <f>'Selling Price'!I95*'Volume (KT)'!I95*'Selling Price'!I$20/10^3</f>
        <v>0</v>
      </c>
      <c r="J95" s="67">
        <f>'Selling Price'!J95*'Volume (KT)'!J95*'Selling Price'!J$20/10^3</f>
        <v>0</v>
      </c>
      <c r="K95" s="67">
        <f>'Selling Price'!K95*'Volume (KT)'!K95*'Selling Price'!K$20/10^3</f>
        <v>0</v>
      </c>
      <c r="L95" s="67">
        <f>'Selling Price'!L95*'Volume (KT)'!L95*'Selling Price'!L$20/10^3</f>
        <v>0</v>
      </c>
      <c r="M95" s="67">
        <f>'Selling Price'!M95*'Volume (KT)'!M95*'Selling Price'!M$20/10^3</f>
        <v>0</v>
      </c>
      <c r="N95" s="67">
        <f>'Selling Price'!N95*'Volume (KT)'!N95*'Selling Price'!N$20/10^3</f>
        <v>0</v>
      </c>
      <c r="O95" s="67">
        <f>'Selling Price'!O95*'Volume (KT)'!O95*'Selling Price'!O$20/10^3</f>
        <v>0</v>
      </c>
      <c r="P95" s="67">
        <f>'Selling Price'!P95*'Volume (KT)'!P95*'Selling Price'!P$20/10^3</f>
        <v>0</v>
      </c>
    </row>
    <row r="96" spans="1:16">
      <c r="A96" s="66" t="s">
        <v>88</v>
      </c>
      <c r="B96" s="76" t="s">
        <v>108</v>
      </c>
      <c r="C96" s="76" t="s">
        <v>219</v>
      </c>
      <c r="D96" s="76" t="s">
        <v>108</v>
      </c>
      <c r="E96" s="67">
        <f>'Selling Price'!E96*'Volume (KT)'!E96*'Selling Price'!E$20/10^3</f>
        <v>0</v>
      </c>
      <c r="F96" s="67">
        <f>'Selling Price'!F96*'Volume (KT)'!F96*'Selling Price'!F$20/10^3</f>
        <v>0</v>
      </c>
      <c r="G96" s="67">
        <f>'Selling Price'!G96*'Volume (KT)'!G96*'Selling Price'!G$20/10^3</f>
        <v>21.742468225262261</v>
      </c>
      <c r="H96" s="67">
        <f>'Selling Price'!H96*'Volume (KT)'!H96*'Selling Price'!H$20/10^3</f>
        <v>19.634336203339551</v>
      </c>
      <c r="I96" s="67">
        <f>'Selling Price'!I96*'Volume (KT)'!I96*'Selling Price'!I$20/10^3</f>
        <v>16.544363679676863</v>
      </c>
      <c r="J96" s="67">
        <f>'Selling Price'!J96*'Volume (KT)'!J96*'Selling Price'!J$20/10^3</f>
        <v>15.946304481548601</v>
      </c>
      <c r="K96" s="67">
        <f>'Selling Price'!K96*'Volume (KT)'!K96*'Selling Price'!K$20/10^3</f>
        <v>14.510322770534751</v>
      </c>
      <c r="L96" s="67">
        <f>'Selling Price'!L96*'Volume (KT)'!L96*'Selling Price'!L$20/10^3</f>
        <v>15.106782879897965</v>
      </c>
      <c r="M96" s="67">
        <f>'Selling Price'!M96*'Volume (KT)'!M96*'Selling Price'!M$20/10^3</f>
        <v>15.305602916352367</v>
      </c>
      <c r="N96" s="67">
        <f>'Selling Price'!N96*'Volume (KT)'!N96*'Selling Price'!N$20/10^3</f>
        <v>15.412675234912093</v>
      </c>
      <c r="O96" s="67">
        <f>'Selling Price'!O96*'Volume (KT)'!O96*'Selling Price'!O$20/10^3</f>
        <v>15.610362583491259</v>
      </c>
      <c r="P96" s="67">
        <f>'Selling Price'!P96*'Volume (KT)'!P96*'Selling Price'!P$20/10^3</f>
        <v>15.610362583491259</v>
      </c>
    </row>
    <row r="97" spans="1:16">
      <c r="A97" s="66" t="s">
        <v>88</v>
      </c>
      <c r="B97" s="76" t="s">
        <v>2</v>
      </c>
      <c r="C97" s="76" t="s">
        <v>98</v>
      </c>
      <c r="D97" s="76" t="s">
        <v>99</v>
      </c>
      <c r="E97" s="67">
        <f>'Selling Price'!E97*'Volume (KT)'!E97*'Selling Price'!E$20/10^3</f>
        <v>0</v>
      </c>
      <c r="F97" s="67">
        <f>'Selling Price'!F97*'Volume (KT)'!F97*'Selling Price'!F$20/10^3</f>
        <v>0</v>
      </c>
      <c r="G97" s="67">
        <f>'Selling Price'!G97*'Volume (KT)'!G97*'Selling Price'!G$20/10^3</f>
        <v>0</v>
      </c>
      <c r="H97" s="67">
        <f>'Selling Price'!H97*'Volume (KT)'!H97*'Selling Price'!H$20/10^3</f>
        <v>0</v>
      </c>
      <c r="I97" s="67">
        <f>'Selling Price'!I97*'Volume (KT)'!I97*'Selling Price'!I$20/10^3</f>
        <v>0</v>
      </c>
      <c r="J97" s="67">
        <f>'Selling Price'!J97*'Volume (KT)'!J97*'Selling Price'!J$20/10^3</f>
        <v>0</v>
      </c>
      <c r="K97" s="67">
        <f>'Selling Price'!K97*'Volume (KT)'!K97*'Selling Price'!K$20/10^3</f>
        <v>0</v>
      </c>
      <c r="L97" s="67">
        <f>'Selling Price'!L97*'Volume (KT)'!L97*'Selling Price'!L$20/10^3</f>
        <v>0</v>
      </c>
      <c r="M97" s="67">
        <f>'Selling Price'!M97*'Volume (KT)'!M97*'Selling Price'!M$20/10^3</f>
        <v>0</v>
      </c>
      <c r="N97" s="67">
        <f>'Selling Price'!N97*'Volume (KT)'!N97*'Selling Price'!N$20/10^3</f>
        <v>0</v>
      </c>
      <c r="O97" s="67">
        <f>'Selling Price'!O97*'Volume (KT)'!O97*'Selling Price'!O$20/10^3</f>
        <v>0</v>
      </c>
      <c r="P97" s="67">
        <f>'Selling Price'!P97*'Volume (KT)'!P97*'Selling Price'!P$20/10^3</f>
        <v>0</v>
      </c>
    </row>
    <row r="98" spans="1:16">
      <c r="A98" s="66" t="s">
        <v>88</v>
      </c>
      <c r="B98" s="76" t="s">
        <v>2</v>
      </c>
      <c r="C98" s="76" t="s">
        <v>98</v>
      </c>
      <c r="D98" s="76" t="s">
        <v>101</v>
      </c>
      <c r="E98" s="67">
        <f>'Selling Price'!E98*'Volume (KT)'!E98*'Selling Price'!E$20/10^3</f>
        <v>212.53585350855107</v>
      </c>
      <c r="F98" s="67">
        <f>'Selling Price'!F98*'Volume (KT)'!F98*'Selling Price'!F$20/10^3</f>
        <v>288.66675469437001</v>
      </c>
      <c r="G98" s="67">
        <f>'Selling Price'!G98*'Volume (KT)'!G98*'Selling Price'!G$20/10^3</f>
        <v>0</v>
      </c>
      <c r="H98" s="67">
        <f>'Selling Price'!H98*'Volume (KT)'!H98*'Selling Price'!H$20/10^3</f>
        <v>0</v>
      </c>
      <c r="I98" s="67">
        <f>'Selling Price'!I98*'Volume (KT)'!I98*'Selling Price'!I$20/10^3</f>
        <v>0</v>
      </c>
      <c r="J98" s="67">
        <f>'Selling Price'!J98*'Volume (KT)'!J98*'Selling Price'!J$20/10^3</f>
        <v>0</v>
      </c>
      <c r="K98" s="67">
        <f>'Selling Price'!K98*'Volume (KT)'!K98*'Selling Price'!K$20/10^3</f>
        <v>0</v>
      </c>
      <c r="L98" s="67">
        <f>'Selling Price'!L98*'Volume (KT)'!L98*'Selling Price'!L$20/10^3</f>
        <v>0</v>
      </c>
      <c r="M98" s="67">
        <f>'Selling Price'!M98*'Volume (KT)'!M98*'Selling Price'!M$20/10^3</f>
        <v>0</v>
      </c>
      <c r="N98" s="67">
        <f>'Selling Price'!N98*'Volume (KT)'!N98*'Selling Price'!N$20/10^3</f>
        <v>0</v>
      </c>
      <c r="O98" s="67">
        <f>'Selling Price'!O98*'Volume (KT)'!O98*'Selling Price'!O$20/10^3</f>
        <v>0</v>
      </c>
      <c r="P98" s="67">
        <f>'Selling Price'!P98*'Volume (KT)'!P98*'Selling Price'!P$20/10^3</f>
        <v>0</v>
      </c>
    </row>
    <row r="99" spans="1:16">
      <c r="A99" s="66" t="s">
        <v>88</v>
      </c>
      <c r="B99" s="76" t="s">
        <v>2</v>
      </c>
      <c r="C99" s="76" t="s">
        <v>98</v>
      </c>
      <c r="D99" s="76" t="s">
        <v>113</v>
      </c>
      <c r="E99" s="67">
        <f>'Selling Price'!E99*'Volume (KT)'!E99*'Selling Price'!E$20/10^3</f>
        <v>0</v>
      </c>
      <c r="F99" s="67">
        <f>'Selling Price'!F99*'Volume (KT)'!F99*'Selling Price'!F$20/10^3</f>
        <v>0</v>
      </c>
      <c r="G99" s="67">
        <f>'Selling Price'!G99*'Volume (KT)'!G99*'Selling Price'!G$20/10^3</f>
        <v>0</v>
      </c>
      <c r="H99" s="67">
        <f>'Selling Price'!H99*'Volume (KT)'!H99*'Selling Price'!H$20/10^3</f>
        <v>0</v>
      </c>
      <c r="I99" s="67">
        <f>'Selling Price'!I99*'Volume (KT)'!I99*'Selling Price'!I$20/10^3</f>
        <v>0</v>
      </c>
      <c r="J99" s="67">
        <f>'Selling Price'!J99*'Volume (KT)'!J99*'Selling Price'!J$20/10^3</f>
        <v>0</v>
      </c>
      <c r="K99" s="67">
        <f>'Selling Price'!K99*'Volume (KT)'!K99*'Selling Price'!K$20/10^3</f>
        <v>0</v>
      </c>
      <c r="L99" s="67">
        <f>'Selling Price'!L99*'Volume (KT)'!L99*'Selling Price'!L$20/10^3</f>
        <v>0</v>
      </c>
      <c r="M99" s="67">
        <f>'Selling Price'!M99*'Volume (KT)'!M99*'Selling Price'!M$20/10^3</f>
        <v>0</v>
      </c>
      <c r="N99" s="67">
        <f>'Selling Price'!N99*'Volume (KT)'!N99*'Selling Price'!N$20/10^3</f>
        <v>0</v>
      </c>
      <c r="O99" s="67">
        <f>'Selling Price'!O99*'Volume (KT)'!O99*'Selling Price'!O$20/10^3</f>
        <v>0</v>
      </c>
      <c r="P99" s="67">
        <f>'Selling Price'!P99*'Volume (KT)'!P99*'Selling Price'!P$20/10^3</f>
        <v>0</v>
      </c>
    </row>
    <row r="100" spans="1:16">
      <c r="A100" s="66" t="s">
        <v>88</v>
      </c>
      <c r="B100" s="76" t="s">
        <v>2</v>
      </c>
      <c r="C100" s="76" t="s">
        <v>104</v>
      </c>
      <c r="D100" s="251" t="s">
        <v>99</v>
      </c>
      <c r="E100" s="67">
        <f>'Selling Price'!E100*'Volume (KT)'!E100*'Selling Price'!E$20/10^3</f>
        <v>0</v>
      </c>
      <c r="F100" s="67">
        <f>'Selling Price'!F100*'Volume (KT)'!F100*'Selling Price'!F$20/10^3</f>
        <v>0</v>
      </c>
      <c r="G100" s="67">
        <f>'Selling Price'!G100*'Volume (KT)'!G100*'Selling Price'!G$20/10^3</f>
        <v>0</v>
      </c>
      <c r="H100" s="67">
        <f>'Selling Price'!H100*'Volume (KT)'!H100*'Selling Price'!H$20/10^3</f>
        <v>0</v>
      </c>
      <c r="I100" s="67">
        <f>'Selling Price'!I100*'Volume (KT)'!I100*'Selling Price'!I$20/10^3</f>
        <v>0</v>
      </c>
      <c r="J100" s="67">
        <f>'Selling Price'!J100*'Volume (KT)'!J100*'Selling Price'!J$20/10^3</f>
        <v>0</v>
      </c>
      <c r="K100" s="67">
        <f>'Selling Price'!K100*'Volume (KT)'!K100*'Selling Price'!K$20/10^3</f>
        <v>0</v>
      </c>
      <c r="L100" s="67">
        <f>'Selling Price'!L100*'Volume (KT)'!L100*'Selling Price'!L$20/10^3</f>
        <v>0</v>
      </c>
      <c r="M100" s="67">
        <f>'Selling Price'!M100*'Volume (KT)'!M100*'Selling Price'!M$20/10^3</f>
        <v>0</v>
      </c>
      <c r="N100" s="67">
        <f>'Selling Price'!N100*'Volume (KT)'!N100*'Selling Price'!N$20/10^3</f>
        <v>0</v>
      </c>
      <c r="O100" s="67">
        <f>'Selling Price'!O100*'Volume (KT)'!O100*'Selling Price'!O$20/10^3</f>
        <v>0</v>
      </c>
      <c r="P100" s="67">
        <f>'Selling Price'!P100*'Volume (KT)'!P100*'Selling Price'!P$20/10^3</f>
        <v>0</v>
      </c>
    </row>
    <row r="101" spans="1:16">
      <c r="A101" s="66" t="s">
        <v>88</v>
      </c>
      <c r="B101" s="76" t="s">
        <v>2</v>
      </c>
      <c r="C101" s="76" t="s">
        <v>104</v>
      </c>
      <c r="D101" s="251" t="s">
        <v>101</v>
      </c>
      <c r="E101" s="67">
        <f>'Selling Price'!E101*'Volume (KT)'!E101*'Selling Price'!E$20/10^3</f>
        <v>0</v>
      </c>
      <c r="F101" s="67">
        <f>'Selling Price'!F101*'Volume (KT)'!F101*'Selling Price'!F$20/10^3</f>
        <v>0</v>
      </c>
      <c r="G101" s="67">
        <f>'Selling Price'!G101*'Volume (KT)'!G101*'Selling Price'!G$20/10^3</f>
        <v>0</v>
      </c>
      <c r="H101" s="67">
        <f>'Selling Price'!H101*'Volume (KT)'!H101*'Selling Price'!H$20/10^3</f>
        <v>0</v>
      </c>
      <c r="I101" s="67">
        <f>'Selling Price'!I101*'Volume (KT)'!I101*'Selling Price'!I$20/10^3</f>
        <v>0</v>
      </c>
      <c r="J101" s="67">
        <f>'Selling Price'!J101*'Volume (KT)'!J101*'Selling Price'!J$20/10^3</f>
        <v>0</v>
      </c>
      <c r="K101" s="67">
        <f>'Selling Price'!K101*'Volume (KT)'!K101*'Selling Price'!K$20/10^3</f>
        <v>0</v>
      </c>
      <c r="L101" s="67">
        <f>'Selling Price'!L101*'Volume (KT)'!L101*'Selling Price'!L$20/10^3</f>
        <v>0</v>
      </c>
      <c r="M101" s="67">
        <f>'Selling Price'!M101*'Volume (KT)'!M101*'Selling Price'!M$20/10^3</f>
        <v>0</v>
      </c>
      <c r="N101" s="67">
        <f>'Selling Price'!N101*'Volume (KT)'!N101*'Selling Price'!N$20/10^3</f>
        <v>0</v>
      </c>
      <c r="O101" s="67">
        <f>'Selling Price'!O101*'Volume (KT)'!O101*'Selling Price'!O$20/10^3</f>
        <v>0</v>
      </c>
      <c r="P101" s="67">
        <f>'Selling Price'!P101*'Volume (KT)'!P101*'Selling Price'!P$20/10^3</f>
        <v>0</v>
      </c>
    </row>
    <row r="102" spans="1:16">
      <c r="A102" s="66" t="s">
        <v>88</v>
      </c>
      <c r="B102" s="76" t="s">
        <v>2</v>
      </c>
      <c r="C102" s="76" t="s">
        <v>106</v>
      </c>
      <c r="D102" s="251" t="s">
        <v>99</v>
      </c>
      <c r="E102" s="67">
        <f>'Selling Price'!E102*'Volume (KT)'!E102*'Selling Price'!E$20/10^3</f>
        <v>0</v>
      </c>
      <c r="F102" s="67">
        <f>'Selling Price'!F102*'Volume (KT)'!F102*'Selling Price'!F$20/10^3</f>
        <v>0</v>
      </c>
      <c r="G102" s="67">
        <f>'Selling Price'!G102*'Volume (KT)'!G102*'Selling Price'!G$20/10^3</f>
        <v>0</v>
      </c>
      <c r="H102" s="67">
        <f>'Selling Price'!H102*'Volume (KT)'!H102*'Selling Price'!H$20/10^3</f>
        <v>0</v>
      </c>
      <c r="I102" s="67">
        <f>'Selling Price'!I102*'Volume (KT)'!I102*'Selling Price'!I$20/10^3</f>
        <v>0</v>
      </c>
      <c r="J102" s="67">
        <f>'Selling Price'!J102*'Volume (KT)'!J102*'Selling Price'!J$20/10^3</f>
        <v>0</v>
      </c>
      <c r="K102" s="67">
        <f>'Selling Price'!K102*'Volume (KT)'!K102*'Selling Price'!K$20/10^3</f>
        <v>0</v>
      </c>
      <c r="L102" s="67">
        <f>'Selling Price'!L102*'Volume (KT)'!L102*'Selling Price'!L$20/10^3</f>
        <v>0</v>
      </c>
      <c r="M102" s="67">
        <f>'Selling Price'!M102*'Volume (KT)'!M102*'Selling Price'!M$20/10^3</f>
        <v>0</v>
      </c>
      <c r="N102" s="67">
        <f>'Selling Price'!N102*'Volume (KT)'!N102*'Selling Price'!N$20/10^3</f>
        <v>0</v>
      </c>
      <c r="O102" s="67">
        <f>'Selling Price'!O102*'Volume (KT)'!O102*'Selling Price'!O$20/10^3</f>
        <v>0</v>
      </c>
      <c r="P102" s="67">
        <f>'Selling Price'!P102*'Volume (KT)'!P102*'Selling Price'!P$20/10^3</f>
        <v>0</v>
      </c>
    </row>
    <row r="103" spans="1:16">
      <c r="A103" s="66" t="s">
        <v>88</v>
      </c>
      <c r="B103" s="76" t="s">
        <v>2</v>
      </c>
      <c r="C103" s="76" t="s">
        <v>106</v>
      </c>
      <c r="D103" s="251" t="s">
        <v>101</v>
      </c>
      <c r="E103" s="67">
        <f>'Selling Price'!E103*'Volume (KT)'!E103*'Selling Price'!E$20/10^3</f>
        <v>71.0826598930269</v>
      </c>
      <c r="F103" s="67">
        <f>'Selling Price'!F103*'Volume (KT)'!F103*'Selling Price'!F$20/10^3</f>
        <v>0</v>
      </c>
      <c r="G103" s="67">
        <f>'Selling Price'!G103*'Volume (KT)'!G103*'Selling Price'!G$20/10^3</f>
        <v>0</v>
      </c>
      <c r="H103" s="67">
        <f>'Selling Price'!H103*'Volume (KT)'!H103*'Selling Price'!H$20/10^3</f>
        <v>0</v>
      </c>
      <c r="I103" s="67">
        <f>'Selling Price'!I103*'Volume (KT)'!I103*'Selling Price'!I$20/10^3</f>
        <v>0</v>
      </c>
      <c r="J103" s="67">
        <f>'Selling Price'!J103*'Volume (KT)'!J103*'Selling Price'!J$20/10^3</f>
        <v>0</v>
      </c>
      <c r="K103" s="67">
        <f>'Selling Price'!K103*'Volume (KT)'!K103*'Selling Price'!K$20/10^3</f>
        <v>0</v>
      </c>
      <c r="L103" s="67">
        <f>'Selling Price'!L103*'Volume (KT)'!L103*'Selling Price'!L$20/10^3</f>
        <v>0</v>
      </c>
      <c r="M103" s="67">
        <f>'Selling Price'!M103*'Volume (KT)'!M103*'Selling Price'!M$20/10^3</f>
        <v>0</v>
      </c>
      <c r="N103" s="67">
        <f>'Selling Price'!N103*'Volume (KT)'!N103*'Selling Price'!N$20/10^3</f>
        <v>0</v>
      </c>
      <c r="O103" s="67">
        <f>'Selling Price'!O103*'Volume (KT)'!O103*'Selling Price'!O$20/10^3</f>
        <v>0</v>
      </c>
      <c r="P103" s="67">
        <f>'Selling Price'!P103*'Volume (KT)'!P103*'Selling Price'!P$20/10^3</f>
        <v>0</v>
      </c>
    </row>
    <row r="104" spans="1:16">
      <c r="A104" s="66" t="s">
        <v>88</v>
      </c>
      <c r="B104" s="76" t="s">
        <v>2</v>
      </c>
      <c r="C104" s="76" t="s">
        <v>106</v>
      </c>
      <c r="D104" s="76" t="s">
        <v>113</v>
      </c>
      <c r="E104" s="67">
        <f>'Selling Price'!E104*'Volume (KT)'!E104*'Selling Price'!E$20/10^3</f>
        <v>15.996146642894866</v>
      </c>
      <c r="F104" s="67">
        <f>'Selling Price'!F104*'Volume (KT)'!F104*'Selling Price'!F$20/10^3</f>
        <v>0</v>
      </c>
      <c r="G104" s="67">
        <f>'Selling Price'!G104*'Volume (KT)'!G104*'Selling Price'!G$20/10^3</f>
        <v>0</v>
      </c>
      <c r="H104" s="67">
        <f>'Selling Price'!H104*'Volume (KT)'!H104*'Selling Price'!H$20/10^3</f>
        <v>0</v>
      </c>
      <c r="I104" s="67">
        <f>'Selling Price'!I104*'Volume (KT)'!I104*'Selling Price'!I$20/10^3</f>
        <v>0</v>
      </c>
      <c r="J104" s="67">
        <f>'Selling Price'!J104*'Volume (KT)'!J104*'Selling Price'!J$20/10^3</f>
        <v>0</v>
      </c>
      <c r="K104" s="67">
        <f>'Selling Price'!K104*'Volume (KT)'!K104*'Selling Price'!K$20/10^3</f>
        <v>0</v>
      </c>
      <c r="L104" s="67">
        <f>'Selling Price'!L104*'Volume (KT)'!L104*'Selling Price'!L$20/10^3</f>
        <v>0</v>
      </c>
      <c r="M104" s="67">
        <f>'Selling Price'!M104*'Volume (KT)'!M104*'Selling Price'!M$20/10^3</f>
        <v>0</v>
      </c>
      <c r="N104" s="67">
        <f>'Selling Price'!N104*'Volume (KT)'!N104*'Selling Price'!N$20/10^3</f>
        <v>0</v>
      </c>
      <c r="O104" s="67">
        <f>'Selling Price'!O104*'Volume (KT)'!O104*'Selling Price'!O$20/10^3</f>
        <v>0</v>
      </c>
      <c r="P104" s="67">
        <f>'Selling Price'!P104*'Volume (KT)'!P104*'Selling Price'!P$20/10^3</f>
        <v>0</v>
      </c>
    </row>
    <row r="105" spans="1:16">
      <c r="A105" s="66" t="s">
        <v>88</v>
      </c>
      <c r="B105" s="76" t="s">
        <v>2</v>
      </c>
      <c r="C105" s="76" t="s">
        <v>107</v>
      </c>
      <c r="D105" s="251" t="s">
        <v>99</v>
      </c>
      <c r="E105" s="67">
        <f>'Selling Price'!E105*'Volume (KT)'!E105*'Selling Price'!E$20/10^3</f>
        <v>0</v>
      </c>
      <c r="F105" s="67">
        <f>'Selling Price'!F105*'Volume (KT)'!F105*'Selling Price'!F$20/10^3</f>
        <v>0</v>
      </c>
      <c r="G105" s="67">
        <f>'Selling Price'!G105*'Volume (KT)'!G105*'Selling Price'!G$20/10^3</f>
        <v>0</v>
      </c>
      <c r="H105" s="67">
        <f>'Selling Price'!H105*'Volume (KT)'!H105*'Selling Price'!H$20/10^3</f>
        <v>0</v>
      </c>
      <c r="I105" s="67">
        <f>'Selling Price'!I105*'Volume (KT)'!I105*'Selling Price'!I$20/10^3</f>
        <v>0</v>
      </c>
      <c r="J105" s="67">
        <f>'Selling Price'!J105*'Volume (KT)'!J105*'Selling Price'!J$20/10^3</f>
        <v>0</v>
      </c>
      <c r="K105" s="67">
        <f>'Selling Price'!K105*'Volume (KT)'!K105*'Selling Price'!K$20/10^3</f>
        <v>0</v>
      </c>
      <c r="L105" s="67">
        <f>'Selling Price'!L105*'Volume (KT)'!L105*'Selling Price'!L$20/10^3</f>
        <v>0</v>
      </c>
      <c r="M105" s="67">
        <f>'Selling Price'!M105*'Volume (KT)'!M105*'Selling Price'!M$20/10^3</f>
        <v>0</v>
      </c>
      <c r="N105" s="67">
        <f>'Selling Price'!N105*'Volume (KT)'!N105*'Selling Price'!N$20/10^3</f>
        <v>0</v>
      </c>
      <c r="O105" s="67">
        <f>'Selling Price'!O105*'Volume (KT)'!O105*'Selling Price'!O$20/10^3</f>
        <v>0</v>
      </c>
      <c r="P105" s="67">
        <f>'Selling Price'!P105*'Volume (KT)'!P105*'Selling Price'!P$20/10^3</f>
        <v>0</v>
      </c>
    </row>
    <row r="106" spans="1:16">
      <c r="A106" s="66" t="s">
        <v>88</v>
      </c>
      <c r="B106" s="76" t="s">
        <v>2</v>
      </c>
      <c r="C106" s="76" t="s">
        <v>107</v>
      </c>
      <c r="D106" s="251" t="s">
        <v>101</v>
      </c>
      <c r="E106" s="67">
        <f>'Selling Price'!E106*'Volume (KT)'!E106*'Selling Price'!E$20/10^3</f>
        <v>71.657422724280181</v>
      </c>
      <c r="F106" s="67">
        <f>'Selling Price'!F106*'Volume (KT)'!F106*'Selling Price'!F$20/10^3</f>
        <v>0</v>
      </c>
      <c r="G106" s="67">
        <f>'Selling Price'!G106*'Volume (KT)'!G106*'Selling Price'!G$20/10^3</f>
        <v>0</v>
      </c>
      <c r="H106" s="67">
        <f>'Selling Price'!H106*'Volume (KT)'!H106*'Selling Price'!H$20/10^3</f>
        <v>0</v>
      </c>
      <c r="I106" s="67">
        <f>'Selling Price'!I106*'Volume (KT)'!I106*'Selling Price'!I$20/10^3</f>
        <v>0</v>
      </c>
      <c r="J106" s="67">
        <f>'Selling Price'!J106*'Volume (KT)'!J106*'Selling Price'!J$20/10^3</f>
        <v>0</v>
      </c>
      <c r="K106" s="67">
        <f>'Selling Price'!K106*'Volume (KT)'!K106*'Selling Price'!K$20/10^3</f>
        <v>0</v>
      </c>
      <c r="L106" s="67">
        <f>'Selling Price'!L106*'Volume (KT)'!L106*'Selling Price'!L$20/10^3</f>
        <v>0</v>
      </c>
      <c r="M106" s="67">
        <f>'Selling Price'!M106*'Volume (KT)'!M106*'Selling Price'!M$20/10^3</f>
        <v>0</v>
      </c>
      <c r="N106" s="67">
        <f>'Selling Price'!N106*'Volume (KT)'!N106*'Selling Price'!N$20/10^3</f>
        <v>0</v>
      </c>
      <c r="O106" s="67">
        <f>'Selling Price'!O106*'Volume (KT)'!O106*'Selling Price'!O$20/10^3</f>
        <v>0</v>
      </c>
      <c r="P106" s="67">
        <f>'Selling Price'!P106*'Volume (KT)'!P106*'Selling Price'!P$20/10^3</f>
        <v>0</v>
      </c>
    </row>
    <row r="107" spans="1:16">
      <c r="A107" s="66" t="s">
        <v>88</v>
      </c>
      <c r="B107" s="76" t="s">
        <v>2</v>
      </c>
      <c r="C107" s="76" t="s">
        <v>108</v>
      </c>
      <c r="D107" s="251" t="s">
        <v>99</v>
      </c>
      <c r="E107" s="67">
        <f>'Selling Price'!E107*'Volume (KT)'!E107*'Selling Price'!E$20/10^3</f>
        <v>0</v>
      </c>
      <c r="F107" s="67">
        <f>'Selling Price'!F107*'Volume (KT)'!F107*'Selling Price'!F$20/10^3</f>
        <v>0</v>
      </c>
      <c r="G107" s="67">
        <f>'Selling Price'!G107*'Volume (KT)'!G107*'Selling Price'!G$20/10^3</f>
        <v>0</v>
      </c>
      <c r="H107" s="67">
        <f>'Selling Price'!H107*'Volume (KT)'!H107*'Selling Price'!H$20/10^3</f>
        <v>0</v>
      </c>
      <c r="I107" s="67">
        <f>'Selling Price'!I107*'Volume (KT)'!I107*'Selling Price'!I$20/10^3</f>
        <v>0</v>
      </c>
      <c r="J107" s="67">
        <f>'Selling Price'!J107*'Volume (KT)'!J107*'Selling Price'!J$20/10^3</f>
        <v>0</v>
      </c>
      <c r="K107" s="67">
        <f>'Selling Price'!K107*'Volume (KT)'!K107*'Selling Price'!K$20/10^3</f>
        <v>0</v>
      </c>
      <c r="L107" s="67">
        <f>'Selling Price'!L107*'Volume (KT)'!L107*'Selling Price'!L$20/10^3</f>
        <v>0</v>
      </c>
      <c r="M107" s="67">
        <f>'Selling Price'!M107*'Volume (KT)'!M107*'Selling Price'!M$20/10^3</f>
        <v>0</v>
      </c>
      <c r="N107" s="67">
        <f>'Selling Price'!N107*'Volume (KT)'!N107*'Selling Price'!N$20/10^3</f>
        <v>0</v>
      </c>
      <c r="O107" s="67">
        <f>'Selling Price'!O107*'Volume (KT)'!O107*'Selling Price'!O$20/10^3</f>
        <v>0</v>
      </c>
      <c r="P107" s="67">
        <f>'Selling Price'!P107*'Volume (KT)'!P107*'Selling Price'!P$20/10^3</f>
        <v>0</v>
      </c>
    </row>
    <row r="108" spans="1:16">
      <c r="A108" s="66" t="s">
        <v>88</v>
      </c>
      <c r="B108" s="76" t="s">
        <v>2</v>
      </c>
      <c r="C108" s="76" t="s">
        <v>108</v>
      </c>
      <c r="D108" s="251" t="s">
        <v>101</v>
      </c>
      <c r="E108" s="67">
        <f>'Selling Price'!E108*'Volume (KT)'!E108*'Selling Price'!E$20/10^3</f>
        <v>0</v>
      </c>
      <c r="F108" s="67">
        <f>'Selling Price'!F108*'Volume (KT)'!F108*'Selling Price'!F$20/10^3</f>
        <v>0</v>
      </c>
      <c r="G108" s="67">
        <f>'Selling Price'!G108*'Volume (KT)'!G108*'Selling Price'!G$20/10^3</f>
        <v>0</v>
      </c>
      <c r="H108" s="67">
        <f>'Selling Price'!H108*'Volume (KT)'!H108*'Selling Price'!H$20/10^3</f>
        <v>0</v>
      </c>
      <c r="I108" s="67">
        <f>'Selling Price'!I108*'Volume (KT)'!I108*'Selling Price'!I$20/10^3</f>
        <v>0</v>
      </c>
      <c r="J108" s="67">
        <f>'Selling Price'!J108*'Volume (KT)'!J108*'Selling Price'!J$20/10^3</f>
        <v>0</v>
      </c>
      <c r="K108" s="67">
        <f>'Selling Price'!K108*'Volume (KT)'!K108*'Selling Price'!K$20/10^3</f>
        <v>0</v>
      </c>
      <c r="L108" s="67">
        <f>'Selling Price'!L108*'Volume (KT)'!L108*'Selling Price'!L$20/10^3</f>
        <v>0</v>
      </c>
      <c r="M108" s="67">
        <f>'Selling Price'!M108*'Volume (KT)'!M108*'Selling Price'!M$20/10^3</f>
        <v>0</v>
      </c>
      <c r="N108" s="67">
        <f>'Selling Price'!N108*'Volume (KT)'!N108*'Selling Price'!N$20/10^3</f>
        <v>0</v>
      </c>
      <c r="O108" s="67">
        <f>'Selling Price'!O108*'Volume (KT)'!O108*'Selling Price'!O$20/10^3</f>
        <v>0</v>
      </c>
      <c r="P108" s="67">
        <f>'Selling Price'!P108*'Volume (KT)'!P108*'Selling Price'!P$20/10^3</f>
        <v>0</v>
      </c>
    </row>
    <row r="109" spans="1:16">
      <c r="A109" s="66" t="s">
        <v>88</v>
      </c>
      <c r="B109" s="76" t="s">
        <v>2</v>
      </c>
      <c r="C109" s="76" t="s">
        <v>219</v>
      </c>
      <c r="D109" s="251" t="s">
        <v>99</v>
      </c>
      <c r="E109" s="67">
        <f>'Selling Price'!E109*'Volume (KT)'!E109*'Selling Price'!E$20/10^3</f>
        <v>0</v>
      </c>
      <c r="F109" s="67">
        <f>'Selling Price'!F109*'Volume (KT)'!F109*'Selling Price'!F$20/10^3</f>
        <v>0</v>
      </c>
      <c r="G109" s="67">
        <f>'Selling Price'!G109*'Volume (KT)'!G109*'Selling Price'!G$20/10^3</f>
        <v>0</v>
      </c>
      <c r="H109" s="67">
        <f>'Selling Price'!H109*'Volume (KT)'!H109*'Selling Price'!H$20/10^3</f>
        <v>0</v>
      </c>
      <c r="I109" s="67">
        <f>'Selling Price'!I109*'Volume (KT)'!I109*'Selling Price'!I$20/10^3</f>
        <v>0</v>
      </c>
      <c r="J109" s="67">
        <f>'Selling Price'!J109*'Volume (KT)'!J109*'Selling Price'!J$20/10^3</f>
        <v>0</v>
      </c>
      <c r="K109" s="67">
        <f>'Selling Price'!K109*'Volume (KT)'!K109*'Selling Price'!K$20/10^3</f>
        <v>0</v>
      </c>
      <c r="L109" s="67">
        <f>'Selling Price'!L109*'Volume (KT)'!L109*'Selling Price'!L$20/10^3</f>
        <v>0</v>
      </c>
      <c r="M109" s="67">
        <f>'Selling Price'!M109*'Volume (KT)'!M109*'Selling Price'!M$20/10^3</f>
        <v>0</v>
      </c>
      <c r="N109" s="67">
        <f>'Selling Price'!N109*'Volume (KT)'!N109*'Selling Price'!N$20/10^3</f>
        <v>0</v>
      </c>
      <c r="O109" s="67">
        <f>'Selling Price'!O109*'Volume (KT)'!O109*'Selling Price'!O$20/10^3</f>
        <v>0</v>
      </c>
      <c r="P109" s="67">
        <f>'Selling Price'!P109*'Volume (KT)'!P109*'Selling Price'!P$20/10^3</f>
        <v>0</v>
      </c>
    </row>
    <row r="110" spans="1:16">
      <c r="A110" s="66" t="s">
        <v>88</v>
      </c>
      <c r="B110" s="76" t="s">
        <v>2</v>
      </c>
      <c r="C110" s="76" t="s">
        <v>219</v>
      </c>
      <c r="D110" s="251" t="s">
        <v>101</v>
      </c>
      <c r="E110" s="67">
        <f>'Selling Price'!E110*'Volume (KT)'!E110*'Selling Price'!E$20/10^3</f>
        <v>0</v>
      </c>
      <c r="F110" s="67">
        <f>'Selling Price'!F110*'Volume (KT)'!F110*'Selling Price'!F$20/10^3</f>
        <v>0</v>
      </c>
      <c r="G110" s="67">
        <f>'Selling Price'!G110*'Volume (KT)'!G110*'Selling Price'!G$20/10^3</f>
        <v>0</v>
      </c>
      <c r="H110" s="67">
        <f>'Selling Price'!H110*'Volume (KT)'!H110*'Selling Price'!H$20/10^3</f>
        <v>0</v>
      </c>
      <c r="I110" s="67">
        <f>'Selling Price'!I110*'Volume (KT)'!I110*'Selling Price'!I$20/10^3</f>
        <v>0</v>
      </c>
      <c r="J110" s="67">
        <f>'Selling Price'!J110*'Volume (KT)'!J110*'Selling Price'!J$20/10^3</f>
        <v>0</v>
      </c>
      <c r="K110" s="67">
        <f>'Selling Price'!K110*'Volume (KT)'!K110*'Selling Price'!K$20/10^3</f>
        <v>0</v>
      </c>
      <c r="L110" s="67">
        <f>'Selling Price'!L110*'Volume (KT)'!L110*'Selling Price'!L$20/10^3</f>
        <v>0</v>
      </c>
      <c r="M110" s="67">
        <f>'Selling Price'!M110*'Volume (KT)'!M110*'Selling Price'!M$20/10^3</f>
        <v>0</v>
      </c>
      <c r="N110" s="67">
        <f>'Selling Price'!N110*'Volume (KT)'!N110*'Selling Price'!N$20/10^3</f>
        <v>0</v>
      </c>
      <c r="O110" s="67">
        <f>'Selling Price'!O110*'Volume (KT)'!O110*'Selling Price'!O$20/10^3</f>
        <v>0</v>
      </c>
      <c r="P110" s="67">
        <f>'Selling Price'!P110*'Volume (KT)'!P110*'Selling Price'!P$20/10^3</f>
        <v>0</v>
      </c>
    </row>
    <row r="111" spans="1:16">
      <c r="A111" s="66" t="s">
        <v>88</v>
      </c>
      <c r="B111" s="76" t="s">
        <v>2</v>
      </c>
      <c r="C111" s="76" t="s">
        <v>110</v>
      </c>
      <c r="D111" s="251" t="s">
        <v>99</v>
      </c>
      <c r="E111" s="67">
        <f>'Selling Price'!E111*'Volume (KT)'!E111*'Selling Price'!E$20/10^3</f>
        <v>0</v>
      </c>
      <c r="F111" s="67">
        <f>'Selling Price'!F111*'Volume (KT)'!F111*'Selling Price'!F$20/10^3</f>
        <v>0</v>
      </c>
      <c r="G111" s="67">
        <f>'Selling Price'!G111*'Volume (KT)'!G111*'Selling Price'!G$20/10^3</f>
        <v>0</v>
      </c>
      <c r="H111" s="67">
        <f>'Selling Price'!H111*'Volume (KT)'!H111*'Selling Price'!H$20/10^3</f>
        <v>0</v>
      </c>
      <c r="I111" s="67">
        <f>'Selling Price'!I111*'Volume (KT)'!I111*'Selling Price'!I$20/10^3</f>
        <v>0</v>
      </c>
      <c r="J111" s="67">
        <f>'Selling Price'!J111*'Volume (KT)'!J111*'Selling Price'!J$20/10^3</f>
        <v>0</v>
      </c>
      <c r="K111" s="67">
        <f>'Selling Price'!K111*'Volume (KT)'!K111*'Selling Price'!K$20/10^3</f>
        <v>0</v>
      </c>
      <c r="L111" s="67">
        <f>'Selling Price'!L111*'Volume (KT)'!L111*'Selling Price'!L$20/10^3</f>
        <v>0</v>
      </c>
      <c r="M111" s="67">
        <f>'Selling Price'!M111*'Volume (KT)'!M111*'Selling Price'!M$20/10^3</f>
        <v>0</v>
      </c>
      <c r="N111" s="67">
        <f>'Selling Price'!N111*'Volume (KT)'!N111*'Selling Price'!N$20/10^3</f>
        <v>0</v>
      </c>
      <c r="O111" s="67">
        <f>'Selling Price'!O111*'Volume (KT)'!O111*'Selling Price'!O$20/10^3</f>
        <v>0</v>
      </c>
      <c r="P111" s="67">
        <f>'Selling Price'!P111*'Volume (KT)'!P111*'Selling Price'!P$20/10^3</f>
        <v>0</v>
      </c>
    </row>
    <row r="112" spans="1:16">
      <c r="A112" s="66" t="s">
        <v>88</v>
      </c>
      <c r="B112" s="76" t="s">
        <v>2</v>
      </c>
      <c r="C112" s="76" t="s">
        <v>110</v>
      </c>
      <c r="D112" s="251" t="s">
        <v>101</v>
      </c>
      <c r="E112" s="67">
        <f>'Selling Price'!E112*'Volume (KT)'!E112*'Selling Price'!E$20/10^3</f>
        <v>0</v>
      </c>
      <c r="F112" s="67">
        <f>'Selling Price'!F112*'Volume (KT)'!F112*'Selling Price'!F$20/10^3</f>
        <v>0</v>
      </c>
      <c r="G112" s="67">
        <f>'Selling Price'!G112*'Volume (KT)'!G112*'Selling Price'!G$20/10^3</f>
        <v>0</v>
      </c>
      <c r="H112" s="67">
        <f>'Selling Price'!H112*'Volume (KT)'!H112*'Selling Price'!H$20/10^3</f>
        <v>0</v>
      </c>
      <c r="I112" s="67">
        <f>'Selling Price'!I112*'Volume (KT)'!I112*'Selling Price'!I$20/10^3</f>
        <v>0</v>
      </c>
      <c r="J112" s="67">
        <f>'Selling Price'!J112*'Volume (KT)'!J112*'Selling Price'!J$20/10^3</f>
        <v>0</v>
      </c>
      <c r="K112" s="67">
        <f>'Selling Price'!K112*'Volume (KT)'!K112*'Selling Price'!K$20/10^3</f>
        <v>0</v>
      </c>
      <c r="L112" s="67">
        <f>'Selling Price'!L112*'Volume (KT)'!L112*'Selling Price'!L$20/10^3</f>
        <v>0</v>
      </c>
      <c r="M112" s="67">
        <f>'Selling Price'!M112*'Volume (KT)'!M112*'Selling Price'!M$20/10^3</f>
        <v>0</v>
      </c>
      <c r="N112" s="67">
        <f>'Selling Price'!N112*'Volume (KT)'!N112*'Selling Price'!N$20/10^3</f>
        <v>0</v>
      </c>
      <c r="O112" s="67">
        <f>'Selling Price'!O112*'Volume (KT)'!O112*'Selling Price'!O$20/10^3</f>
        <v>0</v>
      </c>
      <c r="P112" s="67">
        <f>'Selling Price'!P112*'Volume (KT)'!P112*'Selling Price'!P$20/10^3</f>
        <v>0</v>
      </c>
    </row>
    <row r="113" spans="1:16">
      <c r="A113" s="66" t="s">
        <v>88</v>
      </c>
      <c r="B113" s="76" t="s">
        <v>2</v>
      </c>
      <c r="C113" s="76" t="s">
        <v>112</v>
      </c>
      <c r="D113" s="251" t="s">
        <v>101</v>
      </c>
      <c r="E113" s="67">
        <f>'Selling Price'!E113*'Volume (KT)'!E113*'Selling Price'!E$20/10^3</f>
        <v>0</v>
      </c>
      <c r="F113" s="67">
        <f>'Selling Price'!F113*'Volume (KT)'!F113*'Selling Price'!F$20/10^3</f>
        <v>0</v>
      </c>
      <c r="G113" s="67">
        <f>'Selling Price'!G113*'Volume (KT)'!G113*'Selling Price'!G$20/10^3</f>
        <v>0</v>
      </c>
      <c r="H113" s="67">
        <f>'Selling Price'!H113*'Volume (KT)'!H113*'Selling Price'!H$20/10^3</f>
        <v>0</v>
      </c>
      <c r="I113" s="67">
        <f>'Selling Price'!I113*'Volume (KT)'!I113*'Selling Price'!I$20/10^3</f>
        <v>0</v>
      </c>
      <c r="J113" s="67">
        <f>'Selling Price'!J113*'Volume (KT)'!J113*'Selling Price'!J$20/10^3</f>
        <v>0</v>
      </c>
      <c r="K113" s="67">
        <f>'Selling Price'!K113*'Volume (KT)'!K113*'Selling Price'!K$20/10^3</f>
        <v>0</v>
      </c>
      <c r="L113" s="67">
        <f>'Selling Price'!L113*'Volume (KT)'!L113*'Selling Price'!L$20/10^3</f>
        <v>0</v>
      </c>
      <c r="M113" s="67">
        <f>'Selling Price'!M113*'Volume (KT)'!M113*'Selling Price'!M$20/10^3</f>
        <v>0</v>
      </c>
      <c r="N113" s="67">
        <f>'Selling Price'!N113*'Volume (KT)'!N113*'Selling Price'!N$20/10^3</f>
        <v>0</v>
      </c>
      <c r="O113" s="67">
        <f>'Selling Price'!O113*'Volume (KT)'!O113*'Selling Price'!O$20/10^3</f>
        <v>0</v>
      </c>
      <c r="P113" s="67">
        <f>'Selling Price'!P113*'Volume (KT)'!P113*'Selling Price'!P$20/10^3</f>
        <v>0</v>
      </c>
    </row>
    <row r="114" spans="1:16">
      <c r="A114" s="66" t="s">
        <v>88</v>
      </c>
      <c r="B114" s="76" t="s">
        <v>84</v>
      </c>
      <c r="C114" s="76" t="s">
        <v>102</v>
      </c>
      <c r="D114" s="251" t="s">
        <v>99</v>
      </c>
      <c r="E114" s="67">
        <f>'Selling Price'!E114*'Volume (KT)'!E114*'Selling Price'!E$20/10^3</f>
        <v>0</v>
      </c>
      <c r="F114" s="67">
        <f>'Selling Price'!F114*'Volume (KT)'!F114*'Selling Price'!F$20/10^3</f>
        <v>11.660670187774802</v>
      </c>
      <c r="G114" s="67">
        <f>'Selling Price'!G114*'Volume (KT)'!G114*'Selling Price'!G$20/10^3</f>
        <v>0</v>
      </c>
      <c r="H114" s="67">
        <f>'Selling Price'!H114*'Volume (KT)'!H114*'Selling Price'!H$20/10^3</f>
        <v>0</v>
      </c>
      <c r="I114" s="67">
        <f>'Selling Price'!I114*'Volume (KT)'!I114*'Selling Price'!I$20/10^3</f>
        <v>0</v>
      </c>
      <c r="J114" s="67">
        <f>'Selling Price'!J114*'Volume (KT)'!J114*'Selling Price'!J$20/10^3</f>
        <v>0</v>
      </c>
      <c r="K114" s="67">
        <f>'Selling Price'!K114*'Volume (KT)'!K114*'Selling Price'!K$20/10^3</f>
        <v>0</v>
      </c>
      <c r="L114" s="67">
        <f>'Selling Price'!L114*'Volume (KT)'!L114*'Selling Price'!L$20/10^3</f>
        <v>0</v>
      </c>
      <c r="M114" s="67">
        <f>'Selling Price'!M114*'Volume (KT)'!M114*'Selling Price'!M$20/10^3</f>
        <v>0</v>
      </c>
      <c r="N114" s="67">
        <f>'Selling Price'!N114*'Volume (KT)'!N114*'Selling Price'!N$20/10^3</f>
        <v>0</v>
      </c>
      <c r="O114" s="67">
        <f>'Selling Price'!O114*'Volume (KT)'!O114*'Selling Price'!O$20/10^3</f>
        <v>0</v>
      </c>
      <c r="P114" s="67">
        <f>'Selling Price'!P114*'Volume (KT)'!P114*'Selling Price'!P$20/10^3</f>
        <v>0</v>
      </c>
    </row>
    <row r="115" spans="1:16">
      <c r="A115" s="66" t="s">
        <v>88</v>
      </c>
      <c r="B115" s="76" t="s">
        <v>84</v>
      </c>
      <c r="C115" s="76" t="s">
        <v>98</v>
      </c>
      <c r="D115" s="251" t="s">
        <v>86</v>
      </c>
      <c r="E115" s="67">
        <f>'Selling Price'!E115*'Volume (KT)'!E115*'Selling Price'!E$20/10^3</f>
        <v>68.304948894809769</v>
      </c>
      <c r="F115" s="67">
        <f>'Selling Price'!F115*'Volume (KT)'!F115*'Selling Price'!F$20/10^3</f>
        <v>38.188900625915991</v>
      </c>
      <c r="G115" s="67">
        <f>'Selling Price'!G115*'Volume (KT)'!G115*'Selling Price'!G$20/10^3</f>
        <v>27.71920869284093</v>
      </c>
      <c r="H115" s="67">
        <f>'Selling Price'!H115*'Volume (KT)'!H115*'Selling Price'!H$20/10^3</f>
        <v>24.978637064341413</v>
      </c>
      <c r="I115" s="67">
        <f>'Selling Price'!I115*'Volume (KT)'!I115*'Selling Price'!I$20/10^3</f>
        <v>26.873939466128114</v>
      </c>
      <c r="J115" s="67">
        <f>'Selling Price'!J115*'Volume (KT)'!J115*'Selling Price'!J$20/10^3</f>
        <v>31.440766575135925</v>
      </c>
      <c r="K115" s="67">
        <f>'Selling Price'!K115*'Volume (KT)'!K115*'Selling Price'!K$20/10^3</f>
        <v>31.116129451597573</v>
      </c>
      <c r="L115" s="67">
        <f>'Selling Price'!L115*'Volume (KT)'!L115*'Selling Price'!L$20/10^3</f>
        <v>32.433312193108002</v>
      </c>
      <c r="M115" s="67">
        <f>'Selling Price'!M115*'Volume (KT)'!M115*'Selling Price'!M$20/10^3</f>
        <v>24.80933819392061</v>
      </c>
      <c r="N115" s="67">
        <f>'Selling Price'!N115*'Volume (KT)'!N115*'Selling Price'!N$20/10^3</f>
        <v>24.98779205818682</v>
      </c>
      <c r="O115" s="67">
        <f>'Selling Price'!O115*'Volume (KT)'!O115*'Selling Price'!O$20/10^3</f>
        <v>25.317270972485424</v>
      </c>
      <c r="P115" s="67">
        <f>'Selling Price'!P115*'Volume (KT)'!P115*'Selling Price'!P$20/10^3</f>
        <v>25.317270972485424</v>
      </c>
    </row>
    <row r="116" spans="1:16">
      <c r="A116" s="66" t="s">
        <v>88</v>
      </c>
      <c r="B116" s="76" t="s">
        <v>84</v>
      </c>
      <c r="C116" s="76" t="s">
        <v>106</v>
      </c>
      <c r="D116" s="251" t="s">
        <v>86</v>
      </c>
      <c r="E116" s="67">
        <f>'Selling Price'!E116*'Volume (KT)'!E116*'Selling Price'!E$20/10^3</f>
        <v>0</v>
      </c>
      <c r="F116" s="67">
        <f>'Selling Price'!F116*'Volume (KT)'!F116*'Selling Price'!F$20/10^3</f>
        <v>0</v>
      </c>
      <c r="G116" s="67">
        <f>'Selling Price'!G116*'Volume (KT)'!G116*'Selling Price'!G$20/10^3</f>
        <v>0</v>
      </c>
      <c r="H116" s="67">
        <f>'Selling Price'!H116*'Volume (KT)'!H116*'Selling Price'!H$20/10^3</f>
        <v>0</v>
      </c>
      <c r="I116" s="67">
        <f>'Selling Price'!I116*'Volume (KT)'!I116*'Selling Price'!I$20/10^3</f>
        <v>0</v>
      </c>
      <c r="J116" s="67">
        <f>'Selling Price'!J116*'Volume (KT)'!J116*'Selling Price'!J$20/10^3</f>
        <v>0</v>
      </c>
      <c r="K116" s="67">
        <f>'Selling Price'!K116*'Volume (KT)'!K116*'Selling Price'!K$20/10^3</f>
        <v>0</v>
      </c>
      <c r="L116" s="67">
        <f>'Selling Price'!L116*'Volume (KT)'!L116*'Selling Price'!L$20/10^3</f>
        <v>0</v>
      </c>
      <c r="M116" s="67">
        <f>'Selling Price'!M116*'Volume (KT)'!M116*'Selling Price'!M$20/10^3</f>
        <v>0</v>
      </c>
      <c r="N116" s="67">
        <f>'Selling Price'!N116*'Volume (KT)'!N116*'Selling Price'!N$20/10^3</f>
        <v>0</v>
      </c>
      <c r="O116" s="67">
        <f>'Selling Price'!O116*'Volume (KT)'!O116*'Selling Price'!O$20/10^3</f>
        <v>0</v>
      </c>
      <c r="P116" s="67">
        <f>'Selling Price'!P116*'Volume (KT)'!P116*'Selling Price'!P$20/10^3</f>
        <v>0</v>
      </c>
    </row>
    <row r="117" spans="1:16">
      <c r="A117" s="66" t="s">
        <v>88</v>
      </c>
      <c r="B117" s="76" t="s">
        <v>84</v>
      </c>
      <c r="C117" s="76" t="s">
        <v>107</v>
      </c>
      <c r="D117" s="251" t="s">
        <v>86</v>
      </c>
      <c r="E117" s="67">
        <f>'Selling Price'!E117*'Volume (KT)'!E117*'Selling Price'!E$20/10^3</f>
        <v>94.306635356477756</v>
      </c>
      <c r="F117" s="67">
        <f>'Selling Price'!F117*'Volume (KT)'!F117*'Selling Price'!F$20/10^3</f>
        <v>86.573537402051855</v>
      </c>
      <c r="G117" s="67">
        <f>'Selling Price'!G117*'Volume (KT)'!G117*'Selling Price'!G$20/10^3</f>
        <v>91.253528251733059</v>
      </c>
      <c r="H117" s="67">
        <f>'Selling Price'!H117*'Volume (KT)'!H117*'Selling Price'!H$20/10^3</f>
        <v>82.346670459109603</v>
      </c>
      <c r="I117" s="67">
        <f>'Selling Price'!I117*'Volume (KT)'!I117*'Selling Price'!I$20/10^3</f>
        <v>51.661145590982116</v>
      </c>
      <c r="J117" s="67">
        <f>'Selling Price'!J117*'Volume (KT)'!J117*'Selling Price'!J$20/10^3</f>
        <v>45.694997125811383</v>
      </c>
      <c r="K117" s="67">
        <f>'Selling Price'!K117*'Volume (KT)'!K117*'Selling Price'!K$20/10^3</f>
        <v>41.542616678129662</v>
      </c>
      <c r="L117" s="67">
        <f>'Selling Price'!L117*'Volume (KT)'!L117*'Selling Price'!L$20/10^3</f>
        <v>43.267380494371615</v>
      </c>
      <c r="M117" s="67">
        <f>'Selling Price'!M117*'Volume (KT)'!M117*'Selling Price'!M$20/10^3</f>
        <v>43.842301766452273</v>
      </c>
      <c r="N117" s="67">
        <f>'Selling Price'!N117*'Volume (KT)'!N117*'Selling Price'!N$20/10^3</f>
        <v>44.151919220954149</v>
      </c>
      <c r="O117" s="67">
        <f>'Selling Price'!O117*'Volume (KT)'!O117*'Selling Price'!O$20/10^3</f>
        <v>44.723565137262227</v>
      </c>
      <c r="P117" s="67">
        <f>'Selling Price'!P117*'Volume (KT)'!P117*'Selling Price'!P$20/10^3</f>
        <v>44.723565137262227</v>
      </c>
    </row>
    <row r="118" spans="1:16">
      <c r="A118" s="66" t="s">
        <v>88</v>
      </c>
      <c r="B118" s="76" t="s">
        <v>84</v>
      </c>
      <c r="C118" s="76" t="s">
        <v>219</v>
      </c>
      <c r="D118" s="251" t="s">
        <v>86</v>
      </c>
      <c r="E118" s="67">
        <f>'Selling Price'!E118*'Volume (KT)'!E118*'Selling Price'!E$20/10^3</f>
        <v>0</v>
      </c>
      <c r="F118" s="67">
        <f>'Selling Price'!F118*'Volume (KT)'!F118*'Selling Price'!F$20/10^3</f>
        <v>0</v>
      </c>
      <c r="G118" s="67">
        <f>'Selling Price'!G118*'Volume (KT)'!G118*'Selling Price'!G$20/10^3</f>
        <v>0</v>
      </c>
      <c r="H118" s="67">
        <f>'Selling Price'!H118*'Volume (KT)'!H118*'Selling Price'!H$20/10^3</f>
        <v>0</v>
      </c>
      <c r="I118" s="67">
        <f>'Selling Price'!I118*'Volume (KT)'!I118*'Selling Price'!I$20/10^3</f>
        <v>0</v>
      </c>
      <c r="J118" s="67">
        <f>'Selling Price'!J118*'Volume (KT)'!J118*'Selling Price'!J$20/10^3</f>
        <v>0</v>
      </c>
      <c r="K118" s="67">
        <f>'Selling Price'!K118*'Volume (KT)'!K118*'Selling Price'!K$20/10^3</f>
        <v>0</v>
      </c>
      <c r="L118" s="67">
        <f>'Selling Price'!L118*'Volume (KT)'!L118*'Selling Price'!L$20/10^3</f>
        <v>0</v>
      </c>
      <c r="M118" s="67">
        <f>'Selling Price'!M118*'Volume (KT)'!M118*'Selling Price'!M$20/10^3</f>
        <v>0</v>
      </c>
      <c r="N118" s="67">
        <f>'Selling Price'!N118*'Volume (KT)'!N118*'Selling Price'!N$20/10^3</f>
        <v>0</v>
      </c>
      <c r="O118" s="67">
        <f>'Selling Price'!O118*'Volume (KT)'!O118*'Selling Price'!O$20/10^3</f>
        <v>0</v>
      </c>
      <c r="P118" s="67">
        <f>'Selling Price'!P118*'Volume (KT)'!P118*'Selling Price'!P$20/10^3</f>
        <v>0</v>
      </c>
    </row>
    <row r="119" spans="1:16">
      <c r="A119" s="66" t="s">
        <v>88</v>
      </c>
      <c r="B119" s="76" t="s">
        <v>114</v>
      </c>
      <c r="C119" s="76" t="s">
        <v>98</v>
      </c>
      <c r="D119" s="251" t="s">
        <v>115</v>
      </c>
      <c r="E119" s="67">
        <f>'Selling Price'!E119*'Volume (KT)'!E119*'Selling Price'!E$20/10^3</f>
        <v>111.08532078695515</v>
      </c>
      <c r="F119" s="67">
        <f>'Selling Price'!F119*'Volume (KT)'!F119*'Selling Price'!F$20/10^3</f>
        <v>106.63647566493655</v>
      </c>
      <c r="G119" s="67">
        <f>'Selling Price'!G119*'Volume (KT)'!G119*'Selling Price'!G$20/10^3</f>
        <v>107.44547301083784</v>
      </c>
      <c r="H119" s="67">
        <f>'Selling Price'!H119*'Volume (KT)'!H119*'Selling Price'!H$20/10^3</f>
        <v>96.683096965862887</v>
      </c>
      <c r="I119" s="67">
        <f>'Selling Price'!I119*'Volume (KT)'!I119*'Selling Price'!I$20/10^3</f>
        <v>82.581206267787664</v>
      </c>
      <c r="J119" s="67">
        <f>'Selling Price'!J119*'Volume (KT)'!J119*'Selling Price'!J$20/10^3</f>
        <v>79.164946287355846</v>
      </c>
      <c r="K119" s="67">
        <f>'Selling Price'!K119*'Volume (KT)'!K119*'Selling Price'!K$20/10^3</f>
        <v>73.99398479351467</v>
      </c>
      <c r="L119" s="67">
        <f>'Selling Price'!L119*'Volume (KT)'!L119*'Selling Price'!L$20/10^3</f>
        <v>76.89178682483761</v>
      </c>
      <c r="M119" s="67">
        <f>'Selling Price'!M119*'Volume (KT)'!M119*'Selling Price'!M$20/10^3</f>
        <v>77.857720835278599</v>
      </c>
      <c r="N119" s="67">
        <f>'Selling Price'!N119*'Volume (KT)'!N119*'Selling Price'!N$20/10^3</f>
        <v>78.3779138496146</v>
      </c>
      <c r="O119" s="67">
        <f>'Selling Price'!O119*'Volume (KT)'!O119*'Selling Price'!O$20/10^3</f>
        <v>79.338344884795035</v>
      </c>
      <c r="P119" s="67">
        <f>'Selling Price'!P119*'Volume (KT)'!P119*'Selling Price'!P$20/10^3</f>
        <v>79.338344884795035</v>
      </c>
    </row>
    <row r="120" spans="1:16">
      <c r="A120" s="66" t="s">
        <v>88</v>
      </c>
      <c r="B120" s="76" t="s">
        <v>91</v>
      </c>
      <c r="C120" s="76" t="s">
        <v>98</v>
      </c>
      <c r="D120" s="251" t="s">
        <v>91</v>
      </c>
      <c r="E120" s="67">
        <f>'Selling Price'!E120*'Volume (KT)'!E120*'Selling Price'!E$20/10^3</f>
        <v>137.22515289126417</v>
      </c>
      <c r="F120" s="67">
        <f>'Selling Price'!F120*'Volume (KT)'!F120*'Selling Price'!F$20/10^3</f>
        <v>84.180096000000006</v>
      </c>
      <c r="G120" s="67">
        <f>'Selling Price'!G120*'Volume (KT)'!G120*'Selling Price'!G$20/10^3</f>
        <v>194.91700800000001</v>
      </c>
      <c r="H120" s="67">
        <f>'Selling Price'!H120*'Volume (KT)'!H120*'Selling Price'!H$20/10^3</f>
        <v>187.90200000000002</v>
      </c>
      <c r="I120" s="67">
        <f>'Selling Price'!I120*'Volume (KT)'!I120*'Selling Price'!I$20/10^3</f>
        <v>195.21354916375998</v>
      </c>
      <c r="J120" s="67">
        <f>'Selling Price'!J120*'Volume (KT)'!J120*'Selling Price'!J$20/10^3</f>
        <v>188.91633790041288</v>
      </c>
      <c r="K120" s="67">
        <f>'Selling Price'!K120*'Volume (KT)'!K120*'Selling Price'!K$20/10^3</f>
        <v>118.51351597619234</v>
      </c>
      <c r="L120" s="67">
        <f>'Selling Price'!L120*'Volume (KT)'!L120*'Selling Price'!L$20/10^3</f>
        <v>164.49440819570955</v>
      </c>
      <c r="M120" s="67">
        <f>'Selling Price'!M120*'Volume (KT)'!M120*'Selling Price'!M$20/10^3</f>
        <v>187.06718142044301</v>
      </c>
      <c r="N120" s="67">
        <f>'Selling Price'!N120*'Volume (KT)'!N120*'Selling Price'!N$20/10^3</f>
        <v>193.30275413445776</v>
      </c>
      <c r="O120" s="67">
        <f>'Selling Price'!O120*'Volume (KT)'!O120*'Selling Price'!O$20/10^3</f>
        <v>184.39989988639576</v>
      </c>
      <c r="P120" s="67">
        <f>'Selling Price'!P120*'Volume (KT)'!P120*'Selling Price'!P$20/10^3</f>
        <v>185.3833660191232</v>
      </c>
    </row>
    <row r="121" spans="1:16" s="65" customFormat="1" ht="23.4">
      <c r="A121" s="63" t="s">
        <v>6</v>
      </c>
      <c r="B121" s="64"/>
      <c r="D121" s="64"/>
    </row>
    <row r="122" spans="1:16">
      <c r="A122" s="360" t="s">
        <v>1</v>
      </c>
      <c r="B122" s="362" t="s">
        <v>93</v>
      </c>
      <c r="C122" s="362" t="s">
        <v>94</v>
      </c>
      <c r="D122" s="362" t="s">
        <v>95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61"/>
      <c r="B123" s="363"/>
      <c r="C123" s="363"/>
      <c r="D123" s="363"/>
      <c r="E123" s="271">
        <v>23377</v>
      </c>
      <c r="F123" s="271">
        <v>23408</v>
      </c>
      <c r="G123" s="271">
        <v>23437</v>
      </c>
      <c r="H123" s="263">
        <v>23468</v>
      </c>
      <c r="I123" s="263">
        <v>23498</v>
      </c>
      <c r="J123" s="263">
        <v>23529</v>
      </c>
      <c r="K123" s="263">
        <v>23559</v>
      </c>
      <c r="L123" s="263">
        <v>23590</v>
      </c>
      <c r="M123" s="263">
        <v>23621</v>
      </c>
      <c r="N123" s="263">
        <v>23651</v>
      </c>
      <c r="O123" s="263">
        <v>23682</v>
      </c>
      <c r="P123" s="263">
        <v>23712</v>
      </c>
    </row>
    <row r="124" spans="1:16">
      <c r="A124" s="66" t="s">
        <v>88</v>
      </c>
      <c r="B124" s="75" t="s">
        <v>90</v>
      </c>
      <c r="C124" s="75" t="s">
        <v>2</v>
      </c>
      <c r="D124" s="75" t="s">
        <v>90</v>
      </c>
      <c r="E124" s="67">
        <f>'Selling Price'!E124*'Volume (KT)'!E124*'Selling Price'!E$20/10^3</f>
        <v>370.46602834803429</v>
      </c>
      <c r="F124" s="67">
        <f>'Selling Price'!F124*'Volume (KT)'!F124*'Selling Price'!F$20/10^3</f>
        <v>364.14902732472717</v>
      </c>
      <c r="G124" s="67">
        <f>'Selling Price'!G124*'Volume (KT)'!G124*'Selling Price'!G$20/10^3</f>
        <v>377.34879000000006</v>
      </c>
      <c r="H124" s="67">
        <f>'Selling Price'!H124*'Volume (KT)'!H124*'Selling Price'!H$20/10^3</f>
        <v>289.321912</v>
      </c>
      <c r="I124" s="67">
        <f>'Selling Price'!I124*'Volume (KT)'!I124*'Selling Price'!I$20/10^3</f>
        <v>346.43470400000001</v>
      </c>
      <c r="J124" s="67">
        <f>'Selling Price'!J124*'Volume (KT)'!J124*'Selling Price'!J$20/10^3</f>
        <v>302.85622400000005</v>
      </c>
      <c r="K124" s="67">
        <f>'Selling Price'!K124*'Volume (KT)'!K124*'Selling Price'!K$20/10^3</f>
        <v>252.63439200000002</v>
      </c>
      <c r="L124" s="67">
        <f>'Selling Price'!L124*'Volume (KT)'!L124*'Selling Price'!L$20/10^3</f>
        <v>309.66161599999998</v>
      </c>
      <c r="M124" s="67">
        <f>'Selling Price'!M124*'Volume (KT)'!M124*'Selling Price'!M$20/10^3</f>
        <v>279.36207999999999</v>
      </c>
      <c r="N124" s="67">
        <f>'Selling Price'!N124*'Volume (KT)'!N124*'Selling Price'!N$20/10^3</f>
        <v>236.10495900000004</v>
      </c>
      <c r="O124" s="67">
        <f>'Selling Price'!O124*'Volume (KT)'!O124*'Selling Price'!O$20/10^3</f>
        <v>280.97490000000005</v>
      </c>
      <c r="P124" s="67">
        <f>'Selling Price'!P124*'Volume (KT)'!P124*'Selling Price'!P$20/10^3</f>
        <v>310.834788</v>
      </c>
    </row>
    <row r="125" spans="1:16">
      <c r="A125" s="66" t="s">
        <v>88</v>
      </c>
      <c r="B125" s="75" t="s">
        <v>90</v>
      </c>
      <c r="C125" s="75" t="s">
        <v>3</v>
      </c>
      <c r="D125" s="75" t="s">
        <v>90</v>
      </c>
      <c r="E125" s="67">
        <f>'Selling Price'!E125*'Volume (KT)'!E125*'Selling Price'!E$20/10^3</f>
        <v>441.37042134652017</v>
      </c>
      <c r="F125" s="67">
        <f>'Selling Price'!F125*'Volume (KT)'!F125*'Selling Price'!F$20/10^3</f>
        <v>376.00485852911555</v>
      </c>
      <c r="G125" s="67">
        <f>'Selling Price'!G125*'Volume (KT)'!G125*'Selling Price'!G$20/10^3</f>
        <v>410.74650072000003</v>
      </c>
      <c r="H125" s="67">
        <f>'Selling Price'!H125*'Volume (KT)'!H125*'Selling Price'!H$20/10^3</f>
        <v>386.54820864000004</v>
      </c>
      <c r="I125" s="67">
        <f>'Selling Price'!I125*'Volume (KT)'!I125*'Selling Price'!I$20/10^3</f>
        <v>400.19445734400006</v>
      </c>
      <c r="J125" s="67">
        <f>'Selling Price'!J125*'Volume (KT)'!J125*'Selling Price'!J$20/10^3</f>
        <v>383.7808719360001</v>
      </c>
      <c r="K125" s="67">
        <f>'Selling Price'!K125*'Volume (KT)'!K125*'Selling Price'!K$20/10^3</f>
        <v>300.44870697599998</v>
      </c>
      <c r="L125" s="67">
        <f>'Selling Price'!L125*'Volume (KT)'!L125*'Selling Price'!L$20/10^3</f>
        <v>392.61624307200003</v>
      </c>
      <c r="M125" s="67">
        <f>'Selling Price'!M125*'Volume (KT)'!M125*'Selling Price'!M$20/10^3</f>
        <v>380.56198118400005</v>
      </c>
      <c r="N125" s="67">
        <f>'Selling Price'!N125*'Volume (KT)'!N125*'Selling Price'!N$20/10^3</f>
        <v>351.69944515200007</v>
      </c>
      <c r="O125" s="67">
        <f>'Selling Price'!O125*'Volume (KT)'!O125*'Selling Price'!O$20/10^3</f>
        <v>382.75439328000004</v>
      </c>
      <c r="P125" s="67">
        <f>'Selling Price'!P125*'Volume (KT)'!P125*'Selling Price'!P$20/10^3</f>
        <v>394.09975029600002</v>
      </c>
    </row>
    <row r="126" spans="1:16">
      <c r="A126" s="66" t="s">
        <v>88</v>
      </c>
      <c r="B126" s="75" t="s">
        <v>90</v>
      </c>
      <c r="C126" s="75" t="s">
        <v>42</v>
      </c>
      <c r="D126" s="75" t="s">
        <v>118</v>
      </c>
      <c r="E126" s="67">
        <f>'Selling Price'!E126*'Volume (KT)'!E126*'Selling Price'!E$20/10^3</f>
        <v>0</v>
      </c>
      <c r="F126" s="67">
        <f>'Selling Price'!F126*'Volume (KT)'!F126*'Selling Price'!F$20/10^3</f>
        <v>14.913073655045936</v>
      </c>
      <c r="G126" s="67">
        <f>'Selling Price'!G126*'Volume (KT)'!G126*'Selling Price'!G$20/10^3</f>
        <v>0</v>
      </c>
      <c r="H126" s="67">
        <f>'Selling Price'!H126*'Volume (KT)'!H126*'Selling Price'!H$20/10^3</f>
        <v>0</v>
      </c>
      <c r="I126" s="67">
        <f>'Selling Price'!I126*'Volume (KT)'!I126*'Selling Price'!I$20/10^3</f>
        <v>0</v>
      </c>
      <c r="J126" s="67">
        <f>'Selling Price'!J126*'Volume (KT)'!J126*'Selling Price'!J$20/10^3</f>
        <v>0</v>
      </c>
      <c r="K126" s="67">
        <f>'Selling Price'!K126*'Volume (KT)'!K126*'Selling Price'!K$20/10^3</f>
        <v>13.562245505157451</v>
      </c>
      <c r="L126" s="67">
        <f>'Selling Price'!L126*'Volume (KT)'!L126*'Selling Price'!L$20/10^3</f>
        <v>0</v>
      </c>
      <c r="M126" s="67">
        <f>'Selling Price'!M126*'Volume (KT)'!M126*'Selling Price'!M$20/10^3</f>
        <v>0</v>
      </c>
      <c r="N126" s="67">
        <f>'Selling Price'!N126*'Volume (KT)'!N126*'Selling Price'!N$20/10^3</f>
        <v>0</v>
      </c>
      <c r="O126" s="67">
        <f>'Selling Price'!O126*'Volume (KT)'!O126*'Selling Price'!O$20/10^3</f>
        <v>0</v>
      </c>
      <c r="P126" s="67">
        <f>'Selling Price'!P126*'Volume (KT)'!P126*'Selling Price'!P$20/10^3</f>
        <v>0</v>
      </c>
    </row>
    <row r="127" spans="1:16">
      <c r="A127" s="66" t="s">
        <v>88</v>
      </c>
      <c r="B127" s="75" t="s">
        <v>91</v>
      </c>
      <c r="C127" s="75" t="s">
        <v>42</v>
      </c>
      <c r="D127" s="75" t="s">
        <v>91</v>
      </c>
      <c r="E127" s="67">
        <f>'Selling Price'!E127*'Volume (KT)'!E127*'Selling Price'!E$20/10^3</f>
        <v>17.077879439686203</v>
      </c>
      <c r="F127" s="67">
        <f>'Selling Price'!F127*'Volume (KT)'!F127*'Selling Price'!F$20/10^3</f>
        <v>0</v>
      </c>
      <c r="G127" s="67">
        <f>'Selling Price'!G127*'Volume (KT)'!G127*'Selling Price'!G$20/10^3</f>
        <v>14.894493109955784</v>
      </c>
      <c r="H127" s="67">
        <f>'Selling Price'!H127*'Volume (KT)'!H127*'Selling Price'!H$20/10^3</f>
        <v>14.403814121560091</v>
      </c>
      <c r="I127" s="67">
        <f>'Selling Price'!I127*'Volume (KT)'!I127*'Selling Price'!I$20/10^3</f>
        <v>14.436967875160089</v>
      </c>
      <c r="J127" s="67">
        <f>'Selling Price'!J127*'Volume (KT)'!J127*'Selling Price'!J$20/10^3</f>
        <v>14.37066036796009</v>
      </c>
      <c r="K127" s="67">
        <f>'Selling Price'!K127*'Volume (KT)'!K127*'Selling Price'!K$20/10^3</f>
        <v>0</v>
      </c>
      <c r="L127" s="67">
        <f>'Selling Price'!L127*'Volume (KT)'!L127*'Selling Price'!L$20/10^3</f>
        <v>14.365301249577307</v>
      </c>
      <c r="M127" s="67">
        <f>'Selling Price'!M127*'Volume (KT)'!M127*'Selling Price'!M$20/10^3</f>
        <v>14.233040820777308</v>
      </c>
      <c r="N127" s="67">
        <f>'Selling Price'!N127*'Volume (KT)'!N127*'Selling Price'!N$20/10^3</f>
        <v>14.151954462213901</v>
      </c>
      <c r="O127" s="67">
        <f>'Selling Price'!O127*'Volume (KT)'!O127*'Selling Price'!O$20/10^3</f>
        <v>14.349214863813899</v>
      </c>
      <c r="P127" s="67">
        <f>'Selling Price'!P127*'Volume (KT)'!P127*'Selling Price'!P$20/10^3</f>
        <v>14.447845064613897</v>
      </c>
    </row>
    <row r="128" spans="1:16">
      <c r="A128" s="66" t="s">
        <v>88</v>
      </c>
      <c r="B128" s="75" t="s">
        <v>91</v>
      </c>
      <c r="C128" s="75" t="s">
        <v>108</v>
      </c>
      <c r="D128" s="75" t="s">
        <v>91</v>
      </c>
      <c r="E128" s="67">
        <f>'Selling Price'!E128*'Volume (KT)'!E128*'Selling Price'!E$20/10^3</f>
        <v>17.873531674515728</v>
      </c>
      <c r="F128" s="67">
        <f>'Selling Price'!F128*'Volume (KT)'!F128*'Selling Price'!F$20/10^3</f>
        <v>17.556321343664283</v>
      </c>
      <c r="G128" s="67">
        <f>'Selling Price'!G128*'Volume (KT)'!G128*'Selling Price'!G$20/10^3</f>
        <v>34.263347976000006</v>
      </c>
      <c r="H128" s="67">
        <f>'Selling Price'!H128*'Volume (KT)'!H128*'Selling Price'!H$20/10^3</f>
        <v>33.279001113600003</v>
      </c>
      <c r="I128" s="67">
        <f>'Selling Price'!I128*'Volume (KT)'!I128*'Selling Price'!I$20/10^3</f>
        <v>33.345308620800004</v>
      </c>
      <c r="J128" s="67">
        <f>'Selling Price'!J128*'Volume (KT)'!J128*'Selling Price'!J$20/10^3</f>
        <v>33.212693606400002</v>
      </c>
      <c r="K128" s="67">
        <f>'Selling Price'!K128*'Volume (KT)'!K128*'Selling Price'!K$20/10^3</f>
        <v>16.545412252800006</v>
      </c>
      <c r="L128" s="67">
        <f>'Selling Price'!L128*'Volume (KT)'!L128*'Selling Price'!L$20/10^3</f>
        <v>16.595009913600002</v>
      </c>
      <c r="M128" s="67">
        <f>'Selling Price'!M128*'Volume (KT)'!M128*'Selling Price'!M$20/10^3</f>
        <v>32.925498969600007</v>
      </c>
      <c r="N128" s="67">
        <f>'Selling Price'!N128*'Volume (KT)'!N128*'Selling Price'!N$20/10^3</f>
        <v>32.737920724800006</v>
      </c>
      <c r="O128" s="67">
        <f>'Selling Price'!O128*'Volume (KT)'!O128*'Selling Price'!O$20/10^3</f>
        <v>33.132441528000001</v>
      </c>
      <c r="P128" s="67">
        <f>'Selling Price'!P128*'Volume (KT)'!P128*'Selling Price'!P$20/10^3</f>
        <v>33.329701929600006</v>
      </c>
    </row>
    <row r="129" spans="1:16" s="65" customFormat="1" ht="23.4">
      <c r="A129" s="63" t="s">
        <v>89</v>
      </c>
      <c r="B129" s="64"/>
      <c r="D129" s="64"/>
    </row>
    <row r="130" spans="1:16">
      <c r="A130" s="360" t="s">
        <v>1</v>
      </c>
      <c r="B130" s="362" t="s">
        <v>89</v>
      </c>
      <c r="C130" s="362" t="s">
        <v>94</v>
      </c>
      <c r="D130" s="362" t="s">
        <v>95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61"/>
      <c r="B131" s="363"/>
      <c r="C131" s="363"/>
      <c r="D131" s="363"/>
      <c r="E131" s="271">
        <v>23377</v>
      </c>
      <c r="F131" s="271">
        <v>23408</v>
      </c>
      <c r="G131" s="263">
        <v>23437</v>
      </c>
      <c r="H131" s="263">
        <v>23468</v>
      </c>
      <c r="I131" s="263">
        <v>23498</v>
      </c>
      <c r="J131" s="263">
        <v>23529</v>
      </c>
      <c r="K131" s="263">
        <v>23559</v>
      </c>
      <c r="L131" s="263">
        <v>23590</v>
      </c>
      <c r="M131" s="263">
        <v>23621</v>
      </c>
      <c r="N131" s="263">
        <v>23651</v>
      </c>
      <c r="O131" s="263">
        <v>23682</v>
      </c>
      <c r="P131" s="263">
        <v>23712</v>
      </c>
    </row>
    <row r="132" spans="1:16">
      <c r="A132" s="66" t="s">
        <v>88</v>
      </c>
      <c r="B132" s="75" t="s">
        <v>90</v>
      </c>
      <c r="C132" s="75" t="s">
        <v>3</v>
      </c>
      <c r="D132" s="75" t="s">
        <v>90</v>
      </c>
      <c r="E132" s="67">
        <f>'Selling Price'!E132*'Volume (KT)'!E132*'Selling Price'!E$20/10^3</f>
        <v>27.853138445625007</v>
      </c>
      <c r="F132" s="67">
        <f>'Selling Price'!F132*'Volume (KT)'!F132*'Selling Price'!F$20/10^3</f>
        <v>24.639581672954169</v>
      </c>
      <c r="G132" s="67">
        <f>'Selling Price'!G132*'Volume (KT)'!G132*'Selling Price'!G$20/10^3</f>
        <v>53.093320560000009</v>
      </c>
      <c r="H132" s="67">
        <f>'Selling Price'!H132*'Volume (KT)'!H132*'Selling Price'!H$20/10^3</f>
        <v>49.659540480000011</v>
      </c>
      <c r="I132" s="67">
        <f>'Selling Price'!I132*'Volume (KT)'!I132*'Selling Price'!I$20/10^3</f>
        <v>51.435065088000009</v>
      </c>
      <c r="J132" s="67">
        <f>'Selling Price'!J132*'Volume (KT)'!J132*'Selling Price'!J$20/10^3</f>
        <v>49.543211520000014</v>
      </c>
      <c r="K132" s="67">
        <f>'Selling Price'!K132*'Volume (KT)'!K132*'Selling Price'!K$20/10^3</f>
        <v>50.997825216000003</v>
      </c>
      <c r="L132" s="67">
        <f>'Selling Price'!L132*'Volume (KT)'!L132*'Selling Price'!L$20/10^3</f>
        <v>51.177652992000006</v>
      </c>
      <c r="M132" s="67">
        <f>'Selling Price'!M132*'Volume (KT)'!M132*'Selling Price'!M$20/10^3</f>
        <v>49.062689280000008</v>
      </c>
      <c r="N132" s="67">
        <f>'Selling Price'!N132*'Volume (KT)'!N132*'Selling Price'!N$20/10^3</f>
        <v>50.409282528000013</v>
      </c>
      <c r="O132" s="67">
        <f>'Selling Price'!O132*'Volume (KT)'!O132*'Selling Price'!O$20/10^3</f>
        <v>49.475318400000013</v>
      </c>
      <c r="P132" s="67">
        <f>'Selling Price'!P132*'Volume (KT)'!P132*'Selling Price'!P$20/10^3</f>
        <v>51.482102256000005</v>
      </c>
    </row>
    <row r="133" spans="1:16" s="65" customFormat="1" ht="23.4">
      <c r="A133" s="63" t="s">
        <v>141</v>
      </c>
      <c r="B133" s="64"/>
      <c r="D133" s="64"/>
    </row>
    <row r="134" spans="1:16">
      <c r="A134" s="360" t="s">
        <v>1</v>
      </c>
      <c r="B134" s="362" t="s">
        <v>141</v>
      </c>
      <c r="C134" s="362" t="s">
        <v>94</v>
      </c>
      <c r="D134" s="362" t="s">
        <v>95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61"/>
      <c r="B135" s="363"/>
      <c r="C135" s="363"/>
      <c r="D135" s="363"/>
      <c r="E135" s="271">
        <v>23377</v>
      </c>
      <c r="F135" s="271">
        <v>23408</v>
      </c>
      <c r="G135" s="263">
        <v>23437</v>
      </c>
      <c r="H135" s="263">
        <v>23468</v>
      </c>
      <c r="I135" s="263">
        <v>23498</v>
      </c>
      <c r="J135" s="263">
        <v>23529</v>
      </c>
      <c r="K135" s="263">
        <v>23559</v>
      </c>
      <c r="L135" s="263">
        <v>23590</v>
      </c>
      <c r="M135" s="263">
        <v>23621</v>
      </c>
      <c r="N135" s="263">
        <v>23651</v>
      </c>
      <c r="O135" s="263">
        <v>23682</v>
      </c>
      <c r="P135" s="263">
        <v>23712</v>
      </c>
    </row>
    <row r="136" spans="1:16">
      <c r="A136" s="66" t="s">
        <v>88</v>
      </c>
      <c r="B136" s="75" t="s">
        <v>90</v>
      </c>
      <c r="C136" s="75" t="s">
        <v>142</v>
      </c>
      <c r="D136" s="75" t="s">
        <v>90</v>
      </c>
      <c r="E136" s="67">
        <f>'Margin per unit'!E136*'Volume (KT)'!E136/10^3</f>
        <v>20.412350000000004</v>
      </c>
      <c r="F136" s="67">
        <f>'Margin per unit'!F136*'Volume (KT)'!F136/10^3</f>
        <v>20.412350000000004</v>
      </c>
      <c r="G136" s="67">
        <f>'Margin per unit'!G136*'Volume (KT)'!G136/10^3</f>
        <v>20.412350000000004</v>
      </c>
      <c r="H136" s="67">
        <f>'Margin per unit'!H136*'Volume (KT)'!H136/10^3</f>
        <v>20.412350000000004</v>
      </c>
      <c r="I136" s="67">
        <f>'Margin per unit'!I136*'Volume (KT)'!I136/10^3</f>
        <v>20.412350000000004</v>
      </c>
      <c r="J136" s="67">
        <f>'Margin per unit'!J136*'Volume (KT)'!J136/10^3</f>
        <v>20.412350000000004</v>
      </c>
      <c r="K136" s="67">
        <f>'Margin per unit'!K136*'Volume (KT)'!K136/10^3</f>
        <v>20.412350000000004</v>
      </c>
      <c r="L136" s="67">
        <f>'Margin per unit'!L136*'Volume (KT)'!L136/10^3</f>
        <v>20.412350000000004</v>
      </c>
      <c r="M136" s="67">
        <f>'Margin per unit'!M136*'Volume (KT)'!M136/10^3</f>
        <v>20.412350000000004</v>
      </c>
      <c r="N136" s="67">
        <f>'Margin per unit'!N136*'Volume (KT)'!N136/10^3</f>
        <v>20.412350000000004</v>
      </c>
      <c r="O136" s="67">
        <f>'Margin per unit'!O136*'Volume (KT)'!O136/10^3</f>
        <v>20.412350000000004</v>
      </c>
      <c r="P136" s="67">
        <f>'Margin per unit'!P136*'Volume (KT)'!P136/10^3</f>
        <v>20.412350000000004</v>
      </c>
    </row>
    <row r="137" spans="1:16">
      <c r="A137" s="66" t="s">
        <v>88</v>
      </c>
      <c r="B137" s="75" t="s">
        <v>90</v>
      </c>
      <c r="C137" s="75" t="s">
        <v>143</v>
      </c>
      <c r="D137" s="75" t="s">
        <v>90</v>
      </c>
      <c r="E137" s="67">
        <f>'Margin per unit'!E137*'Volume (KT)'!E137/10^3</f>
        <v>11.664200000000001</v>
      </c>
      <c r="F137" s="67">
        <f>'Margin per unit'!F137*'Volume (KT)'!F137/10^3</f>
        <v>11.664200000000001</v>
      </c>
      <c r="G137" s="67">
        <f>'Margin per unit'!G137*'Volume (KT)'!G137/10^3</f>
        <v>11.664200000000001</v>
      </c>
      <c r="H137" s="67">
        <f>'Margin per unit'!H137*'Volume (KT)'!H137/10^3</f>
        <v>11.664200000000001</v>
      </c>
      <c r="I137" s="67">
        <f>'Margin per unit'!I137*'Volume (KT)'!I137/10^3</f>
        <v>11.664200000000001</v>
      </c>
      <c r="J137" s="67">
        <f>'Margin per unit'!J137*'Volume (KT)'!J137/10^3</f>
        <v>11.664200000000001</v>
      </c>
      <c r="K137" s="67">
        <f>'Margin per unit'!K137*'Volume (KT)'!K137/10^3</f>
        <v>11.664200000000001</v>
      </c>
      <c r="L137" s="67">
        <f>'Margin per unit'!L137*'Volume (KT)'!L137/10^3</f>
        <v>11.664200000000001</v>
      </c>
      <c r="M137" s="67">
        <f>'Margin per unit'!M137*'Volume (KT)'!M137/10^3</f>
        <v>11.664200000000001</v>
      </c>
      <c r="N137" s="67">
        <f>'Margin per unit'!N137*'Volume (KT)'!N137/10^3</f>
        <v>11.664200000000001</v>
      </c>
      <c r="O137" s="67">
        <f>'Margin per unit'!O137*'Volume (KT)'!O137/10^3</f>
        <v>11.664200000000001</v>
      </c>
      <c r="P137" s="67">
        <f>'Margin per unit'!P137*'Volume (KT)'!P137/10^3</f>
        <v>11.664200000000001</v>
      </c>
    </row>
    <row r="138" spans="1:16" ht="15" thickBot="1"/>
    <row r="139" spans="1:16">
      <c r="A139" s="371" t="s">
        <v>119</v>
      </c>
      <c r="B139" s="372"/>
      <c r="C139" s="372"/>
      <c r="D139" s="372"/>
      <c r="E139" s="220"/>
      <c r="F139" s="220"/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</row>
    <row r="140" spans="1:16">
      <c r="A140" s="373"/>
      <c r="B140" s="360"/>
      <c r="C140" s="360"/>
      <c r="D140" s="360"/>
      <c r="E140" s="263">
        <v>23377</v>
      </c>
      <c r="F140" s="263">
        <v>23408</v>
      </c>
      <c r="G140" s="263">
        <v>23437</v>
      </c>
      <c r="H140" s="263">
        <v>23468</v>
      </c>
      <c r="I140" s="263">
        <v>23498</v>
      </c>
      <c r="J140" s="263">
        <v>23529</v>
      </c>
      <c r="K140" s="263">
        <v>23559</v>
      </c>
      <c r="L140" s="263">
        <v>23590</v>
      </c>
      <c r="M140" s="263">
        <v>23621</v>
      </c>
      <c r="N140" s="263">
        <v>23651</v>
      </c>
      <c r="O140" s="263">
        <v>23682</v>
      </c>
      <c r="P140" s="263">
        <v>23712</v>
      </c>
    </row>
    <row r="141" spans="1:16" ht="15" thickBot="1">
      <c r="A141" s="374"/>
      <c r="B141" s="375"/>
      <c r="C141" s="375"/>
      <c r="D141" s="375"/>
      <c r="E141" s="252">
        <f t="shared" ref="E141:P141" si="0">SUM(E25:E30)</f>
        <v>2261.308060976316</v>
      </c>
      <c r="F141" s="252">
        <f t="shared" si="0"/>
        <v>2196.5435260922791</v>
      </c>
      <c r="G141" s="252">
        <f t="shared" si="0"/>
        <v>2296.6258309594209</v>
      </c>
      <c r="H141" s="252">
        <f t="shared" si="0"/>
        <v>2136.1285165197328</v>
      </c>
      <c r="I141" s="252">
        <f t="shared" si="0"/>
        <v>2337.9829414716824</v>
      </c>
      <c r="J141" s="252">
        <f t="shared" si="0"/>
        <v>2219.7596316105837</v>
      </c>
      <c r="K141" s="252">
        <f t="shared" si="0"/>
        <v>1707.3827489880807</v>
      </c>
      <c r="L141" s="252">
        <f t="shared" si="0"/>
        <v>2193.1616286059525</v>
      </c>
      <c r="M141" s="252">
        <f t="shared" si="0"/>
        <v>1965.5245464529924</v>
      </c>
      <c r="N141" s="252">
        <f t="shared" si="0"/>
        <v>1699.681668025567</v>
      </c>
      <c r="O141" s="252">
        <f t="shared" si="0"/>
        <v>2188.0281975108001</v>
      </c>
      <c r="P141" s="252">
        <f t="shared" si="0"/>
        <v>2184.7499089942112</v>
      </c>
    </row>
    <row r="142" spans="1:16">
      <c r="A142" s="371" t="s">
        <v>120</v>
      </c>
      <c r="B142" s="372"/>
      <c r="C142" s="372"/>
      <c r="D142" s="372"/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 s="220"/>
    </row>
    <row r="143" spans="1:16">
      <c r="A143" s="373"/>
      <c r="B143" s="360"/>
      <c r="C143" s="360"/>
      <c r="D143" s="360"/>
      <c r="E143" s="263">
        <v>23377</v>
      </c>
      <c r="F143" s="263">
        <v>23408</v>
      </c>
      <c r="G143" s="263">
        <v>23437</v>
      </c>
      <c r="H143" s="263">
        <v>23468</v>
      </c>
      <c r="I143" s="263">
        <v>23498</v>
      </c>
      <c r="J143" s="263">
        <v>23529</v>
      </c>
      <c r="K143" s="263">
        <v>23559</v>
      </c>
      <c r="L143" s="263">
        <v>23590</v>
      </c>
      <c r="M143" s="263">
        <v>23621</v>
      </c>
      <c r="N143" s="263">
        <v>23651</v>
      </c>
      <c r="O143" s="263">
        <v>23682</v>
      </c>
      <c r="P143" s="263">
        <v>23712</v>
      </c>
    </row>
    <row r="144" spans="1:16" ht="15" thickBot="1">
      <c r="A144" s="374"/>
      <c r="B144" s="375"/>
      <c r="C144" s="375"/>
      <c r="D144" s="375"/>
      <c r="E144" s="252">
        <f t="shared" ref="E144:P144" si="1">SUM(E35:E52)</f>
        <v>1435.6731581936008</v>
      </c>
      <c r="F144" s="252">
        <f t="shared" si="1"/>
        <v>1590.1346847575558</v>
      </c>
      <c r="G144" s="252">
        <f t="shared" si="1"/>
        <v>1648.2452870332293</v>
      </c>
      <c r="H144" s="252">
        <f t="shared" si="1"/>
        <v>1436.8477219723457</v>
      </c>
      <c r="I144" s="252">
        <f t="shared" si="1"/>
        <v>1287.8820220292851</v>
      </c>
      <c r="J144" s="252">
        <f t="shared" si="1"/>
        <v>1295.7189189496596</v>
      </c>
      <c r="K144" s="252">
        <f t="shared" si="1"/>
        <v>657.67491828466291</v>
      </c>
      <c r="L144" s="252">
        <f t="shared" si="1"/>
        <v>1076.6847978771784</v>
      </c>
      <c r="M144" s="252">
        <f t="shared" si="1"/>
        <v>1177.9537387618714</v>
      </c>
      <c r="N144" s="252">
        <f t="shared" si="1"/>
        <v>927.52179653443966</v>
      </c>
      <c r="O144" s="252">
        <f t="shared" si="1"/>
        <v>747.20645960783111</v>
      </c>
      <c r="P144" s="252">
        <f t="shared" si="1"/>
        <v>1246.1199299176985</v>
      </c>
    </row>
    <row r="145" spans="1:16">
      <c r="A145" s="371" t="s">
        <v>139</v>
      </c>
      <c r="B145" s="372"/>
      <c r="C145" s="372"/>
      <c r="D145" s="372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</row>
    <row r="146" spans="1:16">
      <c r="A146" s="373"/>
      <c r="B146" s="360"/>
      <c r="C146" s="360"/>
      <c r="D146" s="360"/>
      <c r="E146" s="263">
        <v>23377</v>
      </c>
      <c r="F146" s="263">
        <v>23408</v>
      </c>
      <c r="G146" s="263">
        <v>23437</v>
      </c>
      <c r="H146" s="263">
        <v>23468</v>
      </c>
      <c r="I146" s="263">
        <v>23498</v>
      </c>
      <c r="J146" s="263">
        <v>23529</v>
      </c>
      <c r="K146" s="263">
        <v>23559</v>
      </c>
      <c r="L146" s="263">
        <v>23590</v>
      </c>
      <c r="M146" s="263">
        <v>23621</v>
      </c>
      <c r="N146" s="263">
        <v>23651</v>
      </c>
      <c r="O146" s="263">
        <v>23682</v>
      </c>
      <c r="P146" s="263">
        <v>23712</v>
      </c>
    </row>
    <row r="147" spans="1:16" ht="15" thickBot="1">
      <c r="A147" s="374"/>
      <c r="B147" s="375"/>
      <c r="C147" s="375"/>
      <c r="D147" s="375"/>
      <c r="E147" s="252">
        <f t="shared" ref="E147:P147" si="2">SUM(E56:E120)</f>
        <v>3027.9200216611839</v>
      </c>
      <c r="F147" s="252">
        <f t="shared" si="2"/>
        <v>3644.8365244103265</v>
      </c>
      <c r="G147" s="252">
        <f t="shared" si="2"/>
        <v>3471.1641992857894</v>
      </c>
      <c r="H147" s="252">
        <f t="shared" si="2"/>
        <v>4040.3876679992118</v>
      </c>
      <c r="I147" s="252">
        <f t="shared" si="2"/>
        <v>3830.3959934885097</v>
      </c>
      <c r="J147" s="252">
        <f t="shared" si="2"/>
        <v>3608.0754531199727</v>
      </c>
      <c r="K147" s="252">
        <f t="shared" si="2"/>
        <v>3769.0428090609221</v>
      </c>
      <c r="L147" s="252">
        <f t="shared" si="2"/>
        <v>3293.3750951038128</v>
      </c>
      <c r="M147" s="252">
        <f t="shared" si="2"/>
        <v>3257.5690999907206</v>
      </c>
      <c r="N147" s="252">
        <f t="shared" si="2"/>
        <v>3326.4439344792704</v>
      </c>
      <c r="O147" s="252">
        <f t="shared" si="2"/>
        <v>3269.9167188654942</v>
      </c>
      <c r="P147" s="252">
        <f t="shared" si="2"/>
        <v>3327.3977779941097</v>
      </c>
    </row>
    <row r="148" spans="1:16">
      <c r="A148" s="371" t="s">
        <v>121</v>
      </c>
      <c r="B148" s="372"/>
      <c r="C148" s="372"/>
      <c r="D148" s="372"/>
      <c r="E148" s="220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 s="220"/>
    </row>
    <row r="149" spans="1:16">
      <c r="A149" s="373"/>
      <c r="B149" s="360"/>
      <c r="C149" s="360"/>
      <c r="D149" s="360"/>
      <c r="E149" s="263">
        <v>23377</v>
      </c>
      <c r="F149" s="263">
        <v>23408</v>
      </c>
      <c r="G149" s="263">
        <v>23437</v>
      </c>
      <c r="H149" s="263">
        <v>23468</v>
      </c>
      <c r="I149" s="263">
        <v>23498</v>
      </c>
      <c r="J149" s="263">
        <v>23529</v>
      </c>
      <c r="K149" s="263">
        <v>23559</v>
      </c>
      <c r="L149" s="263">
        <v>23590</v>
      </c>
      <c r="M149" s="263">
        <v>23621</v>
      </c>
      <c r="N149" s="263">
        <v>23651</v>
      </c>
      <c r="O149" s="263">
        <v>23682</v>
      </c>
      <c r="P149" s="263">
        <v>23712</v>
      </c>
    </row>
    <row r="150" spans="1:16" ht="15" thickBot="1">
      <c r="A150" s="374"/>
      <c r="B150" s="375"/>
      <c r="C150" s="375"/>
      <c r="D150" s="375"/>
      <c r="E150" s="252">
        <f>SUM(E124:E128)</f>
        <v>846.78786080875625</v>
      </c>
      <c r="F150" s="252">
        <f t="shared" ref="F150:O150" si="3">SUM(F124:F128)</f>
        <v>772.62328085255297</v>
      </c>
      <c r="G150" s="252">
        <f t="shared" si="3"/>
        <v>837.25313180595583</v>
      </c>
      <c r="H150" s="252">
        <f t="shared" si="3"/>
        <v>723.55293587516019</v>
      </c>
      <c r="I150" s="252">
        <f t="shared" si="3"/>
        <v>794.41143783996017</v>
      </c>
      <c r="J150" s="252">
        <f t="shared" si="3"/>
        <v>734.22044991036023</v>
      </c>
      <c r="K150" s="252">
        <f t="shared" si="3"/>
        <v>583.19075673395741</v>
      </c>
      <c r="L150" s="252">
        <f t="shared" si="3"/>
        <v>733.23817023517734</v>
      </c>
      <c r="M150" s="252">
        <f t="shared" si="3"/>
        <v>707.08260097437733</v>
      </c>
      <c r="N150" s="252">
        <f t="shared" si="3"/>
        <v>634.69427933901397</v>
      </c>
      <c r="O150" s="252">
        <f t="shared" si="3"/>
        <v>711.21094967181398</v>
      </c>
      <c r="P150" s="252">
        <f t="shared" ref="P150" si="4">SUM(P124:P128)</f>
        <v>752.71208529021396</v>
      </c>
    </row>
    <row r="151" spans="1:16">
      <c r="E151" s="183">
        <f>E147-E161</f>
        <v>2382.9510338541882</v>
      </c>
      <c r="F151" s="183">
        <f t="shared" ref="F151:O151" si="5">F147-F161</f>
        <v>3066.731505084178</v>
      </c>
      <c r="G151" s="183">
        <f t="shared" si="5"/>
        <v>3223.0035211051154</v>
      </c>
      <c r="H151" s="183">
        <f t="shared" si="5"/>
        <v>3816.7449273065581</v>
      </c>
      <c r="I151" s="183">
        <f t="shared" si="5"/>
        <v>3652.7353384839348</v>
      </c>
      <c r="J151" s="183">
        <f t="shared" si="5"/>
        <v>3435.8284386501209</v>
      </c>
      <c r="K151" s="183">
        <f t="shared" si="5"/>
        <v>3607.8797553671457</v>
      </c>
      <c r="L151" s="183">
        <f t="shared" si="5"/>
        <v>3125.6758327115976</v>
      </c>
      <c r="M151" s="183">
        <f t="shared" si="5"/>
        <v>3095.7541362787169</v>
      </c>
      <c r="N151" s="183">
        <f t="shared" si="5"/>
        <v>3163.5136341156026</v>
      </c>
      <c r="O151" s="183">
        <f t="shared" si="5"/>
        <v>3104.9271752874602</v>
      </c>
      <c r="P151" s="183">
        <f t="shared" ref="P151" si="6">P147-P161</f>
        <v>3162.4082344160756</v>
      </c>
    </row>
    <row r="152" spans="1:16" ht="15" thickBot="1">
      <c r="E152" s="183">
        <f>E155+E158</f>
        <v>6954.5732522784856</v>
      </c>
      <c r="F152" s="183">
        <f t="shared" ref="F152:O152" si="7">F155+F158</f>
        <v>7650.6725784595174</v>
      </c>
      <c r="G152" s="183">
        <f t="shared" si="7"/>
        <v>8058.2210914637226</v>
      </c>
      <c r="H152" s="183">
        <f t="shared" si="7"/>
        <v>8162.9336421537964</v>
      </c>
      <c r="I152" s="183">
        <f t="shared" si="7"/>
        <v>8124.4468049128627</v>
      </c>
      <c r="J152" s="183">
        <f t="shared" si="7"/>
        <v>7735.070650640725</v>
      </c>
      <c r="K152" s="183">
        <f t="shared" si="7"/>
        <v>6607.1260045898462</v>
      </c>
      <c r="L152" s="183">
        <f t="shared" si="7"/>
        <v>7179.9380824219052</v>
      </c>
      <c r="M152" s="183">
        <f t="shared" si="7"/>
        <v>6995.3777117479567</v>
      </c>
      <c r="N152" s="183">
        <f t="shared" si="7"/>
        <v>6475.8206605426249</v>
      </c>
      <c r="O152" s="183">
        <f t="shared" si="7"/>
        <v>6800.848100477906</v>
      </c>
      <c r="P152" s="183">
        <f t="shared" ref="P152" si="8">P155+P158</f>
        <v>7397.4722608742004</v>
      </c>
    </row>
    <row r="153" spans="1:16">
      <c r="A153" s="371" t="s">
        <v>124</v>
      </c>
      <c r="B153" s="372"/>
      <c r="C153" s="372"/>
      <c r="D153" s="372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</row>
    <row r="154" spans="1:16">
      <c r="A154" s="373"/>
      <c r="B154" s="360"/>
      <c r="C154" s="360"/>
      <c r="D154" s="360"/>
      <c r="E154" s="263">
        <v>23377</v>
      </c>
      <c r="F154" s="263">
        <v>23408</v>
      </c>
      <c r="G154" s="263">
        <v>23437</v>
      </c>
      <c r="H154" s="263">
        <v>23468</v>
      </c>
      <c r="I154" s="263">
        <v>23498</v>
      </c>
      <c r="J154" s="263">
        <v>23529</v>
      </c>
      <c r="K154" s="263">
        <v>23559</v>
      </c>
      <c r="L154" s="263">
        <v>23590</v>
      </c>
      <c r="M154" s="263">
        <v>23621</v>
      </c>
      <c r="N154" s="263">
        <v>23651</v>
      </c>
      <c r="O154" s="263">
        <v>23682</v>
      </c>
      <c r="P154" s="263">
        <v>23712</v>
      </c>
    </row>
    <row r="155" spans="1:16" ht="15" thickBot="1">
      <c r="A155" s="374"/>
      <c r="B155" s="375"/>
      <c r="C155" s="375"/>
      <c r="D155" s="375"/>
      <c r="E155" s="252">
        <f t="shared" ref="E155:P155" si="9">SUM(E132,E124:E128,E56:E120,E35:E52,E25:E30)-E158-E161</f>
        <v>6782.3966882730192</v>
      </c>
      <c r="F155" s="252">
        <f t="shared" si="9"/>
        <v>7548.9361611158529</v>
      </c>
      <c r="G155" s="252">
        <f t="shared" si="9"/>
        <v>7814.1462423777666</v>
      </c>
      <c r="H155" s="252">
        <f t="shared" si="9"/>
        <v>7927.3488269186364</v>
      </c>
      <c r="I155" s="252">
        <f t="shared" si="9"/>
        <v>7881.4509792531426</v>
      </c>
      <c r="J155" s="252">
        <f t="shared" si="9"/>
        <v>7498.5709587659521</v>
      </c>
      <c r="K155" s="252">
        <f t="shared" si="9"/>
        <v>6472.0670763608541</v>
      </c>
      <c r="L155" s="252">
        <f t="shared" si="9"/>
        <v>6984.4833630630183</v>
      </c>
      <c r="M155" s="252">
        <f t="shared" si="9"/>
        <v>6761.151990537136</v>
      </c>
      <c r="N155" s="252">
        <f t="shared" si="9"/>
        <v>6235.6280312211529</v>
      </c>
      <c r="O155" s="252">
        <f t="shared" si="9"/>
        <v>6568.9665441996967</v>
      </c>
      <c r="P155" s="252">
        <f t="shared" si="9"/>
        <v>7164.311347860863</v>
      </c>
    </row>
    <row r="156" spans="1:16">
      <c r="A156" s="371" t="s">
        <v>123</v>
      </c>
      <c r="B156" s="372"/>
      <c r="C156" s="372"/>
      <c r="D156" s="372"/>
      <c r="E156" s="220"/>
      <c r="F156" s="220"/>
      <c r="G156" s="220"/>
      <c r="H156" s="220"/>
      <c r="I156" s="220"/>
      <c r="J156" s="220"/>
      <c r="K156" s="220"/>
      <c r="L156" s="220"/>
      <c r="M156" s="220"/>
      <c r="N156" s="220"/>
      <c r="O156" s="220"/>
      <c r="P156" s="220"/>
    </row>
    <row r="157" spans="1:16">
      <c r="A157" s="373"/>
      <c r="B157" s="360"/>
      <c r="C157" s="360"/>
      <c r="D157" s="360"/>
      <c r="E157" s="263">
        <v>23377</v>
      </c>
      <c r="F157" s="263">
        <v>23408</v>
      </c>
      <c r="G157" s="263">
        <v>23437</v>
      </c>
      <c r="H157" s="263">
        <v>23468</v>
      </c>
      <c r="I157" s="263">
        <v>23498</v>
      </c>
      <c r="J157" s="263">
        <v>23529</v>
      </c>
      <c r="K157" s="263">
        <v>23559</v>
      </c>
      <c r="L157" s="263">
        <v>23590</v>
      </c>
      <c r="M157" s="263">
        <v>23621</v>
      </c>
      <c r="N157" s="263">
        <v>23651</v>
      </c>
      <c r="O157" s="263">
        <v>23682</v>
      </c>
      <c r="P157" s="263">
        <v>23712</v>
      </c>
    </row>
    <row r="158" spans="1:16" ht="15" thickBot="1">
      <c r="A158" s="374"/>
      <c r="B158" s="375"/>
      <c r="C158" s="375"/>
      <c r="D158" s="375"/>
      <c r="E158" s="252">
        <f>SUM(E128,E127,E120)</f>
        <v>172.1765640054661</v>
      </c>
      <c r="F158" s="252">
        <f t="shared" ref="F158:O158" si="10">SUM(F128,F127,F120)</f>
        <v>101.73641734366429</v>
      </c>
      <c r="G158" s="252">
        <f t="shared" si="10"/>
        <v>244.0748490859558</v>
      </c>
      <c r="H158" s="252">
        <f t="shared" si="10"/>
        <v>235.58481523516011</v>
      </c>
      <c r="I158" s="252">
        <f t="shared" si="10"/>
        <v>242.99582565972008</v>
      </c>
      <c r="J158" s="252">
        <f t="shared" si="10"/>
        <v>236.49969187477296</v>
      </c>
      <c r="K158" s="252">
        <f t="shared" si="10"/>
        <v>135.05892822899233</v>
      </c>
      <c r="L158" s="252">
        <f t="shared" si="10"/>
        <v>195.45471935888685</v>
      </c>
      <c r="M158" s="252">
        <f t="shared" si="10"/>
        <v>234.22572121082032</v>
      </c>
      <c r="N158" s="252">
        <f t="shared" si="10"/>
        <v>240.19262932147166</v>
      </c>
      <c r="O158" s="252">
        <f t="shared" si="10"/>
        <v>231.88155627820964</v>
      </c>
      <c r="P158" s="252">
        <f t="shared" ref="P158" si="11">SUM(P128,P127,P120)</f>
        <v>233.16091301333711</v>
      </c>
    </row>
    <row r="159" spans="1:16">
      <c r="A159" s="371" t="s">
        <v>122</v>
      </c>
      <c r="B159" s="372"/>
      <c r="C159" s="372"/>
      <c r="D159" s="372"/>
      <c r="E159" s="220"/>
      <c r="F159" s="220"/>
      <c r="G159" s="220"/>
      <c r="H159" s="220"/>
      <c r="I159" s="220"/>
      <c r="J159" s="220"/>
      <c r="K159" s="220"/>
      <c r="L159" s="220"/>
      <c r="M159" s="220"/>
      <c r="N159" s="220"/>
      <c r="O159" s="220"/>
      <c r="P159" s="220"/>
    </row>
    <row r="160" spans="1:16">
      <c r="A160" s="373"/>
      <c r="B160" s="360"/>
      <c r="C160" s="360"/>
      <c r="D160" s="360"/>
      <c r="E160" s="263">
        <v>23377</v>
      </c>
      <c r="F160" s="263">
        <v>23408</v>
      </c>
      <c r="G160" s="263">
        <v>23437</v>
      </c>
      <c r="H160" s="263">
        <v>23468</v>
      </c>
      <c r="I160" s="263">
        <v>23498</v>
      </c>
      <c r="J160" s="263">
        <v>23529</v>
      </c>
      <c r="K160" s="263">
        <v>23559</v>
      </c>
      <c r="L160" s="263">
        <v>23590</v>
      </c>
      <c r="M160" s="263">
        <v>23621</v>
      </c>
      <c r="N160" s="263">
        <v>23651</v>
      </c>
      <c r="O160" s="263">
        <v>23682</v>
      </c>
      <c r="P160" s="263">
        <v>23712</v>
      </c>
    </row>
    <row r="161" spans="1:17" ht="15" thickBot="1">
      <c r="A161" s="374"/>
      <c r="B161" s="375"/>
      <c r="C161" s="375"/>
      <c r="D161" s="375"/>
      <c r="E161" s="252">
        <f t="shared" ref="E161:P161" si="12">SUM(E94:E119)</f>
        <v>644.96898780699576</v>
      </c>
      <c r="F161" s="252">
        <f t="shared" si="12"/>
        <v>578.10501932614841</v>
      </c>
      <c r="G161" s="252">
        <f t="shared" si="12"/>
        <v>248.1606781806741</v>
      </c>
      <c r="H161" s="252">
        <f t="shared" si="12"/>
        <v>223.64274069265346</v>
      </c>
      <c r="I161" s="252">
        <f t="shared" si="12"/>
        <v>177.66065500457478</v>
      </c>
      <c r="J161" s="252">
        <f t="shared" si="12"/>
        <v>172.24701446985176</v>
      </c>
      <c r="K161" s="252">
        <f t="shared" si="12"/>
        <v>161.16305369377665</v>
      </c>
      <c r="L161" s="252">
        <f t="shared" si="12"/>
        <v>167.69926239221519</v>
      </c>
      <c r="M161" s="252">
        <f t="shared" si="12"/>
        <v>161.81496371200384</v>
      </c>
      <c r="N161" s="252">
        <f t="shared" si="12"/>
        <v>162.93030036366767</v>
      </c>
      <c r="O161" s="252">
        <f t="shared" si="12"/>
        <v>164.98954357803393</v>
      </c>
      <c r="P161" s="252">
        <f t="shared" si="12"/>
        <v>164.98954357803393</v>
      </c>
    </row>
    <row r="163" spans="1:17" ht="15" thickBot="1"/>
    <row r="164" spans="1:17">
      <c r="A164" s="376" t="s">
        <v>177</v>
      </c>
      <c r="B164" s="377"/>
      <c r="C164" s="377"/>
      <c r="D164" s="378"/>
      <c r="E164" s="220"/>
      <c r="F164" s="220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</row>
    <row r="165" spans="1:17">
      <c r="A165" s="379"/>
      <c r="B165" s="380"/>
      <c r="C165" s="380"/>
      <c r="D165" s="381"/>
      <c r="E165" s="263">
        <v>23377</v>
      </c>
      <c r="F165" s="263">
        <v>23408</v>
      </c>
      <c r="G165" s="263">
        <v>23437</v>
      </c>
      <c r="H165" s="263">
        <v>23468</v>
      </c>
      <c r="I165" s="263">
        <v>23498</v>
      </c>
      <c r="J165" s="263">
        <v>23529</v>
      </c>
      <c r="K165" s="263">
        <v>23559</v>
      </c>
      <c r="L165" s="263">
        <v>23590</v>
      </c>
      <c r="M165" s="263">
        <v>23621</v>
      </c>
      <c r="N165" s="263">
        <v>23651</v>
      </c>
      <c r="O165" s="263">
        <v>23682</v>
      </c>
      <c r="P165" s="263">
        <v>23712</v>
      </c>
    </row>
    <row r="166" spans="1:17">
      <c r="A166" s="368" t="s">
        <v>155</v>
      </c>
      <c r="B166" s="369"/>
      <c r="C166" s="369"/>
      <c r="D166" s="370"/>
      <c r="E166" s="89">
        <f t="shared" ref="E166:P166" si="13">SUM(E25:E30,E35:E52,E56:E120,E124:E128,E132)</f>
        <v>7599.5422400854814</v>
      </c>
      <c r="F166" s="89">
        <f t="shared" si="13"/>
        <v>8228.7775977856709</v>
      </c>
      <c r="G166" s="89">
        <f t="shared" si="13"/>
        <v>8306.3817696443966</v>
      </c>
      <c r="H166" s="89">
        <f t="shared" si="13"/>
        <v>8386.5763828464496</v>
      </c>
      <c r="I166" s="89">
        <f t="shared" si="13"/>
        <v>8302.1074599174372</v>
      </c>
      <c r="J166" s="89">
        <f t="shared" si="13"/>
        <v>7907.3176651105759</v>
      </c>
      <c r="K166" s="89">
        <f t="shared" si="13"/>
        <v>6768.2890582836217</v>
      </c>
      <c r="L166" s="89">
        <f t="shared" si="13"/>
        <v>7347.6373448141194</v>
      </c>
      <c r="M166" s="89">
        <f t="shared" si="13"/>
        <v>7157.1926754599635</v>
      </c>
      <c r="N166" s="89">
        <f t="shared" si="13"/>
        <v>6638.7509609062927</v>
      </c>
      <c r="O166" s="89">
        <f t="shared" si="13"/>
        <v>6965.8376440559387</v>
      </c>
      <c r="P166" s="89">
        <f t="shared" si="13"/>
        <v>7562.4618044522322</v>
      </c>
    </row>
    <row r="167" spans="1:17">
      <c r="A167" s="368" t="s">
        <v>156</v>
      </c>
      <c r="B167" s="369"/>
      <c r="C167" s="369"/>
      <c r="D167" s="370"/>
      <c r="E167" s="89">
        <f t="shared" ref="E167:P167" si="14">SUM(E25:E30,E35:E52,E56:E120,E124:E128,E132)+E136+E137</f>
        <v>7631.6187900854811</v>
      </c>
      <c r="F167" s="89">
        <f t="shared" si="14"/>
        <v>8260.8541477856706</v>
      </c>
      <c r="G167" s="89">
        <f t="shared" si="14"/>
        <v>8338.4583196443964</v>
      </c>
      <c r="H167" s="89">
        <f t="shared" si="14"/>
        <v>8418.6529328464494</v>
      </c>
      <c r="I167" s="89">
        <f t="shared" si="14"/>
        <v>8334.1840099174369</v>
      </c>
      <c r="J167" s="89">
        <f t="shared" si="14"/>
        <v>7939.3942151105757</v>
      </c>
      <c r="K167" s="89">
        <f t="shared" si="14"/>
        <v>6800.3656082836214</v>
      </c>
      <c r="L167" s="89">
        <f t="shared" si="14"/>
        <v>7379.7138948141192</v>
      </c>
      <c r="M167" s="89">
        <f t="shared" si="14"/>
        <v>7189.2692254599633</v>
      </c>
      <c r="N167" s="89">
        <f t="shared" si="14"/>
        <v>6670.8275109062924</v>
      </c>
      <c r="O167" s="89">
        <f t="shared" si="14"/>
        <v>6997.9141940559384</v>
      </c>
      <c r="P167" s="89">
        <f t="shared" si="14"/>
        <v>7594.5383544522319</v>
      </c>
      <c r="Q167" s="183">
        <f>SUM(E167:P167)</f>
        <v>91555.791203362183</v>
      </c>
    </row>
    <row r="168" spans="1:17">
      <c r="A168" s="368" t="s">
        <v>157</v>
      </c>
      <c r="B168" s="369"/>
      <c r="C168" s="369"/>
      <c r="D168" s="370"/>
      <c r="E168" s="89">
        <f t="shared" ref="E168:P168" si="15">E166-SUM(E94:E119)</f>
        <v>6954.5732522784856</v>
      </c>
      <c r="F168" s="89">
        <f t="shared" si="15"/>
        <v>7650.6725784595228</v>
      </c>
      <c r="G168" s="89">
        <f t="shared" si="15"/>
        <v>8058.2210914637226</v>
      </c>
      <c r="H168" s="89">
        <f t="shared" si="15"/>
        <v>8162.9336421537964</v>
      </c>
      <c r="I168" s="89">
        <f t="shared" si="15"/>
        <v>8124.4468049128627</v>
      </c>
      <c r="J168" s="89">
        <f t="shared" si="15"/>
        <v>7735.0706506407241</v>
      </c>
      <c r="K168" s="89">
        <f t="shared" si="15"/>
        <v>6607.1260045898453</v>
      </c>
      <c r="L168" s="89">
        <f t="shared" si="15"/>
        <v>7179.9380824219043</v>
      </c>
      <c r="M168" s="89">
        <f t="shared" si="15"/>
        <v>6995.3777117479594</v>
      </c>
      <c r="N168" s="89">
        <f t="shared" si="15"/>
        <v>6475.8206605426249</v>
      </c>
      <c r="O168" s="89">
        <f t="shared" si="15"/>
        <v>6800.8481004779051</v>
      </c>
      <c r="P168" s="89">
        <f t="shared" si="15"/>
        <v>7397.4722608741986</v>
      </c>
    </row>
    <row r="169" spans="1:17" ht="15" thickBot="1">
      <c r="A169" s="382" t="s">
        <v>158</v>
      </c>
      <c r="B169" s="383"/>
      <c r="C169" s="383"/>
      <c r="D169" s="384"/>
      <c r="E169" s="252">
        <f t="shared" ref="E169:P169" si="16">E167-SUM(E94:E119)</f>
        <v>6986.6498022784854</v>
      </c>
      <c r="F169" s="252">
        <f t="shared" si="16"/>
        <v>7682.7491284595226</v>
      </c>
      <c r="G169" s="252">
        <f t="shared" si="16"/>
        <v>8090.2976414637224</v>
      </c>
      <c r="H169" s="252">
        <f t="shared" si="16"/>
        <v>8195.0101921537953</v>
      </c>
      <c r="I169" s="252">
        <f t="shared" si="16"/>
        <v>8156.5233549128625</v>
      </c>
      <c r="J169" s="252">
        <f t="shared" si="16"/>
        <v>7767.1472006407239</v>
      </c>
      <c r="K169" s="252">
        <f t="shared" si="16"/>
        <v>6639.202554589845</v>
      </c>
      <c r="L169" s="252">
        <f t="shared" si="16"/>
        <v>7212.014632421904</v>
      </c>
      <c r="M169" s="252">
        <f t="shared" si="16"/>
        <v>7027.4542617479592</v>
      </c>
      <c r="N169" s="252">
        <f t="shared" si="16"/>
        <v>6507.8972105426246</v>
      </c>
      <c r="O169" s="252">
        <f t="shared" si="16"/>
        <v>6832.9246504779048</v>
      </c>
      <c r="P169" s="252">
        <f t="shared" si="16"/>
        <v>7429.5488108741984</v>
      </c>
    </row>
    <row r="172" spans="1:17">
      <c r="I172" s="206"/>
    </row>
    <row r="173" spans="1:17">
      <c r="I173" s="206"/>
    </row>
  </sheetData>
  <mergeCells count="36">
    <mergeCell ref="A169:D169"/>
    <mergeCell ref="A168:D168"/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  <mergeCell ref="A130:A131"/>
    <mergeCell ref="B130:B131"/>
    <mergeCell ref="C130:C131"/>
    <mergeCell ref="D130:D131"/>
    <mergeCell ref="A122:A123"/>
    <mergeCell ref="B122:B123"/>
    <mergeCell ref="C122:C123"/>
    <mergeCell ref="D122:D123"/>
    <mergeCell ref="A166:D166"/>
    <mergeCell ref="A167:D167"/>
    <mergeCell ref="A134:A135"/>
    <mergeCell ref="B134:B135"/>
    <mergeCell ref="C134:C135"/>
    <mergeCell ref="D134:D135"/>
    <mergeCell ref="A159:D161"/>
    <mergeCell ref="A164:D165"/>
    <mergeCell ref="A153:D155"/>
    <mergeCell ref="A156:D158"/>
    <mergeCell ref="A145:D147"/>
    <mergeCell ref="A148:D150"/>
    <mergeCell ref="A139:D141"/>
    <mergeCell ref="A142:D144"/>
  </mergeCells>
  <conditionalFormatting sqref="E25:P31 E56:P120">
    <cfRule type="cellIs" dxfId="23" priority="6" operator="greaterThan">
      <formula>0</formula>
    </cfRule>
  </conditionalFormatting>
  <conditionalFormatting sqref="E35:P52">
    <cfRule type="cellIs" dxfId="22" priority="5" operator="greaterThan">
      <formula>0</formula>
    </cfRule>
  </conditionalFormatting>
  <conditionalFormatting sqref="E124:P128">
    <cfRule type="cellIs" dxfId="21" priority="3" operator="greaterThan">
      <formula>0</formula>
    </cfRule>
  </conditionalFormatting>
  <conditionalFormatting sqref="E132:P132">
    <cfRule type="cellIs" dxfId="20" priority="2" operator="greaterThan">
      <formula>0</formula>
    </cfRule>
  </conditionalFormatting>
  <conditionalFormatting sqref="E136:P137">
    <cfRule type="cellIs" dxfId="19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Q172"/>
  <sheetViews>
    <sheetView topLeftCell="A22" zoomScale="70" zoomScaleNormal="70" workbookViewId="0">
      <selection activeCell="P46" sqref="P46"/>
    </sheetView>
  </sheetViews>
  <sheetFormatPr defaultColWidth="8.6640625" defaultRowHeight="14.4"/>
  <cols>
    <col min="1" max="1" width="8.6640625" style="60"/>
    <col min="2" max="2" width="37.6640625" style="60" bestFit="1" customWidth="1"/>
    <col min="3" max="3" width="38.21875" style="61" bestFit="1" customWidth="1"/>
    <col min="4" max="4" width="16.77734375" style="60" bestFit="1" customWidth="1"/>
    <col min="5" max="5" width="11.44140625" style="61" bestFit="1" customWidth="1"/>
    <col min="6" max="6" width="10.21875" style="61" bestFit="1" customWidth="1"/>
    <col min="7" max="7" width="8.44140625" style="61" bestFit="1" customWidth="1"/>
    <col min="8" max="8" width="11" style="61" bestFit="1" customWidth="1"/>
    <col min="9" max="16" width="8.44140625" style="61" bestFit="1" customWidth="1"/>
    <col min="17" max="17" width="10.33203125" style="61" bestFit="1" customWidth="1"/>
    <col min="18" max="16384" width="8.6640625" style="6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3.4">
      <c r="A21" s="62" t="s">
        <v>41</v>
      </c>
    </row>
    <row r="22" spans="1:16" s="65" customFormat="1" ht="23.4">
      <c r="A22" s="63" t="s">
        <v>0</v>
      </c>
      <c r="B22" s="64"/>
      <c r="D22" s="64"/>
    </row>
    <row r="23" spans="1:16">
      <c r="A23" s="362" t="s">
        <v>1</v>
      </c>
      <c r="B23" s="362" t="s">
        <v>93</v>
      </c>
      <c r="C23" s="362" t="s">
        <v>94</v>
      </c>
      <c r="D23" s="362" t="s">
        <v>95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62"/>
      <c r="B24" s="367"/>
      <c r="C24" s="367"/>
      <c r="D24" s="367"/>
      <c r="E24" s="263">
        <v>23377</v>
      </c>
      <c r="F24" s="263">
        <v>23408</v>
      </c>
      <c r="G24" s="263">
        <v>23437</v>
      </c>
      <c r="H24" s="263">
        <v>23468</v>
      </c>
      <c r="I24" s="263">
        <v>23498</v>
      </c>
      <c r="J24" s="263">
        <v>23529</v>
      </c>
      <c r="K24" s="263">
        <v>23559</v>
      </c>
      <c r="L24" s="263">
        <v>23590</v>
      </c>
      <c r="M24" s="263">
        <v>23621</v>
      </c>
      <c r="N24" s="263">
        <v>23651</v>
      </c>
      <c r="O24" s="263">
        <v>23682</v>
      </c>
      <c r="P24" s="263">
        <v>23712</v>
      </c>
    </row>
    <row r="25" spans="1:16">
      <c r="A25" s="66" t="s">
        <v>88</v>
      </c>
      <c r="B25" s="276" t="s">
        <v>90</v>
      </c>
      <c r="C25" s="276" t="s">
        <v>228</v>
      </c>
      <c r="D25" s="276" t="s">
        <v>90</v>
      </c>
      <c r="E25" s="67">
        <f>'Margin per unit'!E25*'Volume (KT)'!E25*'Selling Price'!E$20/10^3</f>
        <v>19.029332967619982</v>
      </c>
      <c r="F25" s="67">
        <f>'Margin per unit'!F25*'Volume (KT)'!F25*'Selling Price'!F$20/10^3</f>
        <v>6.8997211336191562</v>
      </c>
      <c r="G25" s="67">
        <f>'Margin per unit'!G25*'Volume (KT)'!G25*'Selling Price'!G$20/10^3</f>
        <v>-7.7663620297284499</v>
      </c>
      <c r="H25" s="67">
        <f>'Margin per unit'!H25*'Volume (KT)'!H25*'Selling Price'!H$20/10^3</f>
        <v>-16.390126007387824</v>
      </c>
      <c r="I25" s="67">
        <f>'Margin per unit'!I25*'Volume (KT)'!I25*'Selling Price'!I$20/10^3</f>
        <v>-12.941687538620485</v>
      </c>
      <c r="J25" s="67">
        <f>'Margin per unit'!J25*'Volume (KT)'!J25*'Selling Price'!J$20/10^3</f>
        <v>-15.975768868194416</v>
      </c>
      <c r="K25" s="67">
        <f>'Margin per unit'!K25*'Volume (KT)'!K25*'Selling Price'!K$20/10^3</f>
        <v>-34.170741356826696</v>
      </c>
      <c r="L25" s="67">
        <f>'Margin per unit'!L25*'Volume (KT)'!L25*'Selling Price'!L$20/10^3</f>
        <v>-46.651696974576254</v>
      </c>
      <c r="M25" s="67">
        <f>'Margin per unit'!M25*'Volume (KT)'!M25*'Selling Price'!M$20/10^3</f>
        <v>-32.574445630629242</v>
      </c>
      <c r="N25" s="67">
        <f>'Margin per unit'!N25*'Volume (KT)'!N25*'Selling Price'!N$20/10^3</f>
        <v>-12.055316522911294</v>
      </c>
      <c r="O25" s="67">
        <f>'Margin per unit'!O25*'Volume (KT)'!O25*'Selling Price'!O$20/10^3</f>
        <v>-9.1514883617673703</v>
      </c>
      <c r="P25" s="67">
        <f>'Margin per unit'!P25*'Volume (KT)'!P25*'Selling Price'!P$20/10^3</f>
        <v>-17.987345785098562</v>
      </c>
    </row>
    <row r="26" spans="1:16">
      <c r="A26" s="66" t="s">
        <v>88</v>
      </c>
      <c r="B26" s="276" t="s">
        <v>90</v>
      </c>
      <c r="C26" s="276" t="s">
        <v>229</v>
      </c>
      <c r="D26" s="276" t="s">
        <v>90</v>
      </c>
      <c r="E26" s="67">
        <f>'Margin per unit'!E26*'Volume (KT)'!E26*'Selling Price'!E$20/10^3</f>
        <v>57.542496341859234</v>
      </c>
      <c r="F26" s="67">
        <f>'Margin per unit'!F26*'Volume (KT)'!F26*'Selling Price'!F$20/10^3</f>
        <v>34.474985483849494</v>
      </c>
      <c r="G26" s="67">
        <f>'Margin per unit'!G26*'Volume (KT)'!G26*'Selling Price'!G$20/10^3</f>
        <v>17.114862274188248</v>
      </c>
      <c r="H26" s="67">
        <f>'Margin per unit'!H26*'Volume (KT)'!H26*'Selling Price'!H$20/10^3</f>
        <v>5.3925098513448368</v>
      </c>
      <c r="I26" s="67">
        <f>'Margin per unit'!I26*'Volume (KT)'!I26*'Selling Price'!I$20/10^3</f>
        <v>10.137567981009278</v>
      </c>
      <c r="J26" s="67">
        <f>'Margin per unit'!J26*'Volume (KT)'!J26*'Selling Price'!J$20/10^3</f>
        <v>7.6765827802042024</v>
      </c>
      <c r="K26" s="67">
        <f>'Margin per unit'!K26*'Volume (KT)'!K26*'Selling Price'!K$20/10^3</f>
        <v>-8.492943890823172</v>
      </c>
      <c r="L26" s="67">
        <f>'Margin per unit'!L26*'Volume (KT)'!L26*'Selling Price'!L$20/10^3</f>
        <v>-19.845379254496738</v>
      </c>
      <c r="M26" s="67">
        <f>'Margin per unit'!M26*'Volume (KT)'!M26*'Selling Price'!M$20/10^3</f>
        <v>-9.9166381482254806</v>
      </c>
      <c r="N26" s="67">
        <f>'Margin per unit'!N26*'Volume (KT)'!N26*'Selling Price'!N$20/10^3</f>
        <v>7.5539530138048798</v>
      </c>
      <c r="O26" s="67">
        <f>'Margin per unit'!O26*'Volume (KT)'!O26*'Selling Price'!O$20/10^3</f>
        <v>11.571211097426733</v>
      </c>
      <c r="P26" s="67">
        <f>'Margin per unit'!P26*'Volume (KT)'!P26*'Selling Price'!P$20/10^3</f>
        <v>4.3826127772009293</v>
      </c>
    </row>
    <row r="27" spans="1:16">
      <c r="A27" s="66" t="s">
        <v>88</v>
      </c>
      <c r="B27" s="276" t="s">
        <v>90</v>
      </c>
      <c r="C27" s="276" t="s">
        <v>230</v>
      </c>
      <c r="D27" s="276" t="s">
        <v>90</v>
      </c>
      <c r="E27" s="67">
        <f>'Margin per unit'!E27*'Volume (KT)'!E27*'Selling Price'!E$20/10^3</f>
        <v>84.181734511954559</v>
      </c>
      <c r="F27" s="67">
        <f>'Margin per unit'!F27*'Volume (KT)'!F27*'Selling Price'!F$20/10^3</f>
        <v>38.402196666765725</v>
      </c>
      <c r="G27" s="67">
        <f>'Margin per unit'!G27*'Volume (KT)'!G27*'Selling Price'!G$20/10^3</f>
        <v>4.0999732729639202</v>
      </c>
      <c r="H27" s="67">
        <f>'Margin per unit'!H27*'Volume (KT)'!H27*'Selling Price'!H$20/10^3</f>
        <v>-20.617825474408679</v>
      </c>
      <c r="I27" s="67">
        <f>'Margin per unit'!I27*'Volume (KT)'!I27*'Selling Price'!I$20/10^3</f>
        <v>-9.2480308533877533</v>
      </c>
      <c r="J27" s="67">
        <f>'Margin per unit'!J27*'Volume (KT)'!J27*'Selling Price'!J$20/10^3</f>
        <v>-16.231943200839719</v>
      </c>
      <c r="K27" s="67">
        <f>'Margin per unit'!K27*'Volume (KT)'!K27*'Selling Price'!K$20/10^3</f>
        <v>-35.369864348049795</v>
      </c>
      <c r="L27" s="67">
        <f>'Margin per unit'!L27*'Volume (KT)'!L27*'Selling Price'!L$20/10^3</f>
        <v>-95.688858008820006</v>
      </c>
      <c r="M27" s="67">
        <f>'Margin per unit'!M27*'Volume (KT)'!M27*'Selling Price'!M$20/10^3</f>
        <v>-57.843906922779787</v>
      </c>
      <c r="N27" s="67">
        <f>'Margin per unit'!N27*'Volume (KT)'!N27*'Selling Price'!N$20/10^3</f>
        <v>-9.2221646548117278</v>
      </c>
      <c r="O27" s="67">
        <f>'Margin per unit'!O27*'Volume (KT)'!O27*'Selling Price'!O$20/10^3</f>
        <v>-1.01107835577084</v>
      </c>
      <c r="P27" s="67">
        <f>'Margin per unit'!P27*'Volume (KT)'!P27*'Selling Price'!P$20/10^3</f>
        <v>-23.920697108976952</v>
      </c>
    </row>
    <row r="28" spans="1:16">
      <c r="A28" s="66" t="s">
        <v>88</v>
      </c>
      <c r="B28" s="276" t="s">
        <v>90</v>
      </c>
      <c r="C28" s="276" t="s">
        <v>231</v>
      </c>
      <c r="D28" s="276" t="s">
        <v>90</v>
      </c>
      <c r="E28" s="67">
        <f>'Margin per unit'!E28*'Volume (KT)'!E28*'Selling Price'!E$20/10^3</f>
        <v>0</v>
      </c>
      <c r="F28" s="67">
        <f>'Margin per unit'!F28*'Volume (KT)'!F28*'Selling Price'!F$20/10^3</f>
        <v>0</v>
      </c>
      <c r="G28" s="67">
        <f>'Margin per unit'!G28*'Volume (KT)'!G28*'Selling Price'!G$20/10^3</f>
        <v>0</v>
      </c>
      <c r="H28" s="67">
        <f>'Margin per unit'!H28*'Volume (KT)'!H28*'Selling Price'!H$20/10^3</f>
        <v>0</v>
      </c>
      <c r="I28" s="67">
        <f>'Margin per unit'!I28*'Volume (KT)'!I28*'Selling Price'!I$20/10^3</f>
        <v>0</v>
      </c>
      <c r="J28" s="67">
        <f>'Margin per unit'!J28*'Volume (KT)'!J28*'Selling Price'!J$20/10^3</f>
        <v>0</v>
      </c>
      <c r="K28" s="67">
        <f>'Margin per unit'!K28*'Volume (KT)'!K28*'Selling Price'!K$20/10^3</f>
        <v>0</v>
      </c>
      <c r="L28" s="67">
        <f>'Margin per unit'!L28*'Volume (KT)'!L28*'Selling Price'!L$20/10^3</f>
        <v>0</v>
      </c>
      <c r="M28" s="67">
        <f>'Margin per unit'!M28*'Volume (KT)'!M28*'Selling Price'!M$20/10^3</f>
        <v>0</v>
      </c>
      <c r="N28" s="67">
        <f>'Margin per unit'!N28*'Volume (KT)'!N28*'Selling Price'!N$20/10^3</f>
        <v>0</v>
      </c>
      <c r="O28" s="67">
        <f>'Margin per unit'!O28*'Volume (KT)'!O28*'Selling Price'!O$20/10^3</f>
        <v>0</v>
      </c>
      <c r="P28" s="67">
        <f>'Margin per unit'!P28*'Volume (KT)'!P28*'Selling Price'!P$20/10^3</f>
        <v>0</v>
      </c>
    </row>
    <row r="29" spans="1:16">
      <c r="A29" s="66" t="s">
        <v>88</v>
      </c>
      <c r="B29" s="276" t="s">
        <v>90</v>
      </c>
      <c r="C29" s="276" t="s">
        <v>232</v>
      </c>
      <c r="D29" s="276" t="s">
        <v>90</v>
      </c>
      <c r="E29" s="67">
        <f>'Margin per unit'!E29*'Volume (KT)'!E29*'Selling Price'!E$20/10^3</f>
        <v>0</v>
      </c>
      <c r="F29" s="67">
        <f>'Margin per unit'!F29*'Volume (KT)'!F29*'Selling Price'!F$20/10^3</f>
        <v>0</v>
      </c>
      <c r="G29" s="67">
        <f>'Margin per unit'!G29*'Volume (KT)'!G29*'Selling Price'!G$20/10^3</f>
        <v>0</v>
      </c>
      <c r="H29" s="67">
        <f>'Margin per unit'!H29*'Volume (KT)'!H29*'Selling Price'!H$20/10^3</f>
        <v>0</v>
      </c>
      <c r="I29" s="67">
        <f>'Margin per unit'!I29*'Volume (KT)'!I29*'Selling Price'!I$20/10^3</f>
        <v>0</v>
      </c>
      <c r="J29" s="67">
        <f>'Margin per unit'!J29*'Volume (KT)'!J29*'Selling Price'!J$20/10^3</f>
        <v>0</v>
      </c>
      <c r="K29" s="67">
        <f>'Margin per unit'!K29*'Volume (KT)'!K29*'Selling Price'!K$20/10^3</f>
        <v>0</v>
      </c>
      <c r="L29" s="67">
        <f>'Margin per unit'!L29*'Volume (KT)'!L29*'Selling Price'!L$20/10^3</f>
        <v>0</v>
      </c>
      <c r="M29" s="67">
        <f>'Margin per unit'!M29*'Volume (KT)'!M29*'Selling Price'!M$20/10^3</f>
        <v>0</v>
      </c>
      <c r="N29" s="67">
        <f>'Margin per unit'!N29*'Volume (KT)'!N29*'Selling Price'!N$20/10^3</f>
        <v>0</v>
      </c>
      <c r="O29" s="67">
        <f>'Margin per unit'!O29*'Volume (KT)'!O29*'Selling Price'!O$20/10^3</f>
        <v>0</v>
      </c>
      <c r="P29" s="67">
        <f>'Margin per unit'!P29*'Volume (KT)'!P29*'Selling Price'!P$20/10^3</f>
        <v>0</v>
      </c>
    </row>
    <row r="30" spans="1:16">
      <c r="A30" s="66" t="s">
        <v>88</v>
      </c>
      <c r="B30" s="276" t="s">
        <v>90</v>
      </c>
      <c r="C30" s="276" t="s">
        <v>233</v>
      </c>
      <c r="D30" s="276" t="s">
        <v>90</v>
      </c>
      <c r="E30" s="67">
        <f>'Margin per unit'!E30*'Volume (KT)'!E30*'Selling Price'!E$20/10^3</f>
        <v>11.378299065133287</v>
      </c>
      <c r="F30" s="67">
        <f>'Margin per unit'!F30*'Volume (KT)'!F30*'Selling Price'!F$20/10^3</f>
        <v>9.3948473360329405</v>
      </c>
      <c r="G30" s="67">
        <f>'Margin per unit'!G30*'Volume (KT)'!G30*'Selling Price'!G$20/10^3</f>
        <v>8.8481201584433951</v>
      </c>
      <c r="H30" s="67">
        <f>'Margin per unit'!H30*'Volume (KT)'!H30*'Selling Price'!H$20/10^3</f>
        <v>7.8661717269302418</v>
      </c>
      <c r="I30" s="67">
        <f>'Margin per unit'!I30*'Volume (KT)'!I30*'Selling Price'!I$20/10^3</f>
        <v>8.4812597824024021</v>
      </c>
      <c r="J30" s="67">
        <f>'Margin per unit'!J30*'Volume (KT)'!J30*'Selling Price'!J$20/10^3</f>
        <v>7.9854527643166273</v>
      </c>
      <c r="K30" s="67">
        <f>'Margin per unit'!K30*'Volume (KT)'!K30*'Selling Price'!K$20/10^3</f>
        <v>7.031254118491737</v>
      </c>
      <c r="L30" s="67">
        <f>'Margin per unit'!L30*'Volume (KT)'!L30*'Selling Price'!L$20/10^3</f>
        <v>6.1230294791602589</v>
      </c>
      <c r="M30" s="67">
        <f>'Margin per unit'!M30*'Volume (KT)'!M30*'Selling Price'!M$20/10^3</f>
        <v>6.6685978057419586</v>
      </c>
      <c r="N30" s="67">
        <f>'Margin per unit'!N30*'Volume (KT)'!N30*'Selling Price'!N$20/10^3</f>
        <v>8.2836943071853515</v>
      </c>
      <c r="O30" s="67">
        <f>'Margin per unit'!O30*'Volume (KT)'!O30*'Selling Price'!O$20/10^3</f>
        <v>8.3457008041145766</v>
      </c>
      <c r="P30" s="67">
        <f>'Margin per unit'!P30*'Volume (KT)'!P30*'Selling Price'!P$20/10^3</f>
        <v>8.0017159147588526</v>
      </c>
    </row>
    <row r="31" spans="1:16">
      <c r="A31" s="66" t="s">
        <v>88</v>
      </c>
      <c r="B31" s="276" t="s">
        <v>90</v>
      </c>
      <c r="C31" s="276" t="s">
        <v>168</v>
      </c>
      <c r="D31" s="276" t="s">
        <v>90</v>
      </c>
      <c r="E31" s="67">
        <f>'Margin per unit'!E31*'Volume (KT)'!E31*'Selling Price'!E$20/10^3</f>
        <v>0</v>
      </c>
      <c r="F31" s="67">
        <f>'Margin per unit'!F31*'Volume (KT)'!F31*'Selling Price'!F$20/10^3</f>
        <v>5.6071076116530216</v>
      </c>
      <c r="G31" s="67">
        <f>'Margin per unit'!G31*'Volume (KT)'!G31*'Selling Price'!G$20/10^3</f>
        <v>10.129319935879595</v>
      </c>
      <c r="H31" s="67">
        <f>'Margin per unit'!H31*'Volume (KT)'!H31*'Selling Price'!H$20/10^3</f>
        <v>5.6528635365951594</v>
      </c>
      <c r="I31" s="67">
        <f>'Margin per unit'!I31*'Volume (KT)'!I31*'Selling Price'!I$20/10^3</f>
        <v>3.8169767500610403</v>
      </c>
      <c r="J31" s="67">
        <f>'Margin per unit'!J31*'Volume (KT)'!J31*'Selling Price'!J$20/10^3</f>
        <v>4.5307049950774605</v>
      </c>
      <c r="K31" s="67">
        <f>'Margin per unit'!K31*'Volume (KT)'!K31*'Selling Price'!K$20/10^3</f>
        <v>4.3656888206576214</v>
      </c>
      <c r="L31" s="67">
        <f>'Margin per unit'!L31*'Volume (KT)'!L31*'Selling Price'!L$20/10^3</f>
        <v>3.2813906009525438</v>
      </c>
      <c r="M31" s="67">
        <f>'Margin per unit'!M31*'Volume (KT)'!M31*'Selling Price'!M$20/10^3</f>
        <v>5.239213655650083</v>
      </c>
      <c r="N31" s="67">
        <f>'Margin per unit'!N31*'Volume (KT)'!N31*'Selling Price'!N$20/10^3</f>
        <v>8.6139255859834307</v>
      </c>
      <c r="O31" s="67">
        <f>'Margin per unit'!O31*'Volume (KT)'!O31*'Selling Price'!O$20/10^3</f>
        <v>8.6627098084809404</v>
      </c>
      <c r="P31" s="67">
        <f>'Margin per unit'!P31*'Volume (KT)'!P31*'Selling Price'!P$20/10^3</f>
        <v>9.3012152492032758</v>
      </c>
    </row>
    <row r="32" spans="1:16" s="65" customFormat="1" ht="23.4">
      <c r="A32" s="63" t="s">
        <v>4</v>
      </c>
      <c r="B32" s="64"/>
      <c r="D32" s="64"/>
    </row>
    <row r="33" spans="1:16">
      <c r="A33" s="362" t="s">
        <v>1</v>
      </c>
      <c r="B33" s="362" t="s">
        <v>93</v>
      </c>
      <c r="C33" s="362" t="s">
        <v>94</v>
      </c>
      <c r="D33" s="362" t="s">
        <v>95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65"/>
      <c r="B34" s="363"/>
      <c r="C34" s="363"/>
      <c r="D34" s="363"/>
      <c r="E34" s="271">
        <v>23377</v>
      </c>
      <c r="F34" s="263">
        <v>23408</v>
      </c>
      <c r="G34" s="263">
        <v>23437</v>
      </c>
      <c r="H34" s="263">
        <v>23468</v>
      </c>
      <c r="I34" s="263">
        <v>23498</v>
      </c>
      <c r="J34" s="263">
        <v>23529</v>
      </c>
      <c r="K34" s="263">
        <v>23559</v>
      </c>
      <c r="L34" s="263">
        <v>23590</v>
      </c>
      <c r="M34" s="263">
        <v>23621</v>
      </c>
      <c r="N34" s="263">
        <v>23651</v>
      </c>
      <c r="O34" s="263">
        <v>23682</v>
      </c>
      <c r="P34" s="263">
        <v>23712</v>
      </c>
    </row>
    <row r="35" spans="1:16">
      <c r="A35" s="66"/>
      <c r="B35" s="68"/>
      <c r="C35" s="269" t="s">
        <v>63</v>
      </c>
      <c r="D35" s="68"/>
      <c r="E35" s="67">
        <f>'Margin per unit'!E35*'Volume (KT)'!E35*'Selling Price'!E$20/10^3</f>
        <v>0</v>
      </c>
      <c r="F35" s="67">
        <f>'Margin per unit'!F35*'Volume (KT)'!F35*'Selling Price'!F$20/10^3</f>
        <v>0</v>
      </c>
      <c r="G35" s="67">
        <f>'Margin per unit'!G35*'Volume (KT)'!G35*'Selling Price'!G$20/10^3</f>
        <v>0</v>
      </c>
      <c r="H35" s="67">
        <f>'Margin per unit'!H35*'Volume (KT)'!H35*'Selling Price'!H$20/10^3</f>
        <v>0</v>
      </c>
      <c r="I35" s="67">
        <f>'Margin per unit'!I35*'Volume (KT)'!I35*'Selling Price'!I$20/10^3</f>
        <v>0</v>
      </c>
      <c r="J35" s="67">
        <f>'Margin per unit'!J35*'Volume (KT)'!J35*'Selling Price'!J$20/10^3</f>
        <v>0</v>
      </c>
      <c r="K35" s="67">
        <f>'Margin per unit'!K35*'Volume (KT)'!K35*'Selling Price'!K$20/10^3</f>
        <v>0</v>
      </c>
      <c r="L35" s="67">
        <f>'Margin per unit'!L35*'Volume (KT)'!L35*'Selling Price'!L$20/10^3</f>
        <v>0</v>
      </c>
      <c r="M35" s="67">
        <f>'Margin per unit'!M35*'Volume (KT)'!M35*'Selling Price'!M$20/10^3</f>
        <v>0</v>
      </c>
      <c r="N35" s="67">
        <f>'Margin per unit'!N35*'Volume (KT)'!N35*'Selling Price'!N$20/10^3</f>
        <v>0</v>
      </c>
      <c r="O35" s="67">
        <f>'Margin per unit'!O35*'Volume (KT)'!O35*'Selling Price'!O$20/10^3</f>
        <v>0</v>
      </c>
      <c r="P35" s="67">
        <f>'Margin per unit'!P35*'Volume (KT)'!P35*'Selling Price'!P$20/10^3</f>
        <v>0</v>
      </c>
    </row>
    <row r="36" spans="1:16">
      <c r="A36" s="66" t="s">
        <v>88</v>
      </c>
      <c r="B36" s="68" t="s">
        <v>90</v>
      </c>
      <c r="C36" s="69" t="s">
        <v>2</v>
      </c>
      <c r="D36" s="68" t="s">
        <v>90</v>
      </c>
      <c r="E36" s="67">
        <f>'Margin per unit'!E36*'Volume (KT)'!E36*'Selling Price'!E$20/10^3</f>
        <v>175.27578101786187</v>
      </c>
      <c r="F36" s="67">
        <f>'Margin per unit'!F36*'Volume (KT)'!F36*'Selling Price'!F$20/10^3</f>
        <v>182.85001771760119</v>
      </c>
      <c r="G36" s="67">
        <f>'Margin per unit'!G36*'Volume (KT)'!G36*'Selling Price'!G$20/10^3</f>
        <v>172.66699558587089</v>
      </c>
      <c r="H36" s="67">
        <f>'Margin per unit'!H36*'Volume (KT)'!H36*'Selling Price'!H$20/10^3</f>
        <v>123.69936931008004</v>
      </c>
      <c r="I36" s="67">
        <f>'Margin per unit'!I36*'Volume (KT)'!I36*'Selling Price'!I$20/10^3</f>
        <v>70.53393999179977</v>
      </c>
      <c r="J36" s="67">
        <f>'Margin per unit'!J36*'Volume (KT)'!J36*'Selling Price'!J$20/10^3</f>
        <v>52.304438293354629</v>
      </c>
      <c r="K36" s="67">
        <f>'Margin per unit'!K36*'Volume (KT)'!K36*'Selling Price'!K$20/10^3</f>
        <v>28.491331191734048</v>
      </c>
      <c r="L36" s="67">
        <f>'Margin per unit'!L36*'Volume (KT)'!L36*'Selling Price'!L$20/10^3</f>
        <v>33.238879340573874</v>
      </c>
      <c r="M36" s="67">
        <f>'Margin per unit'!M36*'Volume (KT)'!M36*'Selling Price'!M$20/10^3</f>
        <v>41.916902381831441</v>
      </c>
      <c r="N36" s="67">
        <f>'Margin per unit'!N36*'Volume (KT)'!N36*'Selling Price'!N$20/10^3</f>
        <v>53.975042339005675</v>
      </c>
      <c r="O36" s="67">
        <f>'Margin per unit'!O36*'Volume (KT)'!O36*'Selling Price'!O$20/10^3</f>
        <v>52.424912172840152</v>
      </c>
      <c r="P36" s="67">
        <f>'Margin per unit'!P36*'Volume (KT)'!P36*'Selling Price'!P$20/10^3</f>
        <v>54.282844888492463</v>
      </c>
    </row>
    <row r="37" spans="1:16">
      <c r="A37" s="66" t="s">
        <v>88</v>
      </c>
      <c r="B37" s="95" t="s">
        <v>116</v>
      </c>
      <c r="C37" s="69" t="s">
        <v>2</v>
      </c>
      <c r="D37" s="68" t="s">
        <v>90</v>
      </c>
      <c r="E37" s="67">
        <f>'Margin per unit'!E37*'Volume (KT)'!E37*'Selling Price'!E$20/10^3</f>
        <v>0</v>
      </c>
      <c r="F37" s="67">
        <f>'Margin per unit'!F37*'Volume (KT)'!F37*'Selling Price'!F$20/10^3</f>
        <v>0</v>
      </c>
      <c r="G37" s="67">
        <f>'Margin per unit'!G37*'Volume (KT)'!G37*'Selling Price'!G$20/10^3</f>
        <v>0</v>
      </c>
      <c r="H37" s="67">
        <f>'Margin per unit'!H37*'Volume (KT)'!H37*'Selling Price'!H$20/10^3</f>
        <v>0</v>
      </c>
      <c r="I37" s="67">
        <f>'Margin per unit'!I37*'Volume (KT)'!I37*'Selling Price'!I$20/10^3</f>
        <v>0</v>
      </c>
      <c r="J37" s="67">
        <f>'Margin per unit'!J37*'Volume (KT)'!J37*'Selling Price'!J$20/10^3</f>
        <v>0</v>
      </c>
      <c r="K37" s="67">
        <f>'Margin per unit'!K37*'Volume (KT)'!K37*'Selling Price'!K$20/10^3</f>
        <v>0</v>
      </c>
      <c r="L37" s="67">
        <f>'Margin per unit'!L37*'Volume (KT)'!L37*'Selling Price'!L$20/10^3</f>
        <v>0</v>
      </c>
      <c r="M37" s="67">
        <f>'Margin per unit'!M37*'Volume (KT)'!M37*'Selling Price'!M$20/10^3</f>
        <v>0</v>
      </c>
      <c r="N37" s="67">
        <f>'Margin per unit'!N37*'Volume (KT)'!N37*'Selling Price'!N$20/10^3</f>
        <v>0</v>
      </c>
      <c r="O37" s="67">
        <f>'Margin per unit'!O37*'Volume (KT)'!O37*'Selling Price'!O$20/10^3</f>
        <v>0</v>
      </c>
      <c r="P37" s="67">
        <f>'Margin per unit'!P37*'Volume (KT)'!P37*'Selling Price'!P$20/10^3</f>
        <v>0</v>
      </c>
    </row>
    <row r="38" spans="1:16">
      <c r="A38" s="66"/>
      <c r="B38" s="70"/>
      <c r="C38" s="71" t="s">
        <v>64</v>
      </c>
      <c r="D38" s="70"/>
      <c r="E38" s="67">
        <f>'Margin per unit'!E38*'Volume (KT)'!E38*'Selling Price'!E$20/10^3</f>
        <v>0</v>
      </c>
      <c r="F38" s="67">
        <f>'Margin per unit'!F38*'Volume (KT)'!F38*'Selling Price'!F$20/10^3</f>
        <v>0</v>
      </c>
      <c r="G38" s="67">
        <f>'Margin per unit'!G38*'Volume (KT)'!G38*'Selling Price'!G$20/10^3</f>
        <v>0</v>
      </c>
      <c r="H38" s="67">
        <f>'Margin per unit'!H38*'Volume (KT)'!H38*'Selling Price'!H$20/10^3</f>
        <v>0</v>
      </c>
      <c r="I38" s="67">
        <f>'Margin per unit'!I38*'Volume (KT)'!I38*'Selling Price'!I$20/10^3</f>
        <v>0</v>
      </c>
      <c r="J38" s="67">
        <f>'Margin per unit'!J38*'Volume (KT)'!J38*'Selling Price'!J$20/10^3</f>
        <v>0</v>
      </c>
      <c r="K38" s="67">
        <f>'Margin per unit'!K38*'Volume (KT)'!K38*'Selling Price'!K$20/10^3</f>
        <v>0</v>
      </c>
      <c r="L38" s="67">
        <f>'Margin per unit'!L38*'Volume (KT)'!L38*'Selling Price'!L$20/10^3</f>
        <v>0</v>
      </c>
      <c r="M38" s="67">
        <f>'Margin per unit'!M38*'Volume (KT)'!M38*'Selling Price'!M$20/10^3</f>
        <v>0</v>
      </c>
      <c r="N38" s="67">
        <f>'Margin per unit'!N38*'Volume (KT)'!N38*'Selling Price'!N$20/10^3</f>
        <v>0</v>
      </c>
      <c r="O38" s="67">
        <f>'Margin per unit'!O38*'Volume (KT)'!O38*'Selling Price'!O$20/10^3</f>
        <v>0</v>
      </c>
      <c r="P38" s="67">
        <f>'Margin per unit'!P38*'Volume (KT)'!P38*'Selling Price'!P$20/10^3</f>
        <v>0</v>
      </c>
    </row>
    <row r="39" spans="1:16">
      <c r="A39" s="66" t="s">
        <v>88</v>
      </c>
      <c r="B39" s="70" t="s">
        <v>90</v>
      </c>
      <c r="C39" s="72" t="s">
        <v>198</v>
      </c>
      <c r="D39" s="70" t="s">
        <v>90</v>
      </c>
      <c r="E39" s="67">
        <f>'Margin per unit'!E39*'Volume (KT)'!E39*'Selling Price'!E$20/10^3</f>
        <v>265.65781790570463</v>
      </c>
      <c r="F39" s="67">
        <f>'Margin per unit'!F39*'Volume (KT)'!F39*'Selling Price'!F$20/10^3</f>
        <v>267.06475352255751</v>
      </c>
      <c r="G39" s="67">
        <f>'Margin per unit'!G39*'Volume (KT)'!G39*'Selling Price'!G$20/10^3</f>
        <v>261.7842343525723</v>
      </c>
      <c r="H39" s="67">
        <f>'Margin per unit'!H39*'Volume (KT)'!H39*'Selling Price'!H$20/10^3</f>
        <v>190.6460188231265</v>
      </c>
      <c r="I39" s="67">
        <f>'Margin per unit'!I39*'Volume (KT)'!I39*'Selling Price'!I$20/10^3</f>
        <v>116.44751890731484</v>
      </c>
      <c r="J39" s="67">
        <f>'Margin per unit'!J39*'Volume (KT)'!J39*'Selling Price'!J$20/10^3</f>
        <v>89.203065559290778</v>
      </c>
      <c r="K39" s="67">
        <f>'Margin per unit'!K39*'Volume (KT)'!K39*'Selling Price'!K$20/10^3</f>
        <v>32.438420148797917</v>
      </c>
      <c r="L39" s="67">
        <f>'Margin per unit'!L39*'Volume (KT)'!L39*'Selling Price'!L$20/10^3</f>
        <v>61.507279025546026</v>
      </c>
      <c r="M39" s="67">
        <f>'Margin per unit'!M39*'Volume (KT)'!M39*'Selling Price'!M$20/10^3</f>
        <v>76.340217380594311</v>
      </c>
      <c r="N39" s="67">
        <f>'Margin per unit'!N39*'Volume (KT)'!N39*'Selling Price'!N$20/10^3</f>
        <v>60.730830903179353</v>
      </c>
      <c r="O39" s="67">
        <f>'Margin per unit'!O39*'Volume (KT)'!O39*'Selling Price'!O$20/10^3</f>
        <v>0</v>
      </c>
      <c r="P39" s="67">
        <f>'Margin per unit'!P39*'Volume (KT)'!P39*'Selling Price'!P$20/10^3</f>
        <v>92.416999892704936</v>
      </c>
    </row>
    <row r="40" spans="1:16">
      <c r="A40" s="66" t="s">
        <v>88</v>
      </c>
      <c r="B40" s="94" t="s">
        <v>116</v>
      </c>
      <c r="C40" s="72" t="s">
        <v>198</v>
      </c>
      <c r="D40" s="70" t="s">
        <v>90</v>
      </c>
      <c r="E40" s="67">
        <f>'Margin per unit'!E40*'Volume (KT)'!E40*'Selling Price'!E$20/10^3</f>
        <v>0</v>
      </c>
      <c r="F40" s="67">
        <f>'Margin per unit'!F40*'Volume (KT)'!F40*'Selling Price'!F$20/10^3</f>
        <v>0</v>
      </c>
      <c r="G40" s="67">
        <f>'Margin per unit'!G40*'Volume (KT)'!G40*'Selling Price'!G$20/10^3</f>
        <v>0</v>
      </c>
      <c r="H40" s="67">
        <f>'Margin per unit'!H40*'Volume (KT)'!H40*'Selling Price'!H$20/10^3</f>
        <v>0</v>
      </c>
      <c r="I40" s="67">
        <f>'Margin per unit'!I40*'Volume (KT)'!I40*'Selling Price'!I$20/10^3</f>
        <v>0</v>
      </c>
      <c r="J40" s="67">
        <f>'Margin per unit'!J40*'Volume (KT)'!J40*'Selling Price'!J$20/10^3</f>
        <v>0</v>
      </c>
      <c r="K40" s="67">
        <f>'Margin per unit'!K40*'Volume (KT)'!K40*'Selling Price'!K$20/10^3</f>
        <v>0</v>
      </c>
      <c r="L40" s="67">
        <f>'Margin per unit'!L40*'Volume (KT)'!L40*'Selling Price'!L$20/10^3</f>
        <v>0</v>
      </c>
      <c r="M40" s="67">
        <f>'Margin per unit'!M40*'Volume (KT)'!M40*'Selling Price'!M$20/10^3</f>
        <v>0</v>
      </c>
      <c r="N40" s="67">
        <f>'Margin per unit'!N40*'Volume (KT)'!N40*'Selling Price'!N$20/10^3</f>
        <v>0</v>
      </c>
      <c r="O40" s="67">
        <f>'Margin per unit'!O40*'Volume (KT)'!O40*'Selling Price'!O$20/10^3</f>
        <v>0</v>
      </c>
      <c r="P40" s="67">
        <f>'Margin per unit'!P40*'Volume (KT)'!P40*'Selling Price'!P$20/10^3</f>
        <v>0</v>
      </c>
    </row>
    <row r="41" spans="1:16">
      <c r="A41" s="66"/>
      <c r="B41" s="59"/>
      <c r="C41" s="73" t="s">
        <v>65</v>
      </c>
      <c r="D41" s="59"/>
      <c r="E41" s="67">
        <f>'Margin per unit'!E41*'Volume (KT)'!E41*'Selling Price'!E$20/10^3</f>
        <v>0</v>
      </c>
      <c r="F41" s="67">
        <f>'Margin per unit'!F41*'Volume (KT)'!F41*'Selling Price'!F$20/10^3</f>
        <v>0</v>
      </c>
      <c r="G41" s="67">
        <f>'Margin per unit'!G41*'Volume (KT)'!G41*'Selling Price'!G$20/10^3</f>
        <v>0</v>
      </c>
      <c r="H41" s="67">
        <f>'Margin per unit'!H41*'Volume (KT)'!H41*'Selling Price'!H$20/10^3</f>
        <v>0</v>
      </c>
      <c r="I41" s="67">
        <f>'Margin per unit'!I41*'Volume (KT)'!I41*'Selling Price'!I$20/10^3</f>
        <v>0</v>
      </c>
      <c r="J41" s="67">
        <f>'Margin per unit'!J41*'Volume (KT)'!J41*'Selling Price'!J$20/10^3</f>
        <v>0</v>
      </c>
      <c r="K41" s="67">
        <f>'Margin per unit'!K41*'Volume (KT)'!K41*'Selling Price'!K$20/10^3</f>
        <v>0</v>
      </c>
      <c r="L41" s="67">
        <f>'Margin per unit'!L41*'Volume (KT)'!L41*'Selling Price'!L$20/10^3</f>
        <v>0</v>
      </c>
      <c r="M41" s="67">
        <f>'Margin per unit'!M41*'Volume (KT)'!M41*'Selling Price'!M$20/10^3</f>
        <v>0</v>
      </c>
      <c r="N41" s="67">
        <f>'Margin per unit'!N41*'Volume (KT)'!N41*'Selling Price'!N$20/10^3</f>
        <v>0</v>
      </c>
      <c r="O41" s="67">
        <f>'Margin per unit'!O41*'Volume (KT)'!O41*'Selling Price'!O$20/10^3</f>
        <v>0</v>
      </c>
      <c r="P41" s="67">
        <f>'Margin per unit'!P41*'Volume (KT)'!P41*'Selling Price'!P$20/10^3</f>
        <v>0</v>
      </c>
    </row>
    <row r="42" spans="1:16">
      <c r="A42" s="66" t="s">
        <v>88</v>
      </c>
      <c r="B42" s="59" t="s">
        <v>90</v>
      </c>
      <c r="C42" s="74" t="s">
        <v>197</v>
      </c>
      <c r="D42" s="59" t="s">
        <v>90</v>
      </c>
      <c r="E42" s="67">
        <f>'Margin per unit'!E42*'Volume (KT)'!E42*'Selling Price'!E$20/10^3</f>
        <v>48.232793762931273</v>
      </c>
      <c r="F42" s="67">
        <f>'Margin per unit'!F42*'Volume (KT)'!F42*'Selling Price'!F$20/10^3</f>
        <v>29.506009624466351</v>
      </c>
      <c r="G42" s="67">
        <f>'Margin per unit'!G42*'Volume (KT)'!G42*'Selling Price'!G$20/10^3</f>
        <v>32.296313962766796</v>
      </c>
      <c r="H42" s="67">
        <f>'Margin per unit'!H42*'Volume (KT)'!H42*'Selling Price'!H$20/10^3</f>
        <v>33.336626237835375</v>
      </c>
      <c r="I42" s="67">
        <f>'Margin per unit'!I42*'Volume (KT)'!I42*'Selling Price'!I$20/10^3</f>
        <v>26.349720950172973</v>
      </c>
      <c r="J42" s="67">
        <f>'Margin per unit'!J42*'Volume (KT)'!J42*'Selling Price'!J$20/10^3</f>
        <v>17.100624399713606</v>
      </c>
      <c r="K42" s="67">
        <f>'Margin per unit'!K42*'Volume (KT)'!K42*'Selling Price'!K$20/10^3</f>
        <v>3.6008047914524122</v>
      </c>
      <c r="L42" s="67">
        <f>'Margin per unit'!L42*'Volume (KT)'!L42*'Selling Price'!L$20/10^3</f>
        <v>-0.54408083721837897</v>
      </c>
      <c r="M42" s="67">
        <f>'Margin per unit'!M42*'Volume (KT)'!M42*'Selling Price'!M$20/10^3</f>
        <v>-0.19623822134664451</v>
      </c>
      <c r="N42" s="67">
        <f>'Margin per unit'!N42*'Volume (KT)'!N42*'Selling Price'!N$20/10^3</f>
        <v>9.0417367713300081</v>
      </c>
      <c r="O42" s="67">
        <f>'Margin per unit'!O42*'Volume (KT)'!O42*'Selling Price'!O$20/10^3</f>
        <v>12.729021537392009</v>
      </c>
      <c r="P42" s="67">
        <f>'Margin per unit'!P42*'Volume (KT)'!P42*'Selling Price'!P$20/10^3</f>
        <v>11.932518279072328</v>
      </c>
    </row>
    <row r="43" spans="1:16">
      <c r="A43" s="66" t="s">
        <v>88</v>
      </c>
      <c r="B43" s="270" t="s">
        <v>116</v>
      </c>
      <c r="C43" s="74" t="s">
        <v>197</v>
      </c>
      <c r="D43" s="59" t="s">
        <v>90</v>
      </c>
      <c r="E43" s="67">
        <f>'Margin per unit'!E43*'Volume (KT)'!E43*'Selling Price'!E$20/10^3</f>
        <v>0</v>
      </c>
      <c r="F43" s="67">
        <f>'Margin per unit'!F43*'Volume (KT)'!F43*'Selling Price'!F$20/10^3</f>
        <v>0</v>
      </c>
      <c r="G43" s="67">
        <f>'Margin per unit'!G43*'Volume (KT)'!G43*'Selling Price'!G$20/10^3</f>
        <v>0</v>
      </c>
      <c r="H43" s="67">
        <f>'Margin per unit'!H43*'Volume (KT)'!H43*'Selling Price'!H$20/10^3</f>
        <v>0</v>
      </c>
      <c r="I43" s="67">
        <f>'Margin per unit'!I43*'Volume (KT)'!I43*'Selling Price'!I$20/10^3</f>
        <v>0</v>
      </c>
      <c r="J43" s="67">
        <f>'Margin per unit'!J43*'Volume (KT)'!J43*'Selling Price'!J$20/10^3</f>
        <v>0</v>
      </c>
      <c r="K43" s="67">
        <f>'Margin per unit'!K43*'Volume (KT)'!K43*'Selling Price'!K$20/10^3</f>
        <v>0</v>
      </c>
      <c r="L43" s="67">
        <f>'Margin per unit'!L43*'Volume (KT)'!L43*'Selling Price'!L$20/10^3</f>
        <v>0</v>
      </c>
      <c r="M43" s="67">
        <f>'Margin per unit'!M43*'Volume (KT)'!M43*'Selling Price'!M$20/10^3</f>
        <v>0</v>
      </c>
      <c r="N43" s="67">
        <f>'Margin per unit'!N43*'Volume (KT)'!N43*'Selling Price'!N$20/10^3</f>
        <v>0</v>
      </c>
      <c r="O43" s="67">
        <f>'Margin per unit'!O43*'Volume (KT)'!O43*'Selling Price'!O$20/10^3</f>
        <v>0</v>
      </c>
      <c r="P43" s="67">
        <f>'Margin per unit'!P43*'Volume (KT)'!P43*'Selling Price'!P$20/10^3</f>
        <v>0</v>
      </c>
    </row>
    <row r="44" spans="1:16">
      <c r="A44" s="66" t="s">
        <v>88</v>
      </c>
      <c r="B44" s="59" t="s">
        <v>90</v>
      </c>
      <c r="C44" s="74" t="s">
        <v>256</v>
      </c>
      <c r="D44" s="59" t="s">
        <v>90</v>
      </c>
      <c r="E44" s="67">
        <f>'Margin per unit'!E44*'Volume (KT)'!E44*'Selling Price'!E$20/10^3</f>
        <v>0</v>
      </c>
      <c r="F44" s="67">
        <f>'Margin per unit'!F44*'Volume (KT)'!F44*'Selling Price'!F$20/10^3</f>
        <v>44.409477240090148</v>
      </c>
      <c r="G44" s="67">
        <f>'Margin per unit'!G44*'Volume (KT)'!G44*'Selling Price'!G$20/10^3</f>
        <v>25.402559820068177</v>
      </c>
      <c r="H44" s="67">
        <f>'Margin per unit'!H44*'Volume (KT)'!H44*'Selling Price'!H$20/10^3</f>
        <v>16.07238548560511</v>
      </c>
      <c r="I44" s="67">
        <f>'Margin per unit'!I44*'Volume (KT)'!I44*'Selling Price'!I$20/10^3</f>
        <v>0</v>
      </c>
      <c r="J44" s="67">
        <f>'Margin per unit'!J44*'Volume (KT)'!J44*'Selling Price'!J$20/10^3</f>
        <v>0</v>
      </c>
      <c r="K44" s="67">
        <f>'Margin per unit'!K44*'Volume (KT)'!K44*'Selling Price'!K$20/10^3</f>
        <v>0</v>
      </c>
      <c r="L44" s="67">
        <f>'Margin per unit'!L44*'Volume (KT)'!L44*'Selling Price'!L$20/10^3</f>
        <v>0</v>
      </c>
      <c r="M44" s="67">
        <f>'Margin per unit'!M44*'Volume (KT)'!M44*'Selling Price'!M$20/10^3</f>
        <v>0</v>
      </c>
      <c r="N44" s="67">
        <f>'Margin per unit'!N44*'Volume (KT)'!N44*'Selling Price'!N$20/10^3</f>
        <v>0</v>
      </c>
      <c r="O44" s="67">
        <f>'Margin per unit'!O44*'Volume (KT)'!O44*'Selling Price'!O$20/10^3</f>
        <v>0</v>
      </c>
      <c r="P44" s="67">
        <f>'Margin per unit'!P44*'Volume (KT)'!P44*'Selling Price'!P$20/10^3</f>
        <v>0</v>
      </c>
    </row>
    <row r="45" spans="1:16">
      <c r="A45" s="66"/>
      <c r="B45" s="70"/>
      <c r="C45" s="71" t="s">
        <v>150</v>
      </c>
      <c r="D45" s="70"/>
      <c r="E45" s="67">
        <f>'Margin per unit'!E45*'Volume (KT)'!E45*'Selling Price'!E$20/10^3</f>
        <v>0</v>
      </c>
      <c r="F45" s="67">
        <f>'Margin per unit'!F45*'Volume (KT)'!F45*'Selling Price'!F$20/10^3</f>
        <v>0</v>
      </c>
      <c r="G45" s="67">
        <f>'Margin per unit'!G45*'Volume (KT)'!G45*'Selling Price'!G$20/10^3</f>
        <v>0</v>
      </c>
      <c r="H45" s="67">
        <f>'Margin per unit'!H45*'Volume (KT)'!H45*'Selling Price'!H$20/10^3</f>
        <v>0</v>
      </c>
      <c r="I45" s="67">
        <f>'Margin per unit'!I45*'Volume (KT)'!I45*'Selling Price'!I$20/10^3</f>
        <v>0</v>
      </c>
      <c r="J45" s="67">
        <f>'Margin per unit'!J45*'Volume (KT)'!J45*'Selling Price'!J$20/10^3</f>
        <v>0</v>
      </c>
      <c r="K45" s="67">
        <f>'Margin per unit'!K45*'Volume (KT)'!K45*'Selling Price'!K$20/10^3</f>
        <v>0</v>
      </c>
      <c r="L45" s="67">
        <f>'Margin per unit'!L45*'Volume (KT)'!L45*'Selling Price'!L$20/10^3</f>
        <v>0</v>
      </c>
      <c r="M45" s="67">
        <f>'Margin per unit'!M45*'Volume (KT)'!M45*'Selling Price'!M$20/10^3</f>
        <v>0</v>
      </c>
      <c r="N45" s="67">
        <f>'Margin per unit'!N45*'Volume (KT)'!N45*'Selling Price'!N$20/10^3</f>
        <v>0</v>
      </c>
      <c r="O45" s="67">
        <f>'Margin per unit'!O45*'Volume (KT)'!O45*'Selling Price'!O$20/10^3</f>
        <v>0</v>
      </c>
      <c r="P45" s="67">
        <f>'Margin per unit'!P45*'Volume (KT)'!P45*'Selling Price'!P$20/10^3</f>
        <v>0</v>
      </c>
    </row>
    <row r="46" spans="1:16">
      <c r="A46" s="66" t="s">
        <v>88</v>
      </c>
      <c r="B46" s="70" t="s">
        <v>90</v>
      </c>
      <c r="C46" s="72" t="s">
        <v>195</v>
      </c>
      <c r="D46" s="70" t="s">
        <v>90</v>
      </c>
      <c r="E46" s="67">
        <f>'Margin per unit'!E46*'Volume (KT)'!E46*'Selling Price'!E$20/10^3</f>
        <v>0</v>
      </c>
      <c r="F46" s="67">
        <f>'Margin per unit'!F46*'Volume (KT)'!F46*'Selling Price'!F$20/10^3</f>
        <v>78.013870799551128</v>
      </c>
      <c r="G46" s="67">
        <f>'Margin per unit'!G46*'Volume (KT)'!G46*'Selling Price'!G$20/10^3</f>
        <v>79.540552355769933</v>
      </c>
      <c r="H46" s="67">
        <f>'Margin per unit'!H46*'Volume (KT)'!H46*'Selling Price'!H$20/10^3</f>
        <v>47.225508144361477</v>
      </c>
      <c r="I46" s="67">
        <f>'Margin per unit'!I46*'Volume (KT)'!I46*'Selling Price'!I$20/10^3</f>
        <v>12.514677413789979</v>
      </c>
      <c r="J46" s="67">
        <f>'Margin per unit'!J46*'Volume (KT)'!J46*'Selling Price'!J$20/10^3</f>
        <v>25.272164213401823</v>
      </c>
      <c r="K46" s="67">
        <f>'Margin per unit'!K46*'Volume (KT)'!K46*'Selling Price'!K$20/10^3</f>
        <v>0</v>
      </c>
      <c r="L46" s="67">
        <f>'Margin per unit'!L46*'Volume (KT)'!L46*'Selling Price'!L$20/10^3</f>
        <v>8.3526822156693346</v>
      </c>
      <c r="M46" s="67">
        <f>'Margin per unit'!M46*'Volume (KT)'!M46*'Selling Price'!M$20/10^3</f>
        <v>11.228097212387031</v>
      </c>
      <c r="N46" s="67">
        <f>'Margin per unit'!N46*'Volume (KT)'!N46*'Selling Price'!N$20/10^3</f>
        <v>0</v>
      </c>
      <c r="O46" s="67">
        <f>'Margin per unit'!O46*'Volume (KT)'!O46*'Selling Price'!O$20/10^3</f>
        <v>15.1313766888495</v>
      </c>
      <c r="P46" s="67">
        <f>'Margin per unit'!P46*'Volume (KT)'!P46*'Selling Price'!P$20/10^3</f>
        <v>16.816771651419664</v>
      </c>
    </row>
    <row r="47" spans="1:16">
      <c r="A47" s="66" t="s">
        <v>88</v>
      </c>
      <c r="B47" s="94" t="s">
        <v>116</v>
      </c>
      <c r="C47" s="72" t="s">
        <v>195</v>
      </c>
      <c r="D47" s="70" t="s">
        <v>90</v>
      </c>
      <c r="E47" s="67">
        <f>'Margin per unit'!E47*'Volume (KT)'!E47*'Selling Price'!E$20/10^3</f>
        <v>0</v>
      </c>
      <c r="F47" s="67">
        <f>'Margin per unit'!F47*'Volume (KT)'!F47*'Selling Price'!F$20/10^3</f>
        <v>0</v>
      </c>
      <c r="G47" s="67">
        <f>'Margin per unit'!G47*'Volume (KT)'!G47*'Selling Price'!G$20/10^3</f>
        <v>0</v>
      </c>
      <c r="H47" s="67">
        <f>'Margin per unit'!H47*'Volume (KT)'!H47*'Selling Price'!H$20/10^3</f>
        <v>0</v>
      </c>
      <c r="I47" s="67">
        <f>'Margin per unit'!I47*'Volume (KT)'!I47*'Selling Price'!I$20/10^3</f>
        <v>0</v>
      </c>
      <c r="J47" s="67">
        <f>'Margin per unit'!J47*'Volume (KT)'!J47*'Selling Price'!J$20/10^3</f>
        <v>0</v>
      </c>
      <c r="K47" s="67">
        <f>'Margin per unit'!K47*'Volume (KT)'!K47*'Selling Price'!K$20/10^3</f>
        <v>0</v>
      </c>
      <c r="L47" s="67">
        <f>'Margin per unit'!L47*'Volume (KT)'!L47*'Selling Price'!L$20/10^3</f>
        <v>0</v>
      </c>
      <c r="M47" s="67">
        <f>'Margin per unit'!M47*'Volume (KT)'!M47*'Selling Price'!M$20/10^3</f>
        <v>0</v>
      </c>
      <c r="N47" s="67">
        <f>'Margin per unit'!N47*'Volume (KT)'!N47*'Selling Price'!N$20/10^3</f>
        <v>0</v>
      </c>
      <c r="O47" s="67">
        <f>'Margin per unit'!O47*'Volume (KT)'!O47*'Selling Price'!O$20/10^3</f>
        <v>0</v>
      </c>
      <c r="P47" s="67">
        <f>'Margin per unit'!P47*'Volume (KT)'!P47*'Selling Price'!P$20/10^3</f>
        <v>0</v>
      </c>
    </row>
    <row r="48" spans="1:16">
      <c r="A48" s="66" t="s">
        <v>88</v>
      </c>
      <c r="B48" s="70" t="s">
        <v>90</v>
      </c>
      <c r="C48" s="72" t="s">
        <v>196</v>
      </c>
      <c r="D48" s="70" t="s">
        <v>90</v>
      </c>
      <c r="E48" s="67">
        <f>'Margin per unit'!E48*'Volume (KT)'!E48*'Selling Price'!E$20/10^3</f>
        <v>0</v>
      </c>
      <c r="F48" s="67">
        <f>'Margin per unit'!F48*'Volume (KT)'!F48*'Selling Price'!F$20/10^3</f>
        <v>0</v>
      </c>
      <c r="G48" s="67">
        <f>'Margin per unit'!G48*'Volume (KT)'!G48*'Selling Price'!G$20/10^3</f>
        <v>0</v>
      </c>
      <c r="H48" s="67">
        <f>'Margin per unit'!H48*'Volume (KT)'!H48*'Selling Price'!H$20/10^3</f>
        <v>0</v>
      </c>
      <c r="I48" s="67">
        <f>'Margin per unit'!I48*'Volume (KT)'!I48*'Selling Price'!I$20/10^3</f>
        <v>0</v>
      </c>
      <c r="J48" s="67">
        <f>'Margin per unit'!J48*'Volume (KT)'!J48*'Selling Price'!J$20/10^3</f>
        <v>0</v>
      </c>
      <c r="K48" s="67">
        <f>'Margin per unit'!K48*'Volume (KT)'!K48*'Selling Price'!K$20/10^3</f>
        <v>0</v>
      </c>
      <c r="L48" s="67">
        <f>'Margin per unit'!L48*'Volume (KT)'!L48*'Selling Price'!L$20/10^3</f>
        <v>0</v>
      </c>
      <c r="M48" s="67">
        <f>'Margin per unit'!M48*'Volume (KT)'!M48*'Selling Price'!M$20/10^3</f>
        <v>0</v>
      </c>
      <c r="N48" s="67">
        <f>'Margin per unit'!N48*'Volume (KT)'!N48*'Selling Price'!N$20/10^3</f>
        <v>0</v>
      </c>
      <c r="O48" s="67">
        <f>'Margin per unit'!O48*'Volume (KT)'!O48*'Selling Price'!O$20/10^3</f>
        <v>0</v>
      </c>
      <c r="P48" s="67">
        <f>'Margin per unit'!P48*'Volume (KT)'!P48*'Selling Price'!P$20/10^3</f>
        <v>0</v>
      </c>
    </row>
    <row r="49" spans="1:17">
      <c r="A49" s="66" t="s">
        <v>88</v>
      </c>
      <c r="B49" s="94" t="s">
        <v>116</v>
      </c>
      <c r="C49" s="72" t="s">
        <v>196</v>
      </c>
      <c r="D49" s="70" t="s">
        <v>90</v>
      </c>
      <c r="E49" s="67">
        <f>'Margin per unit'!E49*'Volume (KT)'!E49*'Selling Price'!E$20/10^3</f>
        <v>0</v>
      </c>
      <c r="F49" s="67">
        <f>'Margin per unit'!F49*'Volume (KT)'!F49*'Selling Price'!F$20/10^3</f>
        <v>0</v>
      </c>
      <c r="G49" s="67">
        <f>'Margin per unit'!G49*'Volume (KT)'!G49*'Selling Price'!G$20/10^3</f>
        <v>0</v>
      </c>
      <c r="H49" s="67">
        <f>'Margin per unit'!H49*'Volume (KT)'!H49*'Selling Price'!H$20/10^3</f>
        <v>0</v>
      </c>
      <c r="I49" s="67">
        <f>'Margin per unit'!I49*'Volume (KT)'!I49*'Selling Price'!I$20/10^3</f>
        <v>0</v>
      </c>
      <c r="J49" s="67">
        <f>'Margin per unit'!J49*'Volume (KT)'!J49*'Selling Price'!J$20/10^3</f>
        <v>0</v>
      </c>
      <c r="K49" s="67">
        <f>'Margin per unit'!K49*'Volume (KT)'!K49*'Selling Price'!K$20/10^3</f>
        <v>0</v>
      </c>
      <c r="L49" s="67">
        <f>'Margin per unit'!L49*'Volume (KT)'!L49*'Selling Price'!L$20/10^3</f>
        <v>0</v>
      </c>
      <c r="M49" s="67">
        <f>'Margin per unit'!M49*'Volume (KT)'!M49*'Selling Price'!M$20/10^3</f>
        <v>0</v>
      </c>
      <c r="N49" s="67">
        <f>'Margin per unit'!N49*'Volume (KT)'!N49*'Selling Price'!N$20/10^3</f>
        <v>0</v>
      </c>
      <c r="O49" s="67">
        <f>'Margin per unit'!O49*'Volume (KT)'!O49*'Selling Price'!O$20/10^3</f>
        <v>0</v>
      </c>
      <c r="P49" s="67">
        <f>'Margin per unit'!P49*'Volume (KT)'!P49*'Selling Price'!P$20/10^3</f>
        <v>0</v>
      </c>
    </row>
    <row r="50" spans="1:17">
      <c r="A50" s="66" t="s">
        <v>88</v>
      </c>
      <c r="B50" s="70" t="s">
        <v>90</v>
      </c>
      <c r="C50" s="72" t="s">
        <v>227</v>
      </c>
      <c r="D50" s="70" t="s">
        <v>90</v>
      </c>
      <c r="E50" s="67">
        <f>'Margin per unit'!E50*'Volume (KT)'!E50*'Selling Price'!E$20/10^3</f>
        <v>0</v>
      </c>
      <c r="F50" s="67">
        <f>'Margin per unit'!F50*'Volume (KT)'!F50*'Selling Price'!F$20/10^3</f>
        <v>0</v>
      </c>
      <c r="G50" s="67">
        <f>'Margin per unit'!G50*'Volume (KT)'!G50*'Selling Price'!G$20/10^3</f>
        <v>0</v>
      </c>
      <c r="H50" s="67">
        <f>'Margin per unit'!H50*'Volume (KT)'!H50*'Selling Price'!H$20/10^3</f>
        <v>0</v>
      </c>
      <c r="I50" s="67">
        <f>'Margin per unit'!I50*'Volume (KT)'!I50*'Selling Price'!I$20/10^3</f>
        <v>15.725884380394945</v>
      </c>
      <c r="J50" s="67">
        <f>'Margin per unit'!J50*'Volume (KT)'!J50*'Selling Price'!J$20/10^3</f>
        <v>11.770163058773889</v>
      </c>
      <c r="K50" s="67">
        <f>'Margin per unit'!K50*'Volume (KT)'!K50*'Selling Price'!K$20/10^3</f>
        <v>0</v>
      </c>
      <c r="L50" s="67">
        <f>'Margin per unit'!L50*'Volume (KT)'!L50*'Selling Price'!L$20/10^3</f>
        <v>6.6823855854041332</v>
      </c>
      <c r="M50" s="67">
        <f>'Margin per unit'!M50*'Volume (KT)'!M50*'Selling Price'!M$20/10^3</f>
        <v>9.1670357111973253</v>
      </c>
      <c r="N50" s="67">
        <f>'Margin per unit'!N50*'Volume (KT)'!N50*'Selling Price'!N$20/10^3</f>
        <v>11.828032375866368</v>
      </c>
      <c r="O50" s="67">
        <f>'Margin per unit'!O50*'Volume (KT)'!O50*'Selling Price'!O$20/10^3</f>
        <v>11.867036629180729</v>
      </c>
      <c r="P50" s="67">
        <f>'Margin per unit'!P50*'Volume (KT)'!P50*'Selling Price'!P$20/10^3</f>
        <v>11.884335330124498</v>
      </c>
    </row>
    <row r="51" spans="1:17">
      <c r="A51" s="66" t="s">
        <v>88</v>
      </c>
      <c r="B51" s="94" t="s">
        <v>116</v>
      </c>
      <c r="C51" s="72" t="s">
        <v>227</v>
      </c>
      <c r="D51" s="70" t="s">
        <v>90</v>
      </c>
      <c r="E51" s="67">
        <f>'Margin per unit'!E51*'Volume (KT)'!E51*'Selling Price'!E$20/10^3</f>
        <v>0</v>
      </c>
      <c r="F51" s="67">
        <f>'Margin per unit'!F51*'Volume (KT)'!F51*'Selling Price'!F$20/10^3</f>
        <v>0</v>
      </c>
      <c r="G51" s="67">
        <f>'Margin per unit'!G51*'Volume (KT)'!G51*'Selling Price'!G$20/10^3</f>
        <v>0</v>
      </c>
      <c r="H51" s="67">
        <f>'Margin per unit'!H51*'Volume (KT)'!H51*'Selling Price'!H$20/10^3</f>
        <v>0</v>
      </c>
      <c r="I51" s="67">
        <f>'Margin per unit'!I51*'Volume (KT)'!I51*'Selling Price'!I$20/10^3</f>
        <v>0</v>
      </c>
      <c r="J51" s="67">
        <f>'Margin per unit'!J51*'Volume (KT)'!J51*'Selling Price'!J$20/10^3</f>
        <v>0</v>
      </c>
      <c r="K51" s="67">
        <f>'Margin per unit'!K51*'Volume (KT)'!K51*'Selling Price'!K$20/10^3</f>
        <v>0</v>
      </c>
      <c r="L51" s="67">
        <f>'Margin per unit'!L51*'Volume (KT)'!L51*'Selling Price'!L$20/10^3</f>
        <v>0</v>
      </c>
      <c r="M51" s="67">
        <f>'Margin per unit'!M51*'Volume (KT)'!M51*'Selling Price'!M$20/10^3</f>
        <v>0</v>
      </c>
      <c r="N51" s="67">
        <f>'Margin per unit'!N51*'Volume (KT)'!N51*'Selling Price'!N$20/10^3</f>
        <v>0</v>
      </c>
      <c r="O51" s="67">
        <f>'Margin per unit'!O51*'Volume (KT)'!O51*'Selling Price'!O$20/10^3</f>
        <v>0</v>
      </c>
      <c r="P51" s="67">
        <f>'Margin per unit'!P51*'Volume (KT)'!P51*'Selling Price'!P$20/10^3</f>
        <v>0</v>
      </c>
    </row>
    <row r="52" spans="1:17">
      <c r="A52" s="66" t="s">
        <v>88</v>
      </c>
      <c r="B52" s="59" t="s">
        <v>90</v>
      </c>
      <c r="C52" s="59" t="s">
        <v>96</v>
      </c>
      <c r="D52" s="59" t="s">
        <v>90</v>
      </c>
      <c r="E52" s="67">
        <f>'Margin per unit'!E52*'Volume (KT)'!E52*'Selling Price'!E$20/10^3</f>
        <v>1.1620393261820652</v>
      </c>
      <c r="F52" s="67">
        <f>'Margin per unit'!F52*'Volume (KT)'!F52*'Selling Price'!F$20/10^3</f>
        <v>1.0938207243438784</v>
      </c>
      <c r="G52" s="67">
        <f>'Margin per unit'!G52*'Volume (KT)'!G52*'Selling Price'!G$20/10^3</f>
        <v>0.72667933729173106</v>
      </c>
      <c r="H52" s="67">
        <f>'Margin per unit'!H52*'Volume (KT)'!H52*'Selling Price'!H$20/10^3</f>
        <v>0.75880036416671681</v>
      </c>
      <c r="I52" s="67">
        <f>'Margin per unit'!I52*'Volume (KT)'!I52*'Selling Price'!I$20/10^3</f>
        <v>0.60376153300657487</v>
      </c>
      <c r="J52" s="67">
        <f>'Margin per unit'!J52*'Volume (KT)'!J52*'Selling Price'!J$20/10^3</f>
        <v>0.72508491607293668</v>
      </c>
      <c r="K52" s="67">
        <f>'Margin per unit'!K52*'Volume (KT)'!K52*'Selling Price'!K$20/10^3</f>
        <v>0.64513141469122282</v>
      </c>
      <c r="L52" s="67">
        <f>'Margin per unit'!L52*'Volume (KT)'!L52*'Selling Price'!L$20/10^3</f>
        <v>0.66065711567181584</v>
      </c>
      <c r="M52" s="67">
        <f>'Margin per unit'!M52*'Volume (KT)'!M52*'Selling Price'!M$20/10^3</f>
        <v>0.7187857389893838</v>
      </c>
      <c r="N52" s="67">
        <f>'Margin per unit'!N52*'Volume (KT)'!N52*'Selling Price'!N$20/10^3</f>
        <v>0.85234920621138111</v>
      </c>
      <c r="O52" s="67">
        <f>'Margin per unit'!O52*'Volume (KT)'!O52*'Selling Price'!O$20/10^3</f>
        <v>0.69386540052215706</v>
      </c>
      <c r="P52" s="67">
        <f>'Margin per unit'!P52*'Volume (KT)'!P52*'Selling Price'!P$20/10^3</f>
        <v>0.68979856692110808</v>
      </c>
    </row>
    <row r="53" spans="1:17" s="65" customFormat="1" ht="23.4">
      <c r="A53" s="63" t="s">
        <v>5</v>
      </c>
      <c r="B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</row>
    <row r="54" spans="1:17">
      <c r="A54" s="360" t="s">
        <v>1</v>
      </c>
      <c r="B54" s="362" t="s">
        <v>93</v>
      </c>
      <c r="C54" s="362" t="s">
        <v>94</v>
      </c>
      <c r="D54" s="362" t="s">
        <v>95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7">
      <c r="A55" s="361"/>
      <c r="B55" s="363"/>
      <c r="C55" s="363"/>
      <c r="D55" s="363"/>
      <c r="E55" s="271">
        <v>23377</v>
      </c>
      <c r="F55" s="263">
        <v>23408</v>
      </c>
      <c r="G55" s="263">
        <v>23437</v>
      </c>
      <c r="H55" s="263">
        <v>23468</v>
      </c>
      <c r="I55" s="263">
        <v>23498</v>
      </c>
      <c r="J55" s="263">
        <v>23529</v>
      </c>
      <c r="K55" s="263">
        <v>23559</v>
      </c>
      <c r="L55" s="263">
        <v>23590</v>
      </c>
      <c r="M55" s="263">
        <v>23621</v>
      </c>
      <c r="N55" s="263">
        <v>23651</v>
      </c>
      <c r="O55" s="263">
        <v>23682</v>
      </c>
      <c r="P55" s="263">
        <v>23712</v>
      </c>
    </row>
    <row r="56" spans="1:17">
      <c r="A56" s="66"/>
      <c r="B56" s="68"/>
      <c r="C56" s="269" t="s">
        <v>66</v>
      </c>
      <c r="D56" s="269"/>
      <c r="E56" s="67">
        <f>'Margin per unit'!E56*'Volume (KT)'!E56*'Selling Price'!E$20/10^3</f>
        <v>0</v>
      </c>
      <c r="F56" s="67">
        <f>'Margin per unit'!F56*'Volume (KT)'!F56*'Selling Price'!F$20/10^3</f>
        <v>0</v>
      </c>
      <c r="G56" s="67">
        <f>'Margin per unit'!G56*'Volume (KT)'!G56*'Selling Price'!G$20/10^3</f>
        <v>0</v>
      </c>
      <c r="H56" s="67">
        <f>'Margin per unit'!H56*'Volume (KT)'!H56*'Selling Price'!H$20/10^3</f>
        <v>0</v>
      </c>
      <c r="I56" s="67">
        <f>'Margin per unit'!I56*'Volume (KT)'!I56*'Selling Price'!I$20/10^3</f>
        <v>0</v>
      </c>
      <c r="J56" s="67">
        <f>'Margin per unit'!J56*'Volume (KT)'!J56*'Selling Price'!J$20/10^3</f>
        <v>0</v>
      </c>
      <c r="K56" s="67">
        <f>'Margin per unit'!K56*'Volume (KT)'!K56*'Selling Price'!K$20/10^3</f>
        <v>0</v>
      </c>
      <c r="L56" s="67">
        <f>'Margin per unit'!L56*'Volume (KT)'!L56*'Selling Price'!L$20/10^3</f>
        <v>0</v>
      </c>
      <c r="M56" s="67">
        <f>'Margin per unit'!M56*'Volume (KT)'!M56*'Selling Price'!M$20/10^3</f>
        <v>0</v>
      </c>
      <c r="N56" s="67">
        <f>'Margin per unit'!N56*'Volume (KT)'!N56*'Selling Price'!N$20/10^3</f>
        <v>0</v>
      </c>
      <c r="O56" s="67">
        <f>'Margin per unit'!O56*'Volume (KT)'!O56*'Selling Price'!O$20/10^3</f>
        <v>0</v>
      </c>
      <c r="P56" s="67">
        <f>'Margin per unit'!P56*'Volume (KT)'!P56*'Selling Price'!P$20/10^3</f>
        <v>0</v>
      </c>
    </row>
    <row r="57" spans="1:17">
      <c r="A57" s="66" t="s">
        <v>88</v>
      </c>
      <c r="B57" s="68" t="s">
        <v>90</v>
      </c>
      <c r="C57" s="69" t="s">
        <v>82</v>
      </c>
      <c r="D57" s="68" t="s">
        <v>90</v>
      </c>
      <c r="E57" s="67">
        <f>'Margin per unit'!E57*'Volume (KT)'!E57*'Selling Price'!E$20/10^3</f>
        <v>259.39814153490187</v>
      </c>
      <c r="F57" s="67">
        <f>'Margin per unit'!F57*'Volume (KT)'!F57*'Selling Price'!F$20/10^3</f>
        <v>176.55482357127008</v>
      </c>
      <c r="G57" s="67">
        <f>'Margin per unit'!G57*'Volume (KT)'!G57*'Selling Price'!G$20/10^3</f>
        <v>236.09789199064173</v>
      </c>
      <c r="H57" s="67">
        <f>'Margin per unit'!H57*'Volume (KT)'!H57*'Selling Price'!H$20/10^3</f>
        <v>343.24321354153324</v>
      </c>
      <c r="I57" s="67">
        <f>'Margin per unit'!I57*'Volume (KT)'!I57*'Selling Price'!I$20/10^3</f>
        <v>203.78857984107324</v>
      </c>
      <c r="J57" s="67">
        <f>'Margin per unit'!J57*'Volume (KT)'!J57*'Selling Price'!J$20/10^3</f>
        <v>140.4262429124509</v>
      </c>
      <c r="K57" s="67">
        <f>'Margin per unit'!K57*'Volume (KT)'!K57*'Selling Price'!K$20/10^3</f>
        <v>99.78666101862639</v>
      </c>
      <c r="L57" s="67">
        <f>'Margin per unit'!L57*'Volume (KT)'!L57*'Selling Price'!L$20/10^3</f>
        <v>52.973674171457425</v>
      </c>
      <c r="M57" s="67">
        <f>'Margin per unit'!M57*'Volume (KT)'!M57*'Selling Price'!M$20/10^3</f>
        <v>65.987287823164422</v>
      </c>
      <c r="N57" s="67">
        <f>'Margin per unit'!N57*'Volume (KT)'!N57*'Selling Price'!N$20/10^3</f>
        <v>84.229617976960554</v>
      </c>
      <c r="O57" s="67">
        <f>'Margin per unit'!O57*'Volume (KT)'!O57*'Selling Price'!O$20/10^3</f>
        <v>81.911518522890148</v>
      </c>
      <c r="P57" s="67">
        <f>'Margin per unit'!P57*'Volume (KT)'!P57*'Selling Price'!P$20/10^3</f>
        <v>84.81875191539595</v>
      </c>
    </row>
    <row r="58" spans="1:17">
      <c r="A58" s="66" t="s">
        <v>88</v>
      </c>
      <c r="B58" s="95" t="s">
        <v>116</v>
      </c>
      <c r="C58" s="69" t="s">
        <v>83</v>
      </c>
      <c r="D58" s="68" t="s">
        <v>90</v>
      </c>
      <c r="E58" s="67">
        <f>'Margin per unit'!E58*'Volume (KT)'!E58*'Selling Price'!E$20/10^3</f>
        <v>0</v>
      </c>
      <c r="F58" s="67">
        <f>'Margin per unit'!F58*'Volume (KT)'!F58*'Selling Price'!F$20/10^3</f>
        <v>0</v>
      </c>
      <c r="G58" s="67">
        <f>'Margin per unit'!G58*'Volume (KT)'!G58*'Selling Price'!G$20/10^3</f>
        <v>0</v>
      </c>
      <c r="H58" s="67">
        <f>'Margin per unit'!H58*'Volume (KT)'!H58*'Selling Price'!H$20/10^3</f>
        <v>0</v>
      </c>
      <c r="I58" s="67">
        <f>'Margin per unit'!I58*'Volume (KT)'!I58*'Selling Price'!I$20/10^3</f>
        <v>0</v>
      </c>
      <c r="J58" s="67">
        <f>'Margin per unit'!J58*'Volume (KT)'!J58*'Selling Price'!J$20/10^3</f>
        <v>0</v>
      </c>
      <c r="K58" s="67">
        <f>'Margin per unit'!K58*'Volume (KT)'!K58*'Selling Price'!K$20/10^3</f>
        <v>0</v>
      </c>
      <c r="L58" s="67">
        <f>'Margin per unit'!L58*'Volume (KT)'!L58*'Selling Price'!L$20/10^3</f>
        <v>0</v>
      </c>
      <c r="M58" s="67">
        <f>'Margin per unit'!M58*'Volume (KT)'!M58*'Selling Price'!M$20/10^3</f>
        <v>0</v>
      </c>
      <c r="N58" s="67">
        <f>'Margin per unit'!N58*'Volume (KT)'!N58*'Selling Price'!N$20/10^3</f>
        <v>0</v>
      </c>
      <c r="O58" s="67">
        <f>'Margin per unit'!O58*'Volume (KT)'!O58*'Selling Price'!O$20/10^3</f>
        <v>0</v>
      </c>
      <c r="P58" s="67">
        <f>'Margin per unit'!P58*'Volume (KT)'!P58*'Selling Price'!P$20/10^3</f>
        <v>0</v>
      </c>
    </row>
    <row r="59" spans="1:17">
      <c r="A59" s="66"/>
      <c r="B59" s="272"/>
      <c r="C59" s="273" t="s">
        <v>199</v>
      </c>
      <c r="D59" s="274"/>
      <c r="E59" s="67">
        <f>'Margin per unit'!E59*'Volume (KT)'!E59*'Selling Price'!E$20/10^3</f>
        <v>0</v>
      </c>
      <c r="F59" s="67">
        <f>'Margin per unit'!F59*'Volume (KT)'!F59*'Selling Price'!F$20/10^3</f>
        <v>0</v>
      </c>
      <c r="G59" s="67">
        <f>'Margin per unit'!G59*'Volume (KT)'!G59*'Selling Price'!G$20/10^3</f>
        <v>0</v>
      </c>
      <c r="H59" s="67">
        <f>'Margin per unit'!H59*'Volume (KT)'!H59*'Selling Price'!H$20/10^3</f>
        <v>0</v>
      </c>
      <c r="I59" s="67">
        <f>'Margin per unit'!I59*'Volume (KT)'!I59*'Selling Price'!I$20/10^3</f>
        <v>0</v>
      </c>
      <c r="J59" s="67">
        <f>'Margin per unit'!J59*'Volume (KT)'!J59*'Selling Price'!J$20/10^3</f>
        <v>0</v>
      </c>
      <c r="K59" s="67">
        <f>'Margin per unit'!K59*'Volume (KT)'!K59*'Selling Price'!K$20/10^3</f>
        <v>0</v>
      </c>
      <c r="L59" s="67">
        <f>'Margin per unit'!L59*'Volume (KT)'!L59*'Selling Price'!L$20/10^3</f>
        <v>0</v>
      </c>
      <c r="M59" s="67">
        <f>'Margin per unit'!M59*'Volume (KT)'!M59*'Selling Price'!M$20/10^3</f>
        <v>0</v>
      </c>
      <c r="N59" s="67">
        <f>'Margin per unit'!N59*'Volume (KT)'!N59*'Selling Price'!N$20/10^3</f>
        <v>0</v>
      </c>
      <c r="O59" s="67">
        <f>'Margin per unit'!O59*'Volume (KT)'!O59*'Selling Price'!O$20/10^3</f>
        <v>0</v>
      </c>
      <c r="P59" s="67">
        <f>'Margin per unit'!P59*'Volume (KT)'!P59*'Selling Price'!P$20/10^3</f>
        <v>0</v>
      </c>
    </row>
    <row r="60" spans="1:17">
      <c r="A60" s="66" t="s">
        <v>88</v>
      </c>
      <c r="B60" s="274" t="s">
        <v>90</v>
      </c>
      <c r="C60" s="275" t="s">
        <v>204</v>
      </c>
      <c r="D60" s="274" t="s">
        <v>90</v>
      </c>
      <c r="E60" s="67">
        <f>'Margin per unit'!E60*'Volume (KT)'!E60*'Selling Price'!E$20/10^3</f>
        <v>0</v>
      </c>
      <c r="F60" s="67">
        <f>'Margin per unit'!F60*'Volume (KT)'!F60*'Selling Price'!F$20/10^3</f>
        <v>21.919335153968234</v>
      </c>
      <c r="G60" s="67">
        <f>'Margin per unit'!G60*'Volume (KT)'!G60*'Selling Price'!G$20/10^3</f>
        <v>0</v>
      </c>
      <c r="H60" s="67">
        <f>'Margin per unit'!H60*'Volume (KT)'!H60*'Selling Price'!H$20/10^3</f>
        <v>0</v>
      </c>
      <c r="I60" s="67">
        <f>'Margin per unit'!I60*'Volume (KT)'!I60*'Selling Price'!I$20/10^3</f>
        <v>0</v>
      </c>
      <c r="J60" s="67">
        <f>'Margin per unit'!J60*'Volume (KT)'!J60*'Selling Price'!J$20/10^3</f>
        <v>0</v>
      </c>
      <c r="K60" s="67">
        <f>'Margin per unit'!K60*'Volume (KT)'!K60*'Selling Price'!K$20/10^3</f>
        <v>0</v>
      </c>
      <c r="L60" s="67">
        <f>'Margin per unit'!L60*'Volume (KT)'!L60*'Selling Price'!L$20/10^3</f>
        <v>0</v>
      </c>
      <c r="M60" s="67">
        <f>'Margin per unit'!M60*'Volume (KT)'!M60*'Selling Price'!M$20/10^3</f>
        <v>0</v>
      </c>
      <c r="N60" s="67">
        <f>'Margin per unit'!N60*'Volume (KT)'!N60*'Selling Price'!N$20/10^3</f>
        <v>0</v>
      </c>
      <c r="O60" s="67">
        <f>'Margin per unit'!O60*'Volume (KT)'!O60*'Selling Price'!O$20/10^3</f>
        <v>0</v>
      </c>
      <c r="P60" s="67">
        <f>'Margin per unit'!P60*'Volume (KT)'!P60*'Selling Price'!P$20/10^3</f>
        <v>0</v>
      </c>
    </row>
    <row r="61" spans="1:17">
      <c r="A61" s="66" t="s">
        <v>88</v>
      </c>
      <c r="B61" s="274" t="s">
        <v>90</v>
      </c>
      <c r="C61" s="275" t="s">
        <v>205</v>
      </c>
      <c r="D61" s="274" t="s">
        <v>90</v>
      </c>
      <c r="E61" s="67">
        <f>'Margin per unit'!E61*'Volume (KT)'!E61*'Selling Price'!E$20/10^3</f>
        <v>0</v>
      </c>
      <c r="F61" s="67">
        <f>'Margin per unit'!F61*'Volume (KT)'!F61*'Selling Price'!F$20/10^3</f>
        <v>0</v>
      </c>
      <c r="G61" s="67">
        <f>'Margin per unit'!G61*'Volume (KT)'!G61*'Selling Price'!G$20/10^3</f>
        <v>0</v>
      </c>
      <c r="H61" s="67">
        <f>'Margin per unit'!H61*'Volume (KT)'!H61*'Selling Price'!H$20/10^3</f>
        <v>0</v>
      </c>
      <c r="I61" s="67">
        <f>'Margin per unit'!I61*'Volume (KT)'!I61*'Selling Price'!I$20/10^3</f>
        <v>0</v>
      </c>
      <c r="J61" s="67">
        <f>'Margin per unit'!J61*'Volume (KT)'!J61*'Selling Price'!J$20/10^3</f>
        <v>0</v>
      </c>
      <c r="K61" s="67">
        <f>'Margin per unit'!K61*'Volume (KT)'!K61*'Selling Price'!K$20/10^3</f>
        <v>0</v>
      </c>
      <c r="L61" s="67">
        <f>'Margin per unit'!L61*'Volume (KT)'!L61*'Selling Price'!L$20/10^3</f>
        <v>0</v>
      </c>
      <c r="M61" s="67">
        <f>'Margin per unit'!M61*'Volume (KT)'!M61*'Selling Price'!M$20/10^3</f>
        <v>0</v>
      </c>
      <c r="N61" s="67">
        <f>'Margin per unit'!N61*'Volume (KT)'!N61*'Selling Price'!N$20/10^3</f>
        <v>0</v>
      </c>
      <c r="O61" s="67">
        <f>'Margin per unit'!O61*'Volume (KT)'!O61*'Selling Price'!O$20/10^3</f>
        <v>0</v>
      </c>
      <c r="P61" s="67">
        <f>'Margin per unit'!P61*'Volume (KT)'!P61*'Selling Price'!P$20/10^3</f>
        <v>0</v>
      </c>
    </row>
    <row r="62" spans="1:17">
      <c r="A62" s="66" t="s">
        <v>88</v>
      </c>
      <c r="B62" s="274" t="s">
        <v>90</v>
      </c>
      <c r="C62" s="275" t="s">
        <v>200</v>
      </c>
      <c r="D62" s="274" t="s">
        <v>90</v>
      </c>
      <c r="E62" s="67">
        <f>'Margin per unit'!E62*'Volume (KT)'!E62*'Selling Price'!E$20/10^3</f>
        <v>0</v>
      </c>
      <c r="F62" s="67">
        <f>'Margin per unit'!F62*'Volume (KT)'!F62*'Selling Price'!F$20/10^3</f>
        <v>0</v>
      </c>
      <c r="G62" s="67">
        <f>'Margin per unit'!G62*'Volume (KT)'!G62*'Selling Price'!G$20/10^3</f>
        <v>0</v>
      </c>
      <c r="H62" s="67">
        <f>'Margin per unit'!H62*'Volume (KT)'!H62*'Selling Price'!H$20/10^3</f>
        <v>0</v>
      </c>
      <c r="I62" s="67">
        <f>'Margin per unit'!I62*'Volume (KT)'!I62*'Selling Price'!I$20/10^3</f>
        <v>0</v>
      </c>
      <c r="J62" s="67">
        <f>'Margin per unit'!J62*'Volume (KT)'!J62*'Selling Price'!J$20/10^3</f>
        <v>0</v>
      </c>
      <c r="K62" s="67">
        <f>'Margin per unit'!K62*'Volume (KT)'!K62*'Selling Price'!K$20/10^3</f>
        <v>0</v>
      </c>
      <c r="L62" s="67">
        <f>'Margin per unit'!L62*'Volume (KT)'!L62*'Selling Price'!L$20/10^3</f>
        <v>0</v>
      </c>
      <c r="M62" s="67">
        <f>'Margin per unit'!M62*'Volume (KT)'!M62*'Selling Price'!M$20/10^3</f>
        <v>0</v>
      </c>
      <c r="N62" s="67">
        <f>'Margin per unit'!N62*'Volume (KT)'!N62*'Selling Price'!N$20/10^3</f>
        <v>0</v>
      </c>
      <c r="O62" s="67">
        <f>'Margin per unit'!O62*'Volume (KT)'!O62*'Selling Price'!O$20/10^3</f>
        <v>0</v>
      </c>
      <c r="P62" s="67">
        <f>'Margin per unit'!P62*'Volume (KT)'!P62*'Selling Price'!P$20/10^3</f>
        <v>0</v>
      </c>
    </row>
    <row r="63" spans="1:17">
      <c r="A63" s="66" t="s">
        <v>88</v>
      </c>
      <c r="B63" s="272" t="s">
        <v>116</v>
      </c>
      <c r="C63" s="275" t="s">
        <v>201</v>
      </c>
      <c r="D63" s="274" t="s">
        <v>90</v>
      </c>
      <c r="E63" s="67">
        <f>'Margin per unit'!E63*'Volume (KT)'!E63*'Selling Price'!E$20/10^3</f>
        <v>0</v>
      </c>
      <c r="F63" s="67">
        <f>'Margin per unit'!F63*'Volume (KT)'!F63*'Selling Price'!F$20/10^3</f>
        <v>0</v>
      </c>
      <c r="G63" s="67">
        <f>'Margin per unit'!G63*'Volume (KT)'!G63*'Selling Price'!G$20/10^3</f>
        <v>0</v>
      </c>
      <c r="H63" s="67">
        <f>'Margin per unit'!H63*'Volume (KT)'!H63*'Selling Price'!H$20/10^3</f>
        <v>0</v>
      </c>
      <c r="I63" s="67">
        <f>'Margin per unit'!I63*'Volume (KT)'!I63*'Selling Price'!I$20/10^3</f>
        <v>0</v>
      </c>
      <c r="J63" s="67">
        <f>'Margin per unit'!J63*'Volume (KT)'!J63*'Selling Price'!J$20/10^3</f>
        <v>0</v>
      </c>
      <c r="K63" s="67">
        <f>'Margin per unit'!K63*'Volume (KT)'!K63*'Selling Price'!K$20/10^3</f>
        <v>0</v>
      </c>
      <c r="L63" s="67">
        <f>'Margin per unit'!L63*'Volume (KT)'!L63*'Selling Price'!L$20/10^3</f>
        <v>0</v>
      </c>
      <c r="M63" s="67">
        <f>'Margin per unit'!M63*'Volume (KT)'!M63*'Selling Price'!M$20/10^3</f>
        <v>0</v>
      </c>
      <c r="N63" s="67">
        <f>'Margin per unit'!N63*'Volume (KT)'!N63*'Selling Price'!N$20/10^3</f>
        <v>0</v>
      </c>
      <c r="O63" s="67">
        <f>'Margin per unit'!O63*'Volume (KT)'!O63*'Selling Price'!O$20/10^3</f>
        <v>0</v>
      </c>
      <c r="P63" s="67">
        <f>'Margin per unit'!P63*'Volume (KT)'!P63*'Selling Price'!P$20/10^3</f>
        <v>0</v>
      </c>
    </row>
    <row r="64" spans="1:17">
      <c r="A64" s="66" t="s">
        <v>88</v>
      </c>
      <c r="B64" s="76" t="s">
        <v>90</v>
      </c>
      <c r="C64" s="76" t="s">
        <v>97</v>
      </c>
      <c r="D64" s="76" t="s">
        <v>90</v>
      </c>
      <c r="E64" s="67">
        <f>'Margin per unit'!E64*'Volume (KT)'!E64*'Selling Price'!E$20/10^3</f>
        <v>1.6110259503698727</v>
      </c>
      <c r="F64" s="67">
        <f>'Margin per unit'!F64*'Volume (KT)'!F64*'Selling Price'!F$20/10^3</f>
        <v>1.3325293612314597</v>
      </c>
      <c r="G64" s="67">
        <f>'Margin per unit'!G64*'Volume (KT)'!G64*'Selling Price'!G$20/10^3</f>
        <v>1.4195282032319221</v>
      </c>
      <c r="H64" s="67">
        <f>'Margin per unit'!H64*'Volume (KT)'!H64*'Selling Price'!H$20/10^3</f>
        <v>1.3610177194416386</v>
      </c>
      <c r="I64" s="67">
        <f>'Margin per unit'!I64*'Volume (KT)'!I64*'Selling Price'!I$20/10^3</f>
        <v>1.4086546835965563</v>
      </c>
      <c r="J64" s="67">
        <f>'Margin per unit'!J64*'Volume (KT)'!J64*'Selling Price'!J$20/10^3</f>
        <v>1.3855946050481251</v>
      </c>
      <c r="K64" s="67">
        <f>'Margin per unit'!K64*'Volume (KT)'!K64*'Selling Price'!K$20/10^3</f>
        <v>1.3765569313218324</v>
      </c>
      <c r="L64" s="67">
        <f>'Margin per unit'!L64*'Volume (KT)'!L64*'Selling Price'!L$20/10^3</f>
        <v>1.2083469768288784</v>
      </c>
      <c r="M64" s="67">
        <f>'Margin per unit'!M64*'Volume (KT)'!M64*'Selling Price'!M$20/10^3</f>
        <v>1.3815861341109568</v>
      </c>
      <c r="N64" s="67">
        <f>'Margin per unit'!N64*'Volume (KT)'!N64*'Selling Price'!N$20/10^3</f>
        <v>1.649217940722326</v>
      </c>
      <c r="O64" s="67">
        <f>'Margin per unit'!O64*'Volume (KT)'!O64*'Selling Price'!O$20/10^3</f>
        <v>1.4178905005762035</v>
      </c>
      <c r="P64" s="67">
        <f>'Margin per unit'!P64*'Volume (KT)'!P64*'Selling Price'!P$20/10^3</f>
        <v>1.4100482210180236</v>
      </c>
    </row>
    <row r="65" spans="1:16">
      <c r="A65" s="66" t="s">
        <v>88</v>
      </c>
      <c r="B65" s="205" t="s">
        <v>42</v>
      </c>
      <c r="C65" s="205" t="s">
        <v>152</v>
      </c>
      <c r="D65" s="205" t="s">
        <v>99</v>
      </c>
      <c r="E65" s="67">
        <f>'Margin per unit'!E65*'Volume (KT)'!E65*'Selling Price'!E$20/10^3</f>
        <v>0</v>
      </c>
      <c r="F65" s="67">
        <f>'Margin per unit'!F65*'Volume (KT)'!F65*'Selling Price'!F$20/10^3</f>
        <v>0</v>
      </c>
      <c r="G65" s="67">
        <f>'Margin per unit'!G65*'Volume (KT)'!G65*'Selling Price'!G$20/10^3</f>
        <v>0</v>
      </c>
      <c r="H65" s="67">
        <f>'Margin per unit'!H65*'Volume (KT)'!H65*'Selling Price'!H$20/10^3</f>
        <v>0</v>
      </c>
      <c r="I65" s="67">
        <f>'Margin per unit'!I65*'Volume (KT)'!I65*'Selling Price'!I$20/10^3</f>
        <v>0</v>
      </c>
      <c r="J65" s="67">
        <f>'Margin per unit'!J65*'Volume (KT)'!J65*'Selling Price'!J$20/10^3</f>
        <v>0</v>
      </c>
      <c r="K65" s="67">
        <f>'Margin per unit'!K65*'Volume (KT)'!K65*'Selling Price'!K$20/10^3</f>
        <v>0</v>
      </c>
      <c r="L65" s="67">
        <f>'Margin per unit'!L65*'Volume (KT)'!L65*'Selling Price'!L$20/10^3</f>
        <v>0</v>
      </c>
      <c r="M65" s="67">
        <f>'Margin per unit'!M65*'Volume (KT)'!M65*'Selling Price'!M$20/10^3</f>
        <v>0</v>
      </c>
      <c r="N65" s="67">
        <f>'Margin per unit'!N65*'Volume (KT)'!N65*'Selling Price'!N$20/10^3</f>
        <v>0</v>
      </c>
      <c r="O65" s="67">
        <f>'Margin per unit'!O65*'Volume (KT)'!O65*'Selling Price'!O$20/10^3</f>
        <v>0</v>
      </c>
      <c r="P65" s="67">
        <f>'Margin per unit'!P65*'Volume (KT)'!P65*'Selling Price'!P$20/10^3</f>
        <v>0</v>
      </c>
    </row>
    <row r="66" spans="1:16">
      <c r="A66" s="66" t="s">
        <v>88</v>
      </c>
      <c r="B66" s="77" t="s">
        <v>116</v>
      </c>
      <c r="C66" s="77" t="s">
        <v>98</v>
      </c>
      <c r="D66" s="77" t="s">
        <v>99</v>
      </c>
      <c r="E66" s="67">
        <f>'Margin per unit'!E66*'Volume (KT)'!E66*'Selling Price'!E$20/10^3</f>
        <v>25.923678103506646</v>
      </c>
      <c r="F66" s="67">
        <f>'Margin per unit'!F66*'Volume (KT)'!F66*'Selling Price'!F$20/10^3</f>
        <v>38.263421363699308</v>
      </c>
      <c r="G66" s="67">
        <f>'Margin per unit'!G66*'Volume (KT)'!G66*'Selling Price'!G$20/10^3</f>
        <v>-3.119964085745619</v>
      </c>
      <c r="H66" s="67">
        <f>'Margin per unit'!H66*'Volume (KT)'!H66*'Selling Price'!H$20/10^3</f>
        <v>-32.15273369714668</v>
      </c>
      <c r="I66" s="67">
        <f>'Margin per unit'!I66*'Volume (KT)'!I66*'Selling Price'!I$20/10^3</f>
        <v>-35.463471535993421</v>
      </c>
      <c r="J66" s="67">
        <f>'Margin per unit'!J66*'Volume (KT)'!J66*'Selling Price'!J$20/10^3</f>
        <v>-24.586864420850745</v>
      </c>
      <c r="K66" s="67">
        <f>'Margin per unit'!K66*'Volume (KT)'!K66*'Selling Price'!K$20/10^3</f>
        <v>-33.399994123035185</v>
      </c>
      <c r="L66" s="67">
        <f>'Margin per unit'!L66*'Volume (KT)'!L66*'Selling Price'!L$20/10^3</f>
        <v>-7.8426768204636437</v>
      </c>
      <c r="M66" s="67">
        <f>'Margin per unit'!M66*'Volume (KT)'!M66*'Selling Price'!M$20/10^3</f>
        <v>-18.036968017328711</v>
      </c>
      <c r="N66" s="67">
        <f>'Margin per unit'!N66*'Volume (KT)'!N66*'Selling Price'!N$20/10^3</f>
        <v>-17.992894242624935</v>
      </c>
      <c r="O66" s="67">
        <f>'Margin per unit'!O66*'Volume (KT)'!O66*'Selling Price'!O$20/10^3</f>
        <v>-3.8094274950495706</v>
      </c>
      <c r="P66" s="67">
        <f>'Margin per unit'!P66*'Volume (KT)'!P66*'Selling Price'!P$20/10^3</f>
        <v>-15.422449344201448</v>
      </c>
    </row>
    <row r="67" spans="1:16">
      <c r="A67" s="66" t="s">
        <v>88</v>
      </c>
      <c r="B67" s="77" t="s">
        <v>116</v>
      </c>
      <c r="C67" s="77" t="s">
        <v>102</v>
      </c>
      <c r="D67" s="77" t="s">
        <v>99</v>
      </c>
      <c r="E67" s="67">
        <f>'Margin per unit'!E67*'Volume (KT)'!E67*'Selling Price'!E$20/10^3</f>
        <v>0</v>
      </c>
      <c r="F67" s="67">
        <f>'Margin per unit'!F67*'Volume (KT)'!F67*'Selling Price'!F$20/10^3</f>
        <v>0</v>
      </c>
      <c r="G67" s="67">
        <f>'Margin per unit'!G67*'Volume (KT)'!G67*'Selling Price'!G$20/10^3</f>
        <v>0</v>
      </c>
      <c r="H67" s="67">
        <f>'Margin per unit'!H67*'Volume (KT)'!H67*'Selling Price'!H$20/10^3</f>
        <v>-0.13614313866247496</v>
      </c>
      <c r="I67" s="67">
        <f>'Margin per unit'!I67*'Volume (KT)'!I67*'Selling Price'!I$20/10^3</f>
        <v>-0.92556954933185542</v>
      </c>
      <c r="J67" s="67">
        <f>'Margin per unit'!J67*'Volume (KT)'!J67*'Selling Price'!J$20/10^3</f>
        <v>0.74249987614335811</v>
      </c>
      <c r="K67" s="67">
        <f>'Margin per unit'!K67*'Volume (KT)'!K67*'Selling Price'!K$20/10^3</f>
        <v>-0.21734566252965398</v>
      </c>
      <c r="L67" s="67">
        <f>'Margin per unit'!L67*'Volume (KT)'!L67*'Selling Price'!L$20/10^3</f>
        <v>0</v>
      </c>
      <c r="M67" s="67">
        <f>'Margin per unit'!M67*'Volume (KT)'!M67*'Selling Price'!M$20/10^3</f>
        <v>0</v>
      </c>
      <c r="N67" s="67">
        <f>'Margin per unit'!N67*'Volume (KT)'!N67*'Selling Price'!N$20/10^3</f>
        <v>0</v>
      </c>
      <c r="O67" s="67">
        <f>'Margin per unit'!O67*'Volume (KT)'!O67*'Selling Price'!O$20/10^3</f>
        <v>0</v>
      </c>
      <c r="P67" s="67">
        <f>'Margin per unit'!P67*'Volume (KT)'!P67*'Selling Price'!P$20/10^3</f>
        <v>0</v>
      </c>
    </row>
    <row r="68" spans="1:16">
      <c r="A68" s="66" t="s">
        <v>88</v>
      </c>
      <c r="B68" s="77" t="s">
        <v>116</v>
      </c>
      <c r="C68" s="77" t="s">
        <v>103</v>
      </c>
      <c r="D68" s="77" t="s">
        <v>99</v>
      </c>
      <c r="E68" s="67">
        <f>'Margin per unit'!E68*'Volume (KT)'!E68*'Selling Price'!E$20/10^3</f>
        <v>0</v>
      </c>
      <c r="F68" s="67">
        <f>'Margin per unit'!F68*'Volume (KT)'!F68*'Selling Price'!F$20/10^3</f>
        <v>0</v>
      </c>
      <c r="G68" s="67">
        <f>'Margin per unit'!G68*'Volume (KT)'!G68*'Selling Price'!G$20/10^3</f>
        <v>0</v>
      </c>
      <c r="H68" s="67">
        <f>'Margin per unit'!H68*'Volume (KT)'!H68*'Selling Price'!H$20/10^3</f>
        <v>0</v>
      </c>
      <c r="I68" s="67">
        <f>'Margin per unit'!I68*'Volume (KT)'!I68*'Selling Price'!I$20/10^3</f>
        <v>0</v>
      </c>
      <c r="J68" s="67">
        <f>'Margin per unit'!J68*'Volume (KT)'!J68*'Selling Price'!J$20/10^3</f>
        <v>0</v>
      </c>
      <c r="K68" s="67">
        <f>'Margin per unit'!K68*'Volume (KT)'!K68*'Selling Price'!K$20/10^3</f>
        <v>-0.13087774890669965</v>
      </c>
      <c r="L68" s="67">
        <f>'Margin per unit'!L68*'Volume (KT)'!L68*'Selling Price'!L$20/10^3</f>
        <v>0</v>
      </c>
      <c r="M68" s="67">
        <f>'Margin per unit'!M68*'Volume (KT)'!M68*'Selling Price'!M$20/10^3</f>
        <v>0</v>
      </c>
      <c r="N68" s="67">
        <f>'Margin per unit'!N68*'Volume (KT)'!N68*'Selling Price'!N$20/10^3</f>
        <v>0</v>
      </c>
      <c r="O68" s="67">
        <f>'Margin per unit'!O68*'Volume (KT)'!O68*'Selling Price'!O$20/10^3</f>
        <v>0</v>
      </c>
      <c r="P68" s="67">
        <f>'Margin per unit'!P68*'Volume (KT)'!P68*'Selling Price'!P$20/10^3</f>
        <v>0</v>
      </c>
    </row>
    <row r="69" spans="1:16">
      <c r="A69" s="66" t="s">
        <v>88</v>
      </c>
      <c r="B69" s="76" t="s">
        <v>90</v>
      </c>
      <c r="C69" s="76" t="s">
        <v>98</v>
      </c>
      <c r="D69" s="76" t="s">
        <v>99</v>
      </c>
      <c r="E69" s="67">
        <f>'Margin per unit'!E69*'Volume (KT)'!E69*'Selling Price'!E$20/10^3</f>
        <v>26.141782450161557</v>
      </c>
      <c r="F69" s="67">
        <f>'Margin per unit'!F69*'Volume (KT)'!F69*'Selling Price'!F$20/10^3</f>
        <v>6.0435310195253473</v>
      </c>
      <c r="G69" s="67">
        <f>'Margin per unit'!G69*'Volume (KT)'!G69*'Selling Price'!G$20/10^3</f>
        <v>21.740563460043301</v>
      </c>
      <c r="H69" s="67">
        <f>'Margin per unit'!H69*'Volume (KT)'!H69*'Selling Price'!H$20/10^3</f>
        <v>0</v>
      </c>
      <c r="I69" s="67">
        <f>'Margin per unit'!I69*'Volume (KT)'!I69*'Selling Price'!I$20/10^3</f>
        <v>0</v>
      </c>
      <c r="J69" s="67">
        <f>'Margin per unit'!J69*'Volume (KT)'!J69*'Selling Price'!J$20/10^3</f>
        <v>0</v>
      </c>
      <c r="K69" s="67">
        <f>'Margin per unit'!K69*'Volume (KT)'!K69*'Selling Price'!K$20/10^3</f>
        <v>0</v>
      </c>
      <c r="L69" s="67">
        <f>'Margin per unit'!L69*'Volume (KT)'!L69*'Selling Price'!L$20/10^3</f>
        <v>10.452584582103846</v>
      </c>
      <c r="M69" s="67">
        <f>'Margin per unit'!M69*'Volume (KT)'!M69*'Selling Price'!M$20/10^3</f>
        <v>6.0453095433650033</v>
      </c>
      <c r="N69" s="67">
        <f>'Margin per unit'!N69*'Volume (KT)'!N69*'Selling Price'!N$20/10^3</f>
        <v>10.612842793810435</v>
      </c>
      <c r="O69" s="67">
        <f>'Margin per unit'!O69*'Volume (KT)'!O69*'Selling Price'!O$20/10^3</f>
        <v>27.956654457059003</v>
      </c>
      <c r="P69" s="67">
        <f>'Margin per unit'!P69*'Volume (KT)'!P69*'Selling Price'!P$20/10^3</f>
        <v>11.584411262908766</v>
      </c>
    </row>
    <row r="70" spans="1:16">
      <c r="A70" s="66" t="s">
        <v>88</v>
      </c>
      <c r="B70" s="76" t="s">
        <v>90</v>
      </c>
      <c r="C70" s="76" t="s">
        <v>98</v>
      </c>
      <c r="D70" s="76" t="s">
        <v>100</v>
      </c>
      <c r="E70" s="67">
        <f>'Margin per unit'!E70*'Volume (KT)'!E70*'Selling Price'!E$20/10^3</f>
        <v>33.576004341713414</v>
      </c>
      <c r="F70" s="67">
        <f>'Margin per unit'!F70*'Volume (KT)'!F70*'Selling Price'!F$20/10^3</f>
        <v>24.600899896078595</v>
      </c>
      <c r="G70" s="67">
        <f>'Margin per unit'!G70*'Volume (KT)'!G70*'Selling Price'!G$20/10^3</f>
        <v>33.137483240840282</v>
      </c>
      <c r="H70" s="67">
        <f>'Margin per unit'!H70*'Volume (KT)'!H70*'Selling Price'!H$20/10^3</f>
        <v>27.521653159810423</v>
      </c>
      <c r="I70" s="67">
        <f>'Margin per unit'!I70*'Volume (KT)'!I70*'Selling Price'!I$20/10^3</f>
        <v>31.919545250570867</v>
      </c>
      <c r="J70" s="67">
        <f>'Margin per unit'!J70*'Volume (KT)'!J70*'Selling Price'!J$20/10^3</f>
        <v>29.247469617922256</v>
      </c>
      <c r="K70" s="67">
        <f>'Margin per unit'!K70*'Volume (KT)'!K70*'Selling Price'!K$20/10^3</f>
        <v>29.976162284511499</v>
      </c>
      <c r="L70" s="67">
        <f>'Margin per unit'!L70*'Volume (KT)'!L70*'Selling Price'!L$20/10^3</f>
        <v>15.830347676126951</v>
      </c>
      <c r="M70" s="67">
        <f>'Margin per unit'!M70*'Volume (KT)'!M70*'Selling Price'!M$20/10^3</f>
        <v>29.954659850450248</v>
      </c>
      <c r="N70" s="67">
        <f>'Margin per unit'!N70*'Volume (KT)'!N70*'Selling Price'!N$20/10^3</f>
        <v>53.527014576479189</v>
      </c>
      <c r="O70" s="67">
        <f>'Margin per unit'!O70*'Volume (KT)'!O70*'Selling Price'!O$20/10^3</f>
        <v>33.304630357930577</v>
      </c>
      <c r="P70" s="67">
        <f>'Margin per unit'!P70*'Volume (KT)'!P70*'Selling Price'!P$20/10^3</f>
        <v>33.464811764524974</v>
      </c>
    </row>
    <row r="71" spans="1:16">
      <c r="A71" s="66" t="s">
        <v>88</v>
      </c>
      <c r="B71" s="76" t="s">
        <v>90</v>
      </c>
      <c r="C71" s="76" t="s">
        <v>98</v>
      </c>
      <c r="D71" s="76" t="s">
        <v>101</v>
      </c>
      <c r="E71" s="67">
        <f>'Margin per unit'!E71*'Volume (KT)'!E71*'Selling Price'!E$20/10^3</f>
        <v>2.0318194708305426</v>
      </c>
      <c r="F71" s="67">
        <f>'Margin per unit'!F71*'Volume (KT)'!F71*'Selling Price'!F$20/10^3</f>
        <v>1.9456743271704633</v>
      </c>
      <c r="G71" s="67">
        <f>'Margin per unit'!G71*'Volume (KT)'!G71*'Selling Price'!G$20/10^3</f>
        <v>6.9844564978268684</v>
      </c>
      <c r="H71" s="67">
        <f>'Margin per unit'!H71*'Volume (KT)'!H71*'Selling Price'!H$20/10^3</f>
        <v>5.7306604166065345</v>
      </c>
      <c r="I71" s="67">
        <f>'Margin per unit'!I71*'Volume (KT)'!I71*'Selling Price'!I$20/10^3</f>
        <v>6.7514525056405184</v>
      </c>
      <c r="J71" s="67">
        <f>'Margin per unit'!J71*'Volume (KT)'!J71*'Selling Price'!J$20/10^3</f>
        <v>6.2573079653169934</v>
      </c>
      <c r="K71" s="67">
        <f>'Margin per unit'!K71*'Volume (KT)'!K71*'Selling Price'!K$20/10^3</f>
        <v>6.0636435283249481</v>
      </c>
      <c r="L71" s="67">
        <f>'Margin per unit'!L71*'Volume (KT)'!L71*'Selling Price'!L$20/10^3</f>
        <v>2.4591445034759545</v>
      </c>
      <c r="M71" s="67">
        <f>'Margin per unit'!M71*'Volume (KT)'!M71*'Selling Price'!M$20/10^3</f>
        <v>6.171412159520469</v>
      </c>
      <c r="N71" s="67">
        <f>'Margin per unit'!N71*'Volume (KT)'!N71*'Selling Price'!N$20/10^3</f>
        <v>11.90637944404985</v>
      </c>
      <c r="O71" s="67">
        <f>'Margin per unit'!O71*'Volume (KT)'!O71*'Selling Price'!O$20/10^3</f>
        <v>6.949362869490062</v>
      </c>
      <c r="P71" s="67">
        <f>'Margin per unit'!P71*'Volume (KT)'!P71*'Selling Price'!P$20/10^3</f>
        <v>6.7813140218148051</v>
      </c>
    </row>
    <row r="72" spans="1:16">
      <c r="A72" s="66" t="s">
        <v>88</v>
      </c>
      <c r="B72" s="76" t="s">
        <v>90</v>
      </c>
      <c r="C72" s="76" t="s">
        <v>98</v>
      </c>
      <c r="D72" s="76" t="s">
        <v>113</v>
      </c>
      <c r="E72" s="67">
        <f>'Margin per unit'!E72*'Volume (KT)'!E72*'Selling Price'!E$20/10^3</f>
        <v>0.22844560949058584</v>
      </c>
      <c r="F72" s="67">
        <f>'Margin per unit'!F72*'Volume (KT)'!F72*'Selling Price'!F$20/10^3</f>
        <v>0.24108401195634038</v>
      </c>
      <c r="G72" s="67">
        <f>'Margin per unit'!G72*'Volume (KT)'!G72*'Selling Price'!G$20/10^3</f>
        <v>0.27836922995653723</v>
      </c>
      <c r="H72" s="67">
        <f>'Margin per unit'!H72*'Volume (KT)'!H72*'Selling Price'!H$20/10^3</f>
        <v>0.33772441110950779</v>
      </c>
      <c r="I72" s="67">
        <f>'Margin per unit'!I72*'Volume (KT)'!I72*'Selling Price'!I$20/10^3</f>
        <v>0.45618191685468418</v>
      </c>
      <c r="J72" s="67">
        <f>'Margin per unit'!J72*'Volume (KT)'!J72*'Selling Price'!J$20/10^3</f>
        <v>0.43971043217723338</v>
      </c>
      <c r="K72" s="67">
        <f>'Margin per unit'!K72*'Volume (KT)'!K72*'Selling Price'!K$20/10^3</f>
        <v>0.43325495094416522</v>
      </c>
      <c r="L72" s="67">
        <f>'Margin per unit'!L72*'Volume (KT)'!L72*'Selling Price'!L$20/10^3</f>
        <v>0.31310498344919874</v>
      </c>
      <c r="M72" s="67">
        <f>'Margin per unit'!M72*'Volume (KT)'!M72*'Selling Price'!M$20/10^3</f>
        <v>0.43684723865068259</v>
      </c>
      <c r="N72" s="67">
        <f>'Margin per unit'!N72*'Volume (KT)'!N72*'Selling Price'!N$20/10^3</f>
        <v>0.62801281480166149</v>
      </c>
      <c r="O72" s="67">
        <f>'Margin per unit'!O72*'Volume (KT)'!O72*'Selling Price'!O$20/10^3</f>
        <v>0.55533471477960239</v>
      </c>
      <c r="P72" s="67">
        <f>'Margin per unit'!P72*'Volume (KT)'!P72*'Selling Price'!P$20/10^3</f>
        <v>0.54861276087259203</v>
      </c>
    </row>
    <row r="73" spans="1:16">
      <c r="A73" s="66" t="s">
        <v>88</v>
      </c>
      <c r="B73" s="76" t="s">
        <v>90</v>
      </c>
      <c r="C73" s="76" t="s">
        <v>102</v>
      </c>
      <c r="D73" s="76" t="s">
        <v>99</v>
      </c>
      <c r="E73" s="67">
        <f>'Margin per unit'!E73*'Volume (KT)'!E73*'Selling Price'!E$20/10^3</f>
        <v>0</v>
      </c>
      <c r="F73" s="67">
        <f>'Margin per unit'!F73*'Volume (KT)'!F73*'Selling Price'!F$20/10^3</f>
        <v>11.548191406992316</v>
      </c>
      <c r="G73" s="67">
        <f>'Margin per unit'!G73*'Volume (KT)'!G73*'Selling Price'!G$20/10^3</f>
        <v>15.673481186717231</v>
      </c>
      <c r="H73" s="67">
        <f>'Margin per unit'!H73*'Volume (KT)'!H73*'Selling Price'!H$20/10^3</f>
        <v>6.8602534827978676</v>
      </c>
      <c r="I73" s="67">
        <f>'Margin per unit'!I73*'Volume (KT)'!I73*'Selling Price'!I$20/10^3</f>
        <v>11.041376492831571</v>
      </c>
      <c r="J73" s="67">
        <f>'Margin per unit'!J73*'Volume (KT)'!J73*'Selling Price'!J$20/10^3</f>
        <v>8.5103792244228309</v>
      </c>
      <c r="K73" s="67">
        <f>'Margin per unit'!K73*'Volume (KT)'!K73*'Selling Price'!K$20/10^3</f>
        <v>0</v>
      </c>
      <c r="L73" s="67">
        <f>'Margin per unit'!L73*'Volume (KT)'!L73*'Selling Price'!L$20/10^3</f>
        <v>8.1124913260992866</v>
      </c>
      <c r="M73" s="67">
        <f>'Margin per unit'!M73*'Volume (KT)'!M73*'Selling Price'!M$20/10^3</f>
        <v>14.794573106979414</v>
      </c>
      <c r="N73" s="67">
        <f>'Margin per unit'!N73*'Volume (KT)'!N73*'Selling Price'!N$20/10^3</f>
        <v>25.159813311986998</v>
      </c>
      <c r="O73" s="67">
        <f>'Margin per unit'!O73*'Volume (KT)'!O73*'Selling Price'!O$20/10^3</f>
        <v>16.237183477779375</v>
      </c>
      <c r="P73" s="67">
        <f>'Margin per unit'!P73*'Volume (KT)'!P73*'Selling Price'!P$20/10^3</f>
        <v>15.934695551963914</v>
      </c>
    </row>
    <row r="74" spans="1:16">
      <c r="A74" s="66" t="s">
        <v>88</v>
      </c>
      <c r="B74" s="76" t="s">
        <v>90</v>
      </c>
      <c r="C74" s="76" t="s">
        <v>103</v>
      </c>
      <c r="D74" s="76" t="s">
        <v>99</v>
      </c>
      <c r="E74" s="67">
        <f>'Margin per unit'!E74*'Volume (KT)'!E74*'Selling Price'!E$20/10^3</f>
        <v>0</v>
      </c>
      <c r="F74" s="67">
        <f>'Margin per unit'!F74*'Volume (KT)'!F74*'Selling Price'!F$20/10^3</f>
        <v>7.0992979961018348</v>
      </c>
      <c r="G74" s="67">
        <f>'Margin per unit'!G74*'Volume (KT)'!G74*'Selling Price'!G$20/10^3</f>
        <v>10.248045391315113</v>
      </c>
      <c r="H74" s="67">
        <f>'Margin per unit'!H74*'Volume (KT)'!H74*'Selling Price'!H$20/10^3</f>
        <v>8.2941636839893409</v>
      </c>
      <c r="I74" s="67">
        <f>'Margin per unit'!I74*'Volume (KT)'!I74*'Selling Price'!I$20/10^3</f>
        <v>9.9694466151438554</v>
      </c>
      <c r="J74" s="67">
        <f>'Margin per unit'!J74*'Volume (KT)'!J74*'Selling Price'!J$20/10^3</f>
        <v>9.4094161361105275</v>
      </c>
      <c r="K74" s="67">
        <f>'Margin per unit'!K74*'Volume (KT)'!K74*'Selling Price'!K$20/10^3</f>
        <v>0.4010133526700646</v>
      </c>
      <c r="L74" s="67">
        <f>'Margin per unit'!L74*'Volume (KT)'!L74*'Selling Price'!L$20/10^3</f>
        <v>5.1078649090254764</v>
      </c>
      <c r="M74" s="67">
        <f>'Margin per unit'!M74*'Volume (KT)'!M74*'Selling Price'!M$20/10^3</f>
        <v>9.3151015858759276</v>
      </c>
      <c r="N74" s="67">
        <f>'Margin per unit'!N74*'Volume (KT)'!N74*'Selling Price'!N$20/10^3</f>
        <v>15.841363937176997</v>
      </c>
      <c r="O74" s="67">
        <f>'Margin per unit'!O74*'Volume (KT)'!O74*'Selling Price'!O$20/10^3</f>
        <v>10.223411819342569</v>
      </c>
      <c r="P74" s="67">
        <f>'Margin per unit'!P74*'Volume (KT)'!P74*'Selling Price'!P$20/10^3</f>
        <v>10.032956458643946</v>
      </c>
    </row>
    <row r="75" spans="1:16">
      <c r="A75" s="66" t="s">
        <v>88</v>
      </c>
      <c r="B75" s="76" t="s">
        <v>90</v>
      </c>
      <c r="C75" s="76" t="s">
        <v>104</v>
      </c>
      <c r="D75" s="76" t="s">
        <v>99</v>
      </c>
      <c r="E75" s="67">
        <f>'Margin per unit'!E75*'Volume (KT)'!E75*'Selling Price'!E$20/10^3</f>
        <v>0</v>
      </c>
      <c r="F75" s="67">
        <f>'Margin per unit'!F75*'Volume (KT)'!F75*'Selling Price'!F$20/10^3</f>
        <v>0</v>
      </c>
      <c r="G75" s="67">
        <f>'Margin per unit'!G75*'Volume (KT)'!G75*'Selling Price'!G$20/10^3</f>
        <v>0</v>
      </c>
      <c r="H75" s="67">
        <f>'Margin per unit'!H75*'Volume (KT)'!H75*'Selling Price'!H$20/10^3</f>
        <v>0</v>
      </c>
      <c r="I75" s="67">
        <f>'Margin per unit'!I75*'Volume (KT)'!I75*'Selling Price'!I$20/10^3</f>
        <v>0</v>
      </c>
      <c r="J75" s="67">
        <f>'Margin per unit'!J75*'Volume (KT)'!J75*'Selling Price'!J$20/10^3</f>
        <v>0</v>
      </c>
      <c r="K75" s="67">
        <f>'Margin per unit'!K75*'Volume (KT)'!K75*'Selling Price'!K$20/10^3</f>
        <v>0</v>
      </c>
      <c r="L75" s="67">
        <f>'Margin per unit'!L75*'Volume (KT)'!L75*'Selling Price'!L$20/10^3</f>
        <v>0</v>
      </c>
      <c r="M75" s="67">
        <f>'Margin per unit'!M75*'Volume (KT)'!M75*'Selling Price'!M$20/10^3</f>
        <v>0</v>
      </c>
      <c r="N75" s="67">
        <f>'Margin per unit'!N75*'Volume (KT)'!N75*'Selling Price'!N$20/10^3</f>
        <v>0</v>
      </c>
      <c r="O75" s="67">
        <f>'Margin per unit'!O75*'Volume (KT)'!O75*'Selling Price'!O$20/10^3</f>
        <v>0</v>
      </c>
      <c r="P75" s="67">
        <f>'Margin per unit'!P75*'Volume (KT)'!P75*'Selling Price'!P$20/10^3</f>
        <v>0</v>
      </c>
    </row>
    <row r="76" spans="1:16">
      <c r="A76" s="66" t="s">
        <v>88</v>
      </c>
      <c r="B76" s="76" t="s">
        <v>90</v>
      </c>
      <c r="C76" s="76" t="s">
        <v>104</v>
      </c>
      <c r="D76" s="76" t="s">
        <v>101</v>
      </c>
      <c r="E76" s="67">
        <f>'Margin per unit'!E76*'Volume (KT)'!E76*'Selling Price'!E$20/10^3</f>
        <v>0</v>
      </c>
      <c r="F76" s="67">
        <f>'Margin per unit'!F76*'Volume (KT)'!F76*'Selling Price'!F$20/10^3</f>
        <v>0</v>
      </c>
      <c r="G76" s="67">
        <f>'Margin per unit'!G76*'Volume (KT)'!G76*'Selling Price'!G$20/10^3</f>
        <v>0</v>
      </c>
      <c r="H76" s="67">
        <f>'Margin per unit'!H76*'Volume (KT)'!H76*'Selling Price'!H$20/10^3</f>
        <v>0</v>
      </c>
      <c r="I76" s="67">
        <f>'Margin per unit'!I76*'Volume (KT)'!I76*'Selling Price'!I$20/10^3</f>
        <v>0</v>
      </c>
      <c r="J76" s="67">
        <f>'Margin per unit'!J76*'Volume (KT)'!J76*'Selling Price'!J$20/10^3</f>
        <v>0</v>
      </c>
      <c r="K76" s="67">
        <f>'Margin per unit'!K76*'Volume (KT)'!K76*'Selling Price'!K$20/10^3</f>
        <v>0</v>
      </c>
      <c r="L76" s="67">
        <f>'Margin per unit'!L76*'Volume (KT)'!L76*'Selling Price'!L$20/10^3</f>
        <v>0</v>
      </c>
      <c r="M76" s="67">
        <f>'Margin per unit'!M76*'Volume (KT)'!M76*'Selling Price'!M$20/10^3</f>
        <v>0</v>
      </c>
      <c r="N76" s="67">
        <f>'Margin per unit'!N76*'Volume (KT)'!N76*'Selling Price'!N$20/10^3</f>
        <v>0</v>
      </c>
      <c r="O76" s="67">
        <f>'Margin per unit'!O76*'Volume (KT)'!O76*'Selling Price'!O$20/10^3</f>
        <v>0</v>
      </c>
      <c r="P76" s="67">
        <f>'Margin per unit'!P76*'Volume (KT)'!P76*'Selling Price'!P$20/10^3</f>
        <v>0</v>
      </c>
    </row>
    <row r="77" spans="1:16">
      <c r="A77" s="66" t="s">
        <v>88</v>
      </c>
      <c r="B77" s="76" t="s">
        <v>90</v>
      </c>
      <c r="C77" s="76" t="s">
        <v>105</v>
      </c>
      <c r="D77" s="76" t="s">
        <v>99</v>
      </c>
      <c r="E77" s="67">
        <f>'Margin per unit'!E77*'Volume (KT)'!E77*'Selling Price'!E$20/10^3</f>
        <v>0</v>
      </c>
      <c r="F77" s="67">
        <f>'Margin per unit'!F77*'Volume (KT)'!F77*'Selling Price'!F$20/10^3</f>
        <v>0</v>
      </c>
      <c r="G77" s="67">
        <f>'Margin per unit'!G77*'Volume (KT)'!G77*'Selling Price'!G$20/10^3</f>
        <v>0</v>
      </c>
      <c r="H77" s="67">
        <f>'Margin per unit'!H77*'Volume (KT)'!H77*'Selling Price'!H$20/10^3</f>
        <v>0</v>
      </c>
      <c r="I77" s="67">
        <f>'Margin per unit'!I77*'Volume (KT)'!I77*'Selling Price'!I$20/10^3</f>
        <v>0</v>
      </c>
      <c r="J77" s="67">
        <f>'Margin per unit'!J77*'Volume (KT)'!J77*'Selling Price'!J$20/10^3</f>
        <v>0</v>
      </c>
      <c r="K77" s="67">
        <f>'Margin per unit'!K77*'Volume (KT)'!K77*'Selling Price'!K$20/10^3</f>
        <v>0</v>
      </c>
      <c r="L77" s="67">
        <f>'Margin per unit'!L77*'Volume (KT)'!L77*'Selling Price'!L$20/10^3</f>
        <v>0</v>
      </c>
      <c r="M77" s="67">
        <f>'Margin per unit'!M77*'Volume (KT)'!M77*'Selling Price'!M$20/10^3</f>
        <v>0</v>
      </c>
      <c r="N77" s="67">
        <f>'Margin per unit'!N77*'Volume (KT)'!N77*'Selling Price'!N$20/10^3</f>
        <v>0</v>
      </c>
      <c r="O77" s="67">
        <f>'Margin per unit'!O77*'Volume (KT)'!O77*'Selling Price'!O$20/10^3</f>
        <v>0</v>
      </c>
      <c r="P77" s="67">
        <f>'Margin per unit'!P77*'Volume (KT)'!P77*'Selling Price'!P$20/10^3</f>
        <v>0</v>
      </c>
    </row>
    <row r="78" spans="1:16">
      <c r="A78" s="66" t="s">
        <v>88</v>
      </c>
      <c r="B78" s="76" t="s">
        <v>90</v>
      </c>
      <c r="C78" s="76" t="s">
        <v>105</v>
      </c>
      <c r="D78" s="76" t="s">
        <v>101</v>
      </c>
      <c r="E78" s="67">
        <f>'Margin per unit'!E78*'Volume (KT)'!E78*'Selling Price'!E$20/10^3</f>
        <v>0</v>
      </c>
      <c r="F78" s="67">
        <f>'Margin per unit'!F78*'Volume (KT)'!F78*'Selling Price'!F$20/10^3</f>
        <v>0</v>
      </c>
      <c r="G78" s="67">
        <f>'Margin per unit'!G78*'Volume (KT)'!G78*'Selling Price'!G$20/10^3</f>
        <v>0</v>
      </c>
      <c r="H78" s="67">
        <f>'Margin per unit'!H78*'Volume (KT)'!H78*'Selling Price'!H$20/10^3</f>
        <v>0</v>
      </c>
      <c r="I78" s="67">
        <f>'Margin per unit'!I78*'Volume (KT)'!I78*'Selling Price'!I$20/10^3</f>
        <v>0</v>
      </c>
      <c r="J78" s="67">
        <f>'Margin per unit'!J78*'Volume (KT)'!J78*'Selling Price'!J$20/10^3</f>
        <v>0</v>
      </c>
      <c r="K78" s="67">
        <f>'Margin per unit'!K78*'Volume (KT)'!K78*'Selling Price'!K$20/10^3</f>
        <v>0</v>
      </c>
      <c r="L78" s="67">
        <f>'Margin per unit'!L78*'Volume (KT)'!L78*'Selling Price'!L$20/10^3</f>
        <v>0</v>
      </c>
      <c r="M78" s="67">
        <f>'Margin per unit'!M78*'Volume (KT)'!M78*'Selling Price'!M$20/10^3</f>
        <v>0</v>
      </c>
      <c r="N78" s="67">
        <f>'Margin per unit'!N78*'Volume (KT)'!N78*'Selling Price'!N$20/10^3</f>
        <v>0</v>
      </c>
      <c r="O78" s="67">
        <f>'Margin per unit'!O78*'Volume (KT)'!O78*'Selling Price'!O$20/10^3</f>
        <v>0</v>
      </c>
      <c r="P78" s="67">
        <f>'Margin per unit'!P78*'Volume (KT)'!P78*'Selling Price'!P$20/10^3</f>
        <v>0</v>
      </c>
    </row>
    <row r="79" spans="1:16">
      <c r="A79" s="66" t="s">
        <v>88</v>
      </c>
      <c r="B79" s="76" t="s">
        <v>90</v>
      </c>
      <c r="C79" s="76" t="s">
        <v>106</v>
      </c>
      <c r="D79" s="76" t="s">
        <v>99</v>
      </c>
      <c r="E79" s="67">
        <f>'Margin per unit'!E79*'Volume (KT)'!E79*'Selling Price'!E$20/10^3</f>
        <v>0</v>
      </c>
      <c r="F79" s="67">
        <f>'Margin per unit'!F79*'Volume (KT)'!F79*'Selling Price'!F$20/10^3</f>
        <v>0</v>
      </c>
      <c r="G79" s="67">
        <f>'Margin per unit'!G79*'Volume (KT)'!G79*'Selling Price'!G$20/10^3</f>
        <v>0</v>
      </c>
      <c r="H79" s="67">
        <f>'Margin per unit'!H79*'Volume (KT)'!H79*'Selling Price'!H$20/10^3</f>
        <v>0</v>
      </c>
      <c r="I79" s="67">
        <f>'Margin per unit'!I79*'Volume (KT)'!I79*'Selling Price'!I$20/10^3</f>
        <v>0</v>
      </c>
      <c r="J79" s="67">
        <f>'Margin per unit'!J79*'Volume (KT)'!J79*'Selling Price'!J$20/10^3</f>
        <v>0</v>
      </c>
      <c r="K79" s="67">
        <f>'Margin per unit'!K79*'Volume (KT)'!K79*'Selling Price'!K$20/10^3</f>
        <v>0</v>
      </c>
      <c r="L79" s="67">
        <f>'Margin per unit'!L79*'Volume (KT)'!L79*'Selling Price'!L$20/10^3</f>
        <v>0</v>
      </c>
      <c r="M79" s="67">
        <f>'Margin per unit'!M79*'Volume (KT)'!M79*'Selling Price'!M$20/10^3</f>
        <v>0</v>
      </c>
      <c r="N79" s="67">
        <f>'Margin per unit'!N79*'Volume (KT)'!N79*'Selling Price'!N$20/10^3</f>
        <v>0</v>
      </c>
      <c r="O79" s="67">
        <f>'Margin per unit'!O79*'Volume (KT)'!O79*'Selling Price'!O$20/10^3</f>
        <v>0</v>
      </c>
      <c r="P79" s="67">
        <f>'Margin per unit'!P79*'Volume (KT)'!P79*'Selling Price'!P$20/10^3</f>
        <v>0</v>
      </c>
    </row>
    <row r="80" spans="1:16">
      <c r="A80" s="66" t="s">
        <v>88</v>
      </c>
      <c r="B80" s="76" t="s">
        <v>90</v>
      </c>
      <c r="C80" s="76" t="s">
        <v>106</v>
      </c>
      <c r="D80" s="76" t="s">
        <v>101</v>
      </c>
      <c r="E80" s="67">
        <f>'Margin per unit'!E80*'Volume (KT)'!E80*'Selling Price'!E$20/10^3</f>
        <v>0</v>
      </c>
      <c r="F80" s="67">
        <f>'Margin per unit'!F80*'Volume (KT)'!F80*'Selling Price'!F$20/10^3</f>
        <v>2.6936547673887561</v>
      </c>
      <c r="G80" s="67">
        <f>'Margin per unit'!G80*'Volume (KT)'!G80*'Selling Price'!G$20/10^3</f>
        <v>3.2156478193915277</v>
      </c>
      <c r="H80" s="67">
        <f>'Margin per unit'!H80*'Volume (KT)'!H80*'Selling Price'!H$20/10^3</f>
        <v>2.4553584999855658</v>
      </c>
      <c r="I80" s="67">
        <f>'Margin per unit'!I80*'Volume (KT)'!I80*'Selling Price'!I$20/10^3</f>
        <v>2.7003486013537219</v>
      </c>
      <c r="J80" s="67">
        <f>'Margin per unit'!J80*'Volume (KT)'!J80*'Selling Price'!J$20/10^3</f>
        <v>2.5817539116760759</v>
      </c>
      <c r="K80" s="67">
        <f>'Margin per unit'!K80*'Volume (KT)'!K80*'Selling Price'!K$20/10^3</f>
        <v>2.5352744467979891</v>
      </c>
      <c r="L80" s="67">
        <f>'Margin per unit'!L80*'Volume (KT)'!L80*'Selling Price'!L$20/10^3</f>
        <v>1.6701946808342305</v>
      </c>
      <c r="M80" s="67">
        <f>'Margin per unit'!M80*'Volume (KT)'!M80*'Selling Price'!M$20/10^3</f>
        <v>2.561138918284914</v>
      </c>
      <c r="N80" s="67">
        <f>'Margin per unit'!N80*'Volume (KT)'!N80*'Selling Price'!N$20/10^3</f>
        <v>3.9375310665719696</v>
      </c>
      <c r="O80" s="67">
        <f>'Margin per unit'!O80*'Volume (KT)'!O80*'Selling Price'!O$20/10^3</f>
        <v>2.7478470886776196</v>
      </c>
      <c r="P80" s="67">
        <f>'Margin per unit'!P80*'Volume (KT)'!P80*'Selling Price'!P$20/10^3</f>
        <v>2.7075153652355586</v>
      </c>
    </row>
    <row r="81" spans="1:16">
      <c r="A81" s="66" t="s">
        <v>88</v>
      </c>
      <c r="B81" s="76" t="s">
        <v>90</v>
      </c>
      <c r="C81" s="76" t="s">
        <v>106</v>
      </c>
      <c r="D81" s="76" t="s">
        <v>113</v>
      </c>
      <c r="E81" s="67">
        <f>'Margin per unit'!E81*'Volume (KT)'!E81*'Selling Price'!E$20/10^3</f>
        <v>0</v>
      </c>
      <c r="F81" s="67">
        <f>'Margin per unit'!F81*'Volume (KT)'!F81*'Selling Price'!F$20/10^3</f>
        <v>0.88289069855023994</v>
      </c>
      <c r="G81" s="67">
        <f>'Margin per unit'!G81*'Volume (KT)'!G81*'Selling Price'!G$20/10^3</f>
        <v>0.98231794655076687</v>
      </c>
      <c r="H81" s="67">
        <f>'Margin per unit'!H81*'Volume (KT)'!H81*'Selling Price'!H$20/10^3</f>
        <v>0.68658661666426124</v>
      </c>
      <c r="I81" s="67">
        <f>'Margin per unit'!I81*'Volume (KT)'!I81*'Selling Price'!I$20/10^3</f>
        <v>0.72741830022562071</v>
      </c>
      <c r="J81" s="67">
        <f>'Margin per unit'!J81*'Volume (KT)'!J81*'Selling Price'!J$20/10^3</f>
        <v>0.70765251861267964</v>
      </c>
      <c r="K81" s="67">
        <f>'Margin per unit'!K81*'Volume (KT)'!K81*'Selling Price'!K$20/10^3</f>
        <v>0.69990594113299831</v>
      </c>
      <c r="L81" s="67">
        <f>'Margin per unit'!L81*'Volume (KT)'!L81*'Selling Price'!L$20/10^3</f>
        <v>0.55572598013903873</v>
      </c>
      <c r="M81" s="67">
        <f>'Margin per unit'!M81*'Volume (KT)'!M81*'Selling Price'!M$20/10^3</f>
        <v>0.70421668638081925</v>
      </c>
      <c r="N81" s="67">
        <f>'Margin per unit'!N81*'Volume (KT)'!N81*'Selling Price'!N$20/10^3</f>
        <v>0.93361537776199466</v>
      </c>
      <c r="O81" s="67">
        <f>'Margin per unit'!O81*'Volume (KT)'!O81*'Selling Price'!O$20/10^3</f>
        <v>0.73533471477960299</v>
      </c>
      <c r="P81" s="67">
        <f>'Margin per unit'!P81*'Volume (KT)'!P81*'Selling Price'!P$20/10^3</f>
        <v>0.72861276087259286</v>
      </c>
    </row>
    <row r="82" spans="1:16">
      <c r="A82" s="66" t="s">
        <v>88</v>
      </c>
      <c r="B82" s="76" t="s">
        <v>90</v>
      </c>
      <c r="C82" s="76" t="s">
        <v>107</v>
      </c>
      <c r="D82" s="76" t="s">
        <v>99</v>
      </c>
      <c r="E82" s="67">
        <f>'Margin per unit'!E82*'Volume (KT)'!E82*'Selling Price'!E$20/10^3</f>
        <v>0</v>
      </c>
      <c r="F82" s="67">
        <f>'Margin per unit'!F82*'Volume (KT)'!F82*'Selling Price'!F$20/10^3</f>
        <v>0</v>
      </c>
      <c r="G82" s="67">
        <f>'Margin per unit'!G82*'Volume (KT)'!G82*'Selling Price'!G$20/10^3</f>
        <v>0</v>
      </c>
      <c r="H82" s="67">
        <f>'Margin per unit'!H82*'Volume (KT)'!H82*'Selling Price'!H$20/10^3</f>
        <v>0</v>
      </c>
      <c r="I82" s="67">
        <f>'Margin per unit'!I82*'Volume (KT)'!I82*'Selling Price'!I$20/10^3</f>
        <v>0</v>
      </c>
      <c r="J82" s="67">
        <f>'Margin per unit'!J82*'Volume (KT)'!J82*'Selling Price'!J$20/10^3</f>
        <v>0</v>
      </c>
      <c r="K82" s="67">
        <f>'Margin per unit'!K82*'Volume (KT)'!K82*'Selling Price'!K$20/10^3</f>
        <v>0</v>
      </c>
      <c r="L82" s="67">
        <f>'Margin per unit'!L82*'Volume (KT)'!L82*'Selling Price'!L$20/10^3</f>
        <v>0</v>
      </c>
      <c r="M82" s="67">
        <f>'Margin per unit'!M82*'Volume (KT)'!M82*'Selling Price'!M$20/10^3</f>
        <v>0</v>
      </c>
      <c r="N82" s="67">
        <f>'Margin per unit'!N82*'Volume (KT)'!N82*'Selling Price'!N$20/10^3</f>
        <v>0</v>
      </c>
      <c r="O82" s="67">
        <f>'Margin per unit'!O82*'Volume (KT)'!O82*'Selling Price'!O$20/10^3</f>
        <v>0</v>
      </c>
      <c r="P82" s="67">
        <f>'Margin per unit'!P82*'Volume (KT)'!P82*'Selling Price'!P$20/10^3</f>
        <v>0</v>
      </c>
    </row>
    <row r="83" spans="1:16">
      <c r="A83" s="66" t="s">
        <v>88</v>
      </c>
      <c r="B83" s="76" t="s">
        <v>90</v>
      </c>
      <c r="C83" s="76" t="s">
        <v>107</v>
      </c>
      <c r="D83" s="76" t="s">
        <v>101</v>
      </c>
      <c r="E83" s="67">
        <f>'Margin per unit'!E83*'Volume (KT)'!E83*'Selling Price'!E$20/10^3</f>
        <v>1.4882432262945553</v>
      </c>
      <c r="F83" s="67">
        <f>'Margin per unit'!F83*'Volume (KT)'!F83*'Selling Price'!F$20/10^3</f>
        <v>2.1572934307215395</v>
      </c>
      <c r="G83" s="67">
        <f>'Margin per unit'!G83*'Volume (KT)'!G83*'Selling Price'!G$20/10^3</f>
        <v>4.3268493351844697</v>
      </c>
      <c r="H83" s="67">
        <f>'Margin per unit'!H83*'Volume (KT)'!H83*'Selling Price'!H$20/10^3</f>
        <v>4.5880971957935301</v>
      </c>
      <c r="I83" s="67">
        <f>'Margin per unit'!I83*'Volume (KT)'!I83*'Selling Price'!I$20/10^3</f>
        <v>5.9476864742190925</v>
      </c>
      <c r="J83" s="67">
        <f>'Margin per unit'!J83*'Volume (KT)'!J83*'Selling Price'!J$20/10^3</f>
        <v>5.7321840560069797</v>
      </c>
      <c r="K83" s="67">
        <f>'Margin per unit'!K83*'Volume (KT)'!K83*'Selling Price'!K$20/10^3</f>
        <v>5.5833206587724469</v>
      </c>
      <c r="L83" s="67">
        <f>'Margin per unit'!L83*'Volume (KT)'!L83*'Selling Price'!L$20/10^3</f>
        <v>2.8126624083385203</v>
      </c>
      <c r="M83" s="67">
        <f>'Margin per unit'!M83*'Volume (KT)'!M83*'Selling Price'!M$20/10^3</f>
        <v>5.6661588132847376</v>
      </c>
      <c r="N83" s="67">
        <f>'Margin per unit'!N83*'Volume (KT)'!N83*'Selling Price'!N$20/10^3</f>
        <v>10.074436999326331</v>
      </c>
      <c r="O83" s="67">
        <f>'Margin per unit'!O83*'Volume (KT)'!O83*'Selling Price'!O$20/10^3</f>
        <v>6.2641435923480397</v>
      </c>
      <c r="P83" s="67">
        <f>'Margin per unit'!P83*'Volume (KT)'!P83*'Selling Price'!P$20/10^3</f>
        <v>6.1349700447683251</v>
      </c>
    </row>
    <row r="84" spans="1:16">
      <c r="A84" s="66" t="s">
        <v>88</v>
      </c>
      <c r="B84" s="76" t="s">
        <v>90</v>
      </c>
      <c r="C84" s="76" t="s">
        <v>220</v>
      </c>
      <c r="D84" s="76" t="s">
        <v>101</v>
      </c>
      <c r="E84" s="67">
        <f>'Margin per unit'!E84*'Volume (KT)'!E84*'Selling Price'!E$20/10^3</f>
        <v>0</v>
      </c>
      <c r="F84" s="67">
        <f>'Margin per unit'!F84*'Volume (KT)'!F84*'Selling Price'!F$20/10^3</f>
        <v>0</v>
      </c>
      <c r="G84" s="67">
        <f>'Margin per unit'!G84*'Volume (KT)'!G84*'Selling Price'!G$20/10^3</f>
        <v>0</v>
      </c>
      <c r="H84" s="67">
        <f>'Margin per unit'!H84*'Volume (KT)'!H84*'Selling Price'!H$20/10^3</f>
        <v>0</v>
      </c>
      <c r="I84" s="67">
        <f>'Margin per unit'!I84*'Volume (KT)'!I84*'Selling Price'!I$20/10^3</f>
        <v>0</v>
      </c>
      <c r="J84" s="67">
        <f>'Margin per unit'!J84*'Volume (KT)'!J84*'Selling Price'!J$20/10^3</f>
        <v>0</v>
      </c>
      <c r="K84" s="67">
        <f>'Margin per unit'!K84*'Volume (KT)'!K84*'Selling Price'!K$20/10^3</f>
        <v>0</v>
      </c>
      <c r="L84" s="67">
        <f>'Margin per unit'!L84*'Volume (KT)'!L84*'Selling Price'!L$20/10^3</f>
        <v>0</v>
      </c>
      <c r="M84" s="67">
        <f>'Margin per unit'!M84*'Volume (KT)'!M84*'Selling Price'!M$20/10^3</f>
        <v>0</v>
      </c>
      <c r="N84" s="67">
        <f>'Margin per unit'!N84*'Volume (KT)'!N84*'Selling Price'!N$20/10^3</f>
        <v>0</v>
      </c>
      <c r="O84" s="67">
        <f>'Margin per unit'!O84*'Volume (KT)'!O84*'Selling Price'!O$20/10^3</f>
        <v>0</v>
      </c>
      <c r="P84" s="67">
        <f>'Margin per unit'!P84*'Volume (KT)'!P84*'Selling Price'!P$20/10^3</f>
        <v>0</v>
      </c>
    </row>
    <row r="85" spans="1:16">
      <c r="A85" s="66" t="s">
        <v>88</v>
      </c>
      <c r="B85" s="76" t="s">
        <v>90</v>
      </c>
      <c r="C85" s="76" t="s">
        <v>108</v>
      </c>
      <c r="D85" s="76" t="s">
        <v>99</v>
      </c>
      <c r="E85" s="67">
        <f>'Margin per unit'!E85*'Volume (KT)'!E85*'Selling Price'!E$20/10^3</f>
        <v>0</v>
      </c>
      <c r="F85" s="67">
        <f>'Margin per unit'!F85*'Volume (KT)'!F85*'Selling Price'!F$20/10^3</f>
        <v>0</v>
      </c>
      <c r="G85" s="67">
        <f>'Margin per unit'!G85*'Volume (KT)'!G85*'Selling Price'!G$20/10^3</f>
        <v>0</v>
      </c>
      <c r="H85" s="67">
        <f>'Margin per unit'!H85*'Volume (KT)'!H85*'Selling Price'!H$20/10^3</f>
        <v>0</v>
      </c>
      <c r="I85" s="67">
        <f>'Margin per unit'!I85*'Volume (KT)'!I85*'Selling Price'!I$20/10^3</f>
        <v>0</v>
      </c>
      <c r="J85" s="67">
        <f>'Margin per unit'!J85*'Volume (KT)'!J85*'Selling Price'!J$20/10^3</f>
        <v>0</v>
      </c>
      <c r="K85" s="67">
        <f>'Margin per unit'!K85*'Volume (KT)'!K85*'Selling Price'!K$20/10^3</f>
        <v>0</v>
      </c>
      <c r="L85" s="67">
        <f>'Margin per unit'!L85*'Volume (KT)'!L85*'Selling Price'!L$20/10^3</f>
        <v>0</v>
      </c>
      <c r="M85" s="67">
        <f>'Margin per unit'!M85*'Volume (KT)'!M85*'Selling Price'!M$20/10^3</f>
        <v>0</v>
      </c>
      <c r="N85" s="67">
        <f>'Margin per unit'!N85*'Volume (KT)'!N85*'Selling Price'!N$20/10^3</f>
        <v>0</v>
      </c>
      <c r="O85" s="67">
        <f>'Margin per unit'!O85*'Volume (KT)'!O85*'Selling Price'!O$20/10^3</f>
        <v>0</v>
      </c>
      <c r="P85" s="67">
        <f>'Margin per unit'!P85*'Volume (KT)'!P85*'Selling Price'!P$20/10^3</f>
        <v>0</v>
      </c>
    </row>
    <row r="86" spans="1:16">
      <c r="A86" s="66" t="s">
        <v>88</v>
      </c>
      <c r="B86" s="76" t="s">
        <v>90</v>
      </c>
      <c r="C86" s="76" t="s">
        <v>108</v>
      </c>
      <c r="D86" s="76" t="s">
        <v>101</v>
      </c>
      <c r="E86" s="67">
        <f>'Margin per unit'!E86*'Volume (KT)'!E86*'Selling Price'!E$20/10^3</f>
        <v>0</v>
      </c>
      <c r="F86" s="67">
        <f>'Margin per unit'!F86*'Volume (KT)'!F86*'Selling Price'!F$20/10^3</f>
        <v>0</v>
      </c>
      <c r="G86" s="67">
        <f>'Margin per unit'!G86*'Volume (KT)'!G86*'Selling Price'!G$20/10^3</f>
        <v>0</v>
      </c>
      <c r="H86" s="67">
        <f>'Margin per unit'!H86*'Volume (KT)'!H86*'Selling Price'!H$20/10^3</f>
        <v>0</v>
      </c>
      <c r="I86" s="67">
        <f>'Margin per unit'!I86*'Volume (KT)'!I86*'Selling Price'!I$20/10^3</f>
        <v>0</v>
      </c>
      <c r="J86" s="67">
        <f>'Margin per unit'!J86*'Volume (KT)'!J86*'Selling Price'!J$20/10^3</f>
        <v>0</v>
      </c>
      <c r="K86" s="67">
        <f>'Margin per unit'!K86*'Volume (KT)'!K86*'Selling Price'!K$20/10^3</f>
        <v>0</v>
      </c>
      <c r="L86" s="67">
        <f>'Margin per unit'!L86*'Volume (KT)'!L86*'Selling Price'!L$20/10^3</f>
        <v>0</v>
      </c>
      <c r="M86" s="67">
        <f>'Margin per unit'!M86*'Volume (KT)'!M86*'Selling Price'!M$20/10^3</f>
        <v>0</v>
      </c>
      <c r="N86" s="67">
        <f>'Margin per unit'!N86*'Volume (KT)'!N86*'Selling Price'!N$20/10^3</f>
        <v>0</v>
      </c>
      <c r="O86" s="67">
        <f>'Margin per unit'!O86*'Volume (KT)'!O86*'Selling Price'!O$20/10^3</f>
        <v>0</v>
      </c>
      <c r="P86" s="67">
        <f>'Margin per unit'!P86*'Volume (KT)'!P86*'Selling Price'!P$20/10^3</f>
        <v>0</v>
      </c>
    </row>
    <row r="87" spans="1:16">
      <c r="A87" s="66" t="s">
        <v>88</v>
      </c>
      <c r="B87" s="76" t="s">
        <v>90</v>
      </c>
      <c r="C87" s="76" t="s">
        <v>219</v>
      </c>
      <c r="D87" s="76" t="s">
        <v>99</v>
      </c>
      <c r="E87" s="67">
        <f>'Margin per unit'!E87*'Volume (KT)'!E87*'Selling Price'!E$20/10^3</f>
        <v>0</v>
      </c>
      <c r="F87" s="67">
        <f>'Margin per unit'!F87*'Volume (KT)'!F87*'Selling Price'!F$20/10^3</f>
        <v>0</v>
      </c>
      <c r="G87" s="67">
        <f>'Margin per unit'!G87*'Volume (KT)'!G87*'Selling Price'!G$20/10^3</f>
        <v>0</v>
      </c>
      <c r="H87" s="67">
        <f>'Margin per unit'!H87*'Volume (KT)'!H87*'Selling Price'!H$20/10^3</f>
        <v>0</v>
      </c>
      <c r="I87" s="67">
        <f>'Margin per unit'!I87*'Volume (KT)'!I87*'Selling Price'!I$20/10^3</f>
        <v>0</v>
      </c>
      <c r="J87" s="67">
        <f>'Margin per unit'!J87*'Volume (KT)'!J87*'Selling Price'!J$20/10^3</f>
        <v>0</v>
      </c>
      <c r="K87" s="67">
        <f>'Margin per unit'!K87*'Volume (KT)'!K87*'Selling Price'!K$20/10^3</f>
        <v>0</v>
      </c>
      <c r="L87" s="67">
        <f>'Margin per unit'!L87*'Volume (KT)'!L87*'Selling Price'!L$20/10^3</f>
        <v>0</v>
      </c>
      <c r="M87" s="67">
        <f>'Margin per unit'!M87*'Volume (KT)'!M87*'Selling Price'!M$20/10^3</f>
        <v>0</v>
      </c>
      <c r="N87" s="67">
        <f>'Margin per unit'!N87*'Volume (KT)'!N87*'Selling Price'!N$20/10^3</f>
        <v>0</v>
      </c>
      <c r="O87" s="67">
        <f>'Margin per unit'!O87*'Volume (KT)'!O87*'Selling Price'!O$20/10^3</f>
        <v>0</v>
      </c>
      <c r="P87" s="67">
        <f>'Margin per unit'!P87*'Volume (KT)'!P87*'Selling Price'!P$20/10^3</f>
        <v>0</v>
      </c>
    </row>
    <row r="88" spans="1:16">
      <c r="A88" s="66" t="s">
        <v>88</v>
      </c>
      <c r="B88" s="76" t="s">
        <v>90</v>
      </c>
      <c r="C88" s="76" t="s">
        <v>219</v>
      </c>
      <c r="D88" s="76" t="s">
        <v>101</v>
      </c>
      <c r="E88" s="67">
        <f>'Margin per unit'!E88*'Volume (KT)'!E88*'Selling Price'!E$20/10^3</f>
        <v>0</v>
      </c>
      <c r="F88" s="67">
        <f>'Margin per unit'!F88*'Volume (KT)'!F88*'Selling Price'!F$20/10^3</f>
        <v>0</v>
      </c>
      <c r="G88" s="67">
        <f>'Margin per unit'!G88*'Volume (KT)'!G88*'Selling Price'!G$20/10^3</f>
        <v>1.0718826064638427</v>
      </c>
      <c r="H88" s="67">
        <f>'Margin per unit'!H88*'Volume (KT)'!H88*'Selling Price'!H$20/10^3</f>
        <v>1.4322924583249135</v>
      </c>
      <c r="I88" s="67">
        <f>'Margin per unit'!I88*'Volume (KT)'!I88*'Selling Price'!I$20/10^3</f>
        <v>1.575203350789671</v>
      </c>
      <c r="J88" s="67">
        <f>'Margin per unit'!J88*'Volume (KT)'!J88*'Selling Price'!J$20/10^3</f>
        <v>1.0040154100962515</v>
      </c>
      <c r="K88" s="67">
        <f>'Margin per unit'!K88*'Volume (KT)'!K88*'Selling Price'!K$20/10^3</f>
        <v>1.4789100939654933</v>
      </c>
      <c r="L88" s="67">
        <f>'Margin per unit'!L88*'Volume (KT)'!L88*'Selling Price'!L$20/10^3</f>
        <v>0.97428023048663459</v>
      </c>
      <c r="M88" s="67">
        <f>'Margin per unit'!M88*'Volume (KT)'!M88*'Selling Price'!M$20/10^3</f>
        <v>1.9919969364438217</v>
      </c>
      <c r="N88" s="67">
        <f>'Margin per unit'!N88*'Volume (KT)'!N88*'Selling Price'!N$20/10^3</f>
        <v>5.359417285056292</v>
      </c>
      <c r="O88" s="67">
        <f>'Margin per unit'!O88*'Volume (KT)'!O88*'Selling Price'!O$20/10^3</f>
        <v>3.740125204033427</v>
      </c>
      <c r="P88" s="67">
        <f>'Margin per unit'!P88*'Volume (KT)'!P88*'Selling Price'!P$20/10^3</f>
        <v>3.6852292471261765</v>
      </c>
    </row>
    <row r="89" spans="1:16">
      <c r="A89" s="66" t="s">
        <v>88</v>
      </c>
      <c r="B89" s="76" t="s">
        <v>90</v>
      </c>
      <c r="C89" s="76" t="s">
        <v>110</v>
      </c>
      <c r="D89" s="76" t="s">
        <v>99</v>
      </c>
      <c r="E89" s="67">
        <f>'Margin per unit'!E89*'Volume (KT)'!E89*'Selling Price'!E$20/10^3</f>
        <v>0</v>
      </c>
      <c r="F89" s="67">
        <f>'Margin per unit'!F89*'Volume (KT)'!F89*'Selling Price'!F$20/10^3</f>
        <v>0</v>
      </c>
      <c r="G89" s="67">
        <f>'Margin per unit'!G89*'Volume (KT)'!G89*'Selling Price'!G$20/10^3</f>
        <v>0</v>
      </c>
      <c r="H89" s="67">
        <f>'Margin per unit'!H89*'Volume (KT)'!H89*'Selling Price'!H$20/10^3</f>
        <v>0</v>
      </c>
      <c r="I89" s="67">
        <f>'Margin per unit'!I89*'Volume (KT)'!I89*'Selling Price'!I$20/10^3</f>
        <v>0</v>
      </c>
      <c r="J89" s="67">
        <f>'Margin per unit'!J89*'Volume (KT)'!J89*'Selling Price'!J$20/10^3</f>
        <v>0</v>
      </c>
      <c r="K89" s="67">
        <f>'Margin per unit'!K89*'Volume (KT)'!K89*'Selling Price'!K$20/10^3</f>
        <v>0</v>
      </c>
      <c r="L89" s="67">
        <f>'Margin per unit'!L89*'Volume (KT)'!L89*'Selling Price'!L$20/10^3</f>
        <v>0</v>
      </c>
      <c r="M89" s="67">
        <f>'Margin per unit'!M89*'Volume (KT)'!M89*'Selling Price'!M$20/10^3</f>
        <v>0</v>
      </c>
      <c r="N89" s="67">
        <f>'Margin per unit'!N89*'Volume (KT)'!N89*'Selling Price'!N$20/10^3</f>
        <v>0</v>
      </c>
      <c r="O89" s="67">
        <f>'Margin per unit'!O89*'Volume (KT)'!O89*'Selling Price'!O$20/10^3</f>
        <v>0</v>
      </c>
      <c r="P89" s="67">
        <f>'Margin per unit'!P89*'Volume (KT)'!P89*'Selling Price'!P$20/10^3</f>
        <v>0</v>
      </c>
    </row>
    <row r="90" spans="1:16">
      <c r="A90" s="66" t="s">
        <v>88</v>
      </c>
      <c r="B90" s="76" t="s">
        <v>90</v>
      </c>
      <c r="C90" s="76" t="s">
        <v>110</v>
      </c>
      <c r="D90" s="76" t="s">
        <v>100</v>
      </c>
      <c r="E90" s="67">
        <f>'Margin per unit'!E90*'Volume (KT)'!E90*'Selling Price'!E$20/10^3</f>
        <v>0</v>
      </c>
      <c r="F90" s="67">
        <f>'Margin per unit'!F90*'Volume (KT)'!F90*'Selling Price'!F$20/10^3</f>
        <v>0</v>
      </c>
      <c r="G90" s="67">
        <f>'Margin per unit'!G90*'Volume (KT)'!G90*'Selling Price'!G$20/10^3</f>
        <v>0</v>
      </c>
      <c r="H90" s="67">
        <f>'Margin per unit'!H90*'Volume (KT)'!H90*'Selling Price'!H$20/10^3</f>
        <v>0</v>
      </c>
      <c r="I90" s="67">
        <f>'Margin per unit'!I90*'Volume (KT)'!I90*'Selling Price'!I$20/10^3</f>
        <v>0</v>
      </c>
      <c r="J90" s="67">
        <f>'Margin per unit'!J90*'Volume (KT)'!J90*'Selling Price'!J$20/10^3</f>
        <v>0</v>
      </c>
      <c r="K90" s="67">
        <f>'Margin per unit'!K90*'Volume (KT)'!K90*'Selling Price'!K$20/10^3</f>
        <v>0</v>
      </c>
      <c r="L90" s="67">
        <f>'Margin per unit'!L90*'Volume (KT)'!L90*'Selling Price'!L$20/10^3</f>
        <v>0</v>
      </c>
      <c r="M90" s="67">
        <f>'Margin per unit'!M90*'Volume (KT)'!M90*'Selling Price'!M$20/10^3</f>
        <v>0</v>
      </c>
      <c r="N90" s="67">
        <f>'Margin per unit'!N90*'Volume (KT)'!N90*'Selling Price'!N$20/10^3</f>
        <v>0</v>
      </c>
      <c r="O90" s="67">
        <f>'Margin per unit'!O90*'Volume (KT)'!O90*'Selling Price'!O$20/10^3</f>
        <v>0</v>
      </c>
      <c r="P90" s="67">
        <f>'Margin per unit'!P90*'Volume (KT)'!P90*'Selling Price'!P$20/10^3</f>
        <v>0</v>
      </c>
    </row>
    <row r="91" spans="1:16">
      <c r="A91" s="66" t="s">
        <v>88</v>
      </c>
      <c r="B91" s="76" t="s">
        <v>90</v>
      </c>
      <c r="C91" s="76" t="s">
        <v>110</v>
      </c>
      <c r="D91" s="76" t="s">
        <v>101</v>
      </c>
      <c r="E91" s="67">
        <f>'Margin per unit'!E91*'Volume (KT)'!E91*'Selling Price'!E$20/10^3</f>
        <v>0</v>
      </c>
      <c r="F91" s="67">
        <f>'Margin per unit'!F91*'Volume (KT)'!F91*'Selling Price'!F$20/10^3</f>
        <v>0</v>
      </c>
      <c r="G91" s="67">
        <f>'Margin per unit'!G91*'Volume (KT)'!G91*'Selling Price'!G$20/10^3</f>
        <v>0</v>
      </c>
      <c r="H91" s="67">
        <f>'Margin per unit'!H91*'Volume (KT)'!H91*'Selling Price'!H$20/10^3</f>
        <v>0</v>
      </c>
      <c r="I91" s="67">
        <f>'Margin per unit'!I91*'Volume (KT)'!I91*'Selling Price'!I$20/10^3</f>
        <v>0</v>
      </c>
      <c r="J91" s="67">
        <f>'Margin per unit'!J91*'Volume (KT)'!J91*'Selling Price'!J$20/10^3</f>
        <v>0</v>
      </c>
      <c r="K91" s="67">
        <f>'Margin per unit'!K91*'Volume (KT)'!K91*'Selling Price'!K$20/10^3</f>
        <v>0</v>
      </c>
      <c r="L91" s="67">
        <f>'Margin per unit'!L91*'Volume (KT)'!L91*'Selling Price'!L$20/10^3</f>
        <v>0</v>
      </c>
      <c r="M91" s="67">
        <f>'Margin per unit'!M91*'Volume (KT)'!M91*'Selling Price'!M$20/10^3</f>
        <v>0</v>
      </c>
      <c r="N91" s="67">
        <f>'Margin per unit'!N91*'Volume (KT)'!N91*'Selling Price'!N$20/10^3</f>
        <v>0</v>
      </c>
      <c r="O91" s="67">
        <f>'Margin per unit'!O91*'Volume (KT)'!O91*'Selling Price'!O$20/10^3</f>
        <v>0</v>
      </c>
      <c r="P91" s="67">
        <f>'Margin per unit'!P91*'Volume (KT)'!P91*'Selling Price'!P$20/10^3</f>
        <v>0</v>
      </c>
    </row>
    <row r="92" spans="1:16">
      <c r="A92" s="66" t="s">
        <v>88</v>
      </c>
      <c r="B92" s="76" t="s">
        <v>90</v>
      </c>
      <c r="C92" s="76" t="s">
        <v>111</v>
      </c>
      <c r="D92" s="76" t="s">
        <v>101</v>
      </c>
      <c r="E92" s="67">
        <f>'Margin per unit'!E92*'Volume (KT)'!E92*'Selling Price'!E$20/10^3</f>
        <v>0</v>
      </c>
      <c r="F92" s="67">
        <f>'Margin per unit'!F92*'Volume (KT)'!F92*'Selling Price'!F$20/10^3</f>
        <v>0</v>
      </c>
      <c r="G92" s="67">
        <f>'Margin per unit'!G92*'Volume (KT)'!G92*'Selling Price'!G$20/10^3</f>
        <v>0</v>
      </c>
      <c r="H92" s="67">
        <f>'Margin per unit'!H92*'Volume (KT)'!H92*'Selling Price'!H$20/10^3</f>
        <v>0</v>
      </c>
      <c r="I92" s="67">
        <f>'Margin per unit'!I92*'Volume (KT)'!I92*'Selling Price'!I$20/10^3</f>
        <v>0</v>
      </c>
      <c r="J92" s="67">
        <f>'Margin per unit'!J92*'Volume (KT)'!J92*'Selling Price'!J$20/10^3</f>
        <v>0</v>
      </c>
      <c r="K92" s="67">
        <f>'Margin per unit'!K92*'Volume (KT)'!K92*'Selling Price'!K$20/10^3</f>
        <v>0</v>
      </c>
      <c r="L92" s="67">
        <f>'Margin per unit'!L92*'Volume (KT)'!L92*'Selling Price'!L$20/10^3</f>
        <v>0</v>
      </c>
      <c r="M92" s="67">
        <f>'Margin per unit'!M92*'Volume (KT)'!M92*'Selling Price'!M$20/10^3</f>
        <v>0</v>
      </c>
      <c r="N92" s="67">
        <f>'Margin per unit'!N92*'Volume (KT)'!N92*'Selling Price'!N$20/10^3</f>
        <v>0</v>
      </c>
      <c r="O92" s="67">
        <f>'Margin per unit'!O92*'Volume (KT)'!O92*'Selling Price'!O$20/10^3</f>
        <v>0</v>
      </c>
      <c r="P92" s="67">
        <f>'Margin per unit'!P92*'Volume (KT)'!P92*'Selling Price'!P$20/10^3</f>
        <v>0</v>
      </c>
    </row>
    <row r="93" spans="1:16">
      <c r="A93" s="66" t="s">
        <v>88</v>
      </c>
      <c r="B93" s="76" t="s">
        <v>90</v>
      </c>
      <c r="C93" s="76" t="s">
        <v>112</v>
      </c>
      <c r="D93" s="76" t="s">
        <v>101</v>
      </c>
      <c r="E93" s="67">
        <f>'Margin per unit'!E93*'Volume (KT)'!E93*'Selling Price'!E$20/10^3</f>
        <v>0</v>
      </c>
      <c r="F93" s="67">
        <f>'Margin per unit'!F93*'Volume (KT)'!F93*'Selling Price'!F$20/10^3</f>
        <v>0</v>
      </c>
      <c r="G93" s="67">
        <f>'Margin per unit'!G93*'Volume (KT)'!G93*'Selling Price'!G$20/10^3</f>
        <v>0</v>
      </c>
      <c r="H93" s="67">
        <f>'Margin per unit'!H93*'Volume (KT)'!H93*'Selling Price'!H$20/10^3</f>
        <v>0</v>
      </c>
      <c r="I93" s="67">
        <f>'Margin per unit'!I93*'Volume (KT)'!I93*'Selling Price'!I$20/10^3</f>
        <v>0</v>
      </c>
      <c r="J93" s="67">
        <f>'Margin per unit'!J93*'Volume (KT)'!J93*'Selling Price'!J$20/10^3</f>
        <v>0</v>
      </c>
      <c r="K93" s="67">
        <f>'Margin per unit'!K93*'Volume (KT)'!K93*'Selling Price'!K$20/10^3</f>
        <v>0</v>
      </c>
      <c r="L93" s="67">
        <f>'Margin per unit'!L93*'Volume (KT)'!L93*'Selling Price'!L$20/10^3</f>
        <v>0</v>
      </c>
      <c r="M93" s="67">
        <f>'Margin per unit'!M93*'Volume (KT)'!M93*'Selling Price'!M$20/10^3</f>
        <v>0</v>
      </c>
      <c r="N93" s="67">
        <f>'Margin per unit'!N93*'Volume (KT)'!N93*'Selling Price'!N$20/10^3</f>
        <v>0</v>
      </c>
      <c r="O93" s="67">
        <f>'Margin per unit'!O93*'Volume (KT)'!O93*'Selling Price'!O$20/10^3</f>
        <v>0</v>
      </c>
      <c r="P93" s="67">
        <f>'Margin per unit'!P93*'Volume (KT)'!P93*'Selling Price'!P$20/10^3</f>
        <v>0</v>
      </c>
    </row>
    <row r="94" spans="1:16">
      <c r="A94" s="66" t="s">
        <v>88</v>
      </c>
      <c r="B94" s="76" t="s">
        <v>108</v>
      </c>
      <c r="C94" s="76" t="s">
        <v>98</v>
      </c>
      <c r="D94" s="76" t="s">
        <v>108</v>
      </c>
      <c r="E94" s="67">
        <f>'Margin per unit'!E94*'Volume (KT)'!E94*'Selling Price'!E$20/10^3</f>
        <v>0</v>
      </c>
      <c r="F94" s="67">
        <f>'Margin per unit'!F94*'Volume (KT)'!F94*'Selling Price'!F$20/10^3</f>
        <v>0</v>
      </c>
      <c r="G94" s="67">
        <f>'Margin per unit'!G94*'Volume (KT)'!G94*'Selling Price'!G$20/10^3</f>
        <v>0</v>
      </c>
      <c r="H94" s="67">
        <f>'Margin per unit'!H94*'Volume (KT)'!H94*'Selling Price'!H$20/10^3</f>
        <v>0</v>
      </c>
      <c r="I94" s="67">
        <f>'Margin per unit'!I94*'Volume (KT)'!I94*'Selling Price'!I$20/10^3</f>
        <v>0</v>
      </c>
      <c r="J94" s="67">
        <f>'Margin per unit'!J94*'Volume (KT)'!J94*'Selling Price'!J$20/10^3</f>
        <v>0</v>
      </c>
      <c r="K94" s="67">
        <f>'Margin per unit'!K94*'Volume (KT)'!K94*'Selling Price'!K$20/10^3</f>
        <v>0</v>
      </c>
      <c r="L94" s="67">
        <f>'Margin per unit'!L94*'Volume (KT)'!L94*'Selling Price'!L$20/10^3</f>
        <v>0</v>
      </c>
      <c r="M94" s="67">
        <f>'Margin per unit'!M94*'Volume (KT)'!M94*'Selling Price'!M$20/10^3</f>
        <v>0</v>
      </c>
      <c r="N94" s="67">
        <f>'Margin per unit'!N94*'Volume (KT)'!N94*'Selling Price'!N$20/10^3</f>
        <v>0</v>
      </c>
      <c r="O94" s="67">
        <f>'Margin per unit'!O94*'Volume (KT)'!O94*'Selling Price'!O$20/10^3</f>
        <v>0</v>
      </c>
      <c r="P94" s="67">
        <f>'Margin per unit'!P94*'Volume (KT)'!P94*'Selling Price'!P$20/10^3</f>
        <v>0</v>
      </c>
    </row>
    <row r="95" spans="1:16">
      <c r="A95" s="66" t="s">
        <v>88</v>
      </c>
      <c r="B95" s="76" t="s">
        <v>108</v>
      </c>
      <c r="C95" s="76" t="s">
        <v>107</v>
      </c>
      <c r="D95" s="76" t="s">
        <v>108</v>
      </c>
      <c r="E95" s="67">
        <f>'Margin per unit'!E95*'Volume (KT)'!E95*'Selling Price'!E$20/10^3</f>
        <v>0</v>
      </c>
      <c r="F95" s="67">
        <f>'Margin per unit'!F95*'Volume (KT)'!F95*'Selling Price'!F$20/10^3</f>
        <v>0.26399999999999385</v>
      </c>
      <c r="G95" s="67">
        <f>'Margin per unit'!G95*'Volume (KT)'!G95*'Selling Price'!G$20/10^3</f>
        <v>0</v>
      </c>
      <c r="H95" s="67">
        <f>'Margin per unit'!H95*'Volume (KT)'!H95*'Selling Price'!H$20/10^3</f>
        <v>0</v>
      </c>
      <c r="I95" s="67">
        <f>'Margin per unit'!I95*'Volume (KT)'!I95*'Selling Price'!I$20/10^3</f>
        <v>0</v>
      </c>
      <c r="J95" s="67">
        <f>'Margin per unit'!J95*'Volume (KT)'!J95*'Selling Price'!J$20/10^3</f>
        <v>0</v>
      </c>
      <c r="K95" s="67">
        <f>'Margin per unit'!K95*'Volume (KT)'!K95*'Selling Price'!K$20/10^3</f>
        <v>0</v>
      </c>
      <c r="L95" s="67">
        <f>'Margin per unit'!L95*'Volume (KT)'!L95*'Selling Price'!L$20/10^3</f>
        <v>0</v>
      </c>
      <c r="M95" s="67">
        <f>'Margin per unit'!M95*'Volume (KT)'!M95*'Selling Price'!M$20/10^3</f>
        <v>0</v>
      </c>
      <c r="N95" s="67">
        <f>'Margin per unit'!N95*'Volume (KT)'!N95*'Selling Price'!N$20/10^3</f>
        <v>0</v>
      </c>
      <c r="O95" s="67">
        <f>'Margin per unit'!O95*'Volume (KT)'!O95*'Selling Price'!O$20/10^3</f>
        <v>0</v>
      </c>
      <c r="P95" s="67">
        <f>'Margin per unit'!P95*'Volume (KT)'!P95*'Selling Price'!P$20/10^3</f>
        <v>0</v>
      </c>
    </row>
    <row r="96" spans="1:16">
      <c r="A96" s="66" t="s">
        <v>88</v>
      </c>
      <c r="B96" s="76" t="s">
        <v>108</v>
      </c>
      <c r="C96" s="76" t="s">
        <v>219</v>
      </c>
      <c r="D96" s="76" t="s">
        <v>108</v>
      </c>
      <c r="E96" s="67">
        <f>'Margin per unit'!E96*'Volume (KT)'!E96*'Selling Price'!E$20/10^3</f>
        <v>0</v>
      </c>
      <c r="F96" s="67">
        <f>'Margin per unit'!F96*'Volume (KT)'!F96*'Selling Price'!F$20/10^3</f>
        <v>0</v>
      </c>
      <c r="G96" s="67">
        <f>'Margin per unit'!G96*'Volume (KT)'!G96*'Selling Price'!G$20/10^3</f>
        <v>0.27599999999999841</v>
      </c>
      <c r="H96" s="67">
        <f>'Margin per unit'!H96*'Volume (KT)'!H96*'Selling Price'!H$20/10^3</f>
        <v>0.27599999999999802</v>
      </c>
      <c r="I96" s="67">
        <f>'Margin per unit'!I96*'Volume (KT)'!I96*'Selling Price'!I$20/10^3</f>
        <v>0.27600000000000002</v>
      </c>
      <c r="J96" s="67">
        <f>'Margin per unit'!J96*'Volume (KT)'!J96*'Selling Price'!J$20/10^3</f>
        <v>0.27600000000000002</v>
      </c>
      <c r="K96" s="67">
        <f>'Margin per unit'!K96*'Volume (KT)'!K96*'Selling Price'!K$20/10^3</f>
        <v>0.27600000000000058</v>
      </c>
      <c r="L96" s="67">
        <f>'Margin per unit'!L96*'Volume (KT)'!L96*'Selling Price'!L$20/10^3</f>
        <v>0.27600000000000058</v>
      </c>
      <c r="M96" s="67">
        <f>'Margin per unit'!M96*'Volume (KT)'!M96*'Selling Price'!M$20/10^3</f>
        <v>0.27600000000000058</v>
      </c>
      <c r="N96" s="67">
        <f>'Margin per unit'!N96*'Volume (KT)'!N96*'Selling Price'!N$20/10^3</f>
        <v>0.27600000000000002</v>
      </c>
      <c r="O96" s="67">
        <f>'Margin per unit'!O96*'Volume (KT)'!O96*'Selling Price'!O$20/10^3</f>
        <v>0.27600000000000002</v>
      </c>
      <c r="P96" s="67">
        <f>'Margin per unit'!P96*'Volume (KT)'!P96*'Selling Price'!P$20/10^3</f>
        <v>0.27600000000000002</v>
      </c>
    </row>
    <row r="97" spans="1:16">
      <c r="A97" s="66" t="s">
        <v>88</v>
      </c>
      <c r="B97" s="76" t="s">
        <v>2</v>
      </c>
      <c r="C97" s="76" t="s">
        <v>98</v>
      </c>
      <c r="D97" s="76" t="s">
        <v>99</v>
      </c>
      <c r="E97" s="67">
        <f>'Margin per unit'!E97*'Volume (KT)'!E97*'Selling Price'!E$20/10^3</f>
        <v>0</v>
      </c>
      <c r="F97" s="67">
        <f>'Margin per unit'!F97*'Volume (KT)'!F97*'Selling Price'!F$20/10^3</f>
        <v>0</v>
      </c>
      <c r="G97" s="67">
        <f>'Margin per unit'!G97*'Volume (KT)'!G97*'Selling Price'!G$20/10^3</f>
        <v>0</v>
      </c>
      <c r="H97" s="67">
        <f>'Margin per unit'!H97*'Volume (KT)'!H97*'Selling Price'!H$20/10^3</f>
        <v>0</v>
      </c>
      <c r="I97" s="67">
        <f>'Margin per unit'!I97*'Volume (KT)'!I97*'Selling Price'!I$20/10^3</f>
        <v>0</v>
      </c>
      <c r="J97" s="67">
        <f>'Margin per unit'!J97*'Volume (KT)'!J97*'Selling Price'!J$20/10^3</f>
        <v>0</v>
      </c>
      <c r="K97" s="67">
        <f>'Margin per unit'!K97*'Volume (KT)'!K97*'Selling Price'!K$20/10^3</f>
        <v>0</v>
      </c>
      <c r="L97" s="67">
        <f>'Margin per unit'!L97*'Volume (KT)'!L97*'Selling Price'!L$20/10^3</f>
        <v>0</v>
      </c>
      <c r="M97" s="67">
        <f>'Margin per unit'!M97*'Volume (KT)'!M97*'Selling Price'!M$20/10^3</f>
        <v>0</v>
      </c>
      <c r="N97" s="67">
        <f>'Margin per unit'!N97*'Volume (KT)'!N97*'Selling Price'!N$20/10^3</f>
        <v>0</v>
      </c>
      <c r="O97" s="67">
        <f>'Margin per unit'!O97*'Volume (KT)'!O97*'Selling Price'!O$20/10^3</f>
        <v>0</v>
      </c>
      <c r="P97" s="67">
        <f>'Margin per unit'!P97*'Volume (KT)'!P97*'Selling Price'!P$20/10^3</f>
        <v>0</v>
      </c>
    </row>
    <row r="98" spans="1:16">
      <c r="A98" s="66" t="s">
        <v>88</v>
      </c>
      <c r="B98" s="76" t="s">
        <v>2</v>
      </c>
      <c r="C98" s="76" t="s">
        <v>98</v>
      </c>
      <c r="D98" s="76" t="s">
        <v>101</v>
      </c>
      <c r="E98" s="67">
        <f>'Margin per unit'!E98*'Volume (KT)'!E98*'Selling Price'!E$20/10^3</f>
        <v>11.233121690000003</v>
      </c>
      <c r="F98" s="67">
        <f>'Margin per unit'!F98*'Volume (KT)'!F98*'Selling Price'!F$20/10^3</f>
        <v>15.415995000000025</v>
      </c>
      <c r="G98" s="67">
        <f>'Margin per unit'!G98*'Volume (KT)'!G98*'Selling Price'!G$20/10^3</f>
        <v>0</v>
      </c>
      <c r="H98" s="67">
        <f>'Margin per unit'!H98*'Volume (KT)'!H98*'Selling Price'!H$20/10^3</f>
        <v>0</v>
      </c>
      <c r="I98" s="67">
        <f>'Margin per unit'!I98*'Volume (KT)'!I98*'Selling Price'!I$20/10^3</f>
        <v>0</v>
      </c>
      <c r="J98" s="67">
        <f>'Margin per unit'!J98*'Volume (KT)'!J98*'Selling Price'!J$20/10^3</f>
        <v>0</v>
      </c>
      <c r="K98" s="67">
        <f>'Margin per unit'!K98*'Volume (KT)'!K98*'Selling Price'!K$20/10^3</f>
        <v>0</v>
      </c>
      <c r="L98" s="67">
        <f>'Margin per unit'!L98*'Volume (KT)'!L98*'Selling Price'!L$20/10^3</f>
        <v>0</v>
      </c>
      <c r="M98" s="67">
        <f>'Margin per unit'!M98*'Volume (KT)'!M98*'Selling Price'!M$20/10^3</f>
        <v>0</v>
      </c>
      <c r="N98" s="67">
        <f>'Margin per unit'!N98*'Volume (KT)'!N98*'Selling Price'!N$20/10^3</f>
        <v>0</v>
      </c>
      <c r="O98" s="67">
        <f>'Margin per unit'!O98*'Volume (KT)'!O98*'Selling Price'!O$20/10^3</f>
        <v>0</v>
      </c>
      <c r="P98" s="67">
        <f>'Margin per unit'!P98*'Volume (KT)'!P98*'Selling Price'!P$20/10^3</f>
        <v>0</v>
      </c>
    </row>
    <row r="99" spans="1:16">
      <c r="A99" s="66" t="s">
        <v>88</v>
      </c>
      <c r="B99" s="76" t="s">
        <v>2</v>
      </c>
      <c r="C99" s="76" t="s">
        <v>98</v>
      </c>
      <c r="D99" s="76" t="s">
        <v>113</v>
      </c>
      <c r="E99" s="67">
        <f>'Margin per unit'!E99*'Volume (KT)'!E99*'Selling Price'!E$20/10^3</f>
        <v>0</v>
      </c>
      <c r="F99" s="67">
        <f>'Margin per unit'!F99*'Volume (KT)'!F99*'Selling Price'!F$20/10^3</f>
        <v>0</v>
      </c>
      <c r="G99" s="67">
        <f>'Margin per unit'!G99*'Volume (KT)'!G99*'Selling Price'!G$20/10^3</f>
        <v>0</v>
      </c>
      <c r="H99" s="67">
        <f>'Margin per unit'!H99*'Volume (KT)'!H99*'Selling Price'!H$20/10^3</f>
        <v>0</v>
      </c>
      <c r="I99" s="67">
        <f>'Margin per unit'!I99*'Volume (KT)'!I99*'Selling Price'!I$20/10^3</f>
        <v>0</v>
      </c>
      <c r="J99" s="67">
        <f>'Margin per unit'!J99*'Volume (KT)'!J99*'Selling Price'!J$20/10^3</f>
        <v>0</v>
      </c>
      <c r="K99" s="67">
        <f>'Margin per unit'!K99*'Volume (KT)'!K99*'Selling Price'!K$20/10^3</f>
        <v>0</v>
      </c>
      <c r="L99" s="67">
        <f>'Margin per unit'!L99*'Volume (KT)'!L99*'Selling Price'!L$20/10^3</f>
        <v>0</v>
      </c>
      <c r="M99" s="67">
        <f>'Margin per unit'!M99*'Volume (KT)'!M99*'Selling Price'!M$20/10^3</f>
        <v>0</v>
      </c>
      <c r="N99" s="67">
        <f>'Margin per unit'!N99*'Volume (KT)'!N99*'Selling Price'!N$20/10^3</f>
        <v>0</v>
      </c>
      <c r="O99" s="67">
        <f>'Margin per unit'!O99*'Volume (KT)'!O99*'Selling Price'!O$20/10^3</f>
        <v>0</v>
      </c>
      <c r="P99" s="67">
        <f>'Margin per unit'!P99*'Volume (KT)'!P99*'Selling Price'!P$20/10^3</f>
        <v>0</v>
      </c>
    </row>
    <row r="100" spans="1:16">
      <c r="A100" s="66" t="s">
        <v>88</v>
      </c>
      <c r="B100" s="76" t="s">
        <v>2</v>
      </c>
      <c r="C100" s="76" t="s">
        <v>104</v>
      </c>
      <c r="D100" s="251" t="s">
        <v>99</v>
      </c>
      <c r="E100" s="67">
        <f>'Margin per unit'!E100*'Volume (KT)'!E100*'Selling Price'!E$20/10^3</f>
        <v>0</v>
      </c>
      <c r="F100" s="67">
        <f>'Margin per unit'!F100*'Volume (KT)'!F100*'Selling Price'!F$20/10^3</f>
        <v>0</v>
      </c>
      <c r="G100" s="67">
        <f>'Margin per unit'!G100*'Volume (KT)'!G100*'Selling Price'!G$20/10^3</f>
        <v>0</v>
      </c>
      <c r="H100" s="67">
        <f>'Margin per unit'!H100*'Volume (KT)'!H100*'Selling Price'!H$20/10^3</f>
        <v>0</v>
      </c>
      <c r="I100" s="67">
        <f>'Margin per unit'!I100*'Volume (KT)'!I100*'Selling Price'!I$20/10^3</f>
        <v>0</v>
      </c>
      <c r="J100" s="67">
        <f>'Margin per unit'!J100*'Volume (KT)'!J100*'Selling Price'!J$20/10^3</f>
        <v>0</v>
      </c>
      <c r="K100" s="67">
        <f>'Margin per unit'!K100*'Volume (KT)'!K100*'Selling Price'!K$20/10^3</f>
        <v>0</v>
      </c>
      <c r="L100" s="67">
        <f>'Margin per unit'!L100*'Volume (KT)'!L100*'Selling Price'!L$20/10^3</f>
        <v>0</v>
      </c>
      <c r="M100" s="67">
        <f>'Margin per unit'!M100*'Volume (KT)'!M100*'Selling Price'!M$20/10^3</f>
        <v>0</v>
      </c>
      <c r="N100" s="67">
        <f>'Margin per unit'!N100*'Volume (KT)'!N100*'Selling Price'!N$20/10^3</f>
        <v>0</v>
      </c>
      <c r="O100" s="67">
        <f>'Margin per unit'!O100*'Volume (KT)'!O100*'Selling Price'!O$20/10^3</f>
        <v>0</v>
      </c>
      <c r="P100" s="67">
        <f>'Margin per unit'!P100*'Volume (KT)'!P100*'Selling Price'!P$20/10^3</f>
        <v>0</v>
      </c>
    </row>
    <row r="101" spans="1:16">
      <c r="A101" s="66" t="s">
        <v>88</v>
      </c>
      <c r="B101" s="76" t="s">
        <v>2</v>
      </c>
      <c r="C101" s="76" t="s">
        <v>104</v>
      </c>
      <c r="D101" s="251" t="s">
        <v>101</v>
      </c>
      <c r="E101" s="67">
        <f>'Margin per unit'!E101*'Volume (KT)'!E101*'Selling Price'!E$20/10^3</f>
        <v>0</v>
      </c>
      <c r="F101" s="67">
        <f>'Margin per unit'!F101*'Volume (KT)'!F101*'Selling Price'!F$20/10^3</f>
        <v>0</v>
      </c>
      <c r="G101" s="67">
        <f>'Margin per unit'!G101*'Volume (KT)'!G101*'Selling Price'!G$20/10^3</f>
        <v>0</v>
      </c>
      <c r="H101" s="67">
        <f>'Margin per unit'!H101*'Volume (KT)'!H101*'Selling Price'!H$20/10^3</f>
        <v>0</v>
      </c>
      <c r="I101" s="67">
        <f>'Margin per unit'!I101*'Volume (KT)'!I101*'Selling Price'!I$20/10^3</f>
        <v>0</v>
      </c>
      <c r="J101" s="67">
        <f>'Margin per unit'!J101*'Volume (KT)'!J101*'Selling Price'!J$20/10^3</f>
        <v>0</v>
      </c>
      <c r="K101" s="67">
        <f>'Margin per unit'!K101*'Volume (KT)'!K101*'Selling Price'!K$20/10^3</f>
        <v>0</v>
      </c>
      <c r="L101" s="67">
        <f>'Margin per unit'!L101*'Volume (KT)'!L101*'Selling Price'!L$20/10^3</f>
        <v>0</v>
      </c>
      <c r="M101" s="67">
        <f>'Margin per unit'!M101*'Volume (KT)'!M101*'Selling Price'!M$20/10^3</f>
        <v>0</v>
      </c>
      <c r="N101" s="67">
        <f>'Margin per unit'!N101*'Volume (KT)'!N101*'Selling Price'!N$20/10^3</f>
        <v>0</v>
      </c>
      <c r="O101" s="67">
        <f>'Margin per unit'!O101*'Volume (KT)'!O101*'Selling Price'!O$20/10^3</f>
        <v>0</v>
      </c>
      <c r="P101" s="67">
        <f>'Margin per unit'!P101*'Volume (KT)'!P101*'Selling Price'!P$20/10^3</f>
        <v>0</v>
      </c>
    </row>
    <row r="102" spans="1:16">
      <c r="A102" s="66" t="s">
        <v>88</v>
      </c>
      <c r="B102" s="76" t="s">
        <v>2</v>
      </c>
      <c r="C102" s="76" t="s">
        <v>106</v>
      </c>
      <c r="D102" s="251" t="s">
        <v>99</v>
      </c>
      <c r="E102" s="67">
        <f>'Margin per unit'!E102*'Volume (KT)'!E102*'Selling Price'!E$20/10^3</f>
        <v>0</v>
      </c>
      <c r="F102" s="67">
        <f>'Margin per unit'!F102*'Volume (KT)'!F102*'Selling Price'!F$20/10^3</f>
        <v>0</v>
      </c>
      <c r="G102" s="67">
        <f>'Margin per unit'!G102*'Volume (KT)'!G102*'Selling Price'!G$20/10^3</f>
        <v>0</v>
      </c>
      <c r="H102" s="67">
        <f>'Margin per unit'!H102*'Volume (KT)'!H102*'Selling Price'!H$20/10^3</f>
        <v>0</v>
      </c>
      <c r="I102" s="67">
        <f>'Margin per unit'!I102*'Volume (KT)'!I102*'Selling Price'!I$20/10^3</f>
        <v>0</v>
      </c>
      <c r="J102" s="67">
        <f>'Margin per unit'!J102*'Volume (KT)'!J102*'Selling Price'!J$20/10^3</f>
        <v>0</v>
      </c>
      <c r="K102" s="67">
        <f>'Margin per unit'!K102*'Volume (KT)'!K102*'Selling Price'!K$20/10^3</f>
        <v>0</v>
      </c>
      <c r="L102" s="67">
        <f>'Margin per unit'!L102*'Volume (KT)'!L102*'Selling Price'!L$20/10^3</f>
        <v>0</v>
      </c>
      <c r="M102" s="67">
        <f>'Margin per unit'!M102*'Volume (KT)'!M102*'Selling Price'!M$20/10^3</f>
        <v>0</v>
      </c>
      <c r="N102" s="67">
        <f>'Margin per unit'!N102*'Volume (KT)'!N102*'Selling Price'!N$20/10^3</f>
        <v>0</v>
      </c>
      <c r="O102" s="67">
        <f>'Margin per unit'!O102*'Volume (KT)'!O102*'Selling Price'!O$20/10^3</f>
        <v>0</v>
      </c>
      <c r="P102" s="67">
        <f>'Margin per unit'!P102*'Volume (KT)'!P102*'Selling Price'!P$20/10^3</f>
        <v>0</v>
      </c>
    </row>
    <row r="103" spans="1:16">
      <c r="A103" s="66" t="s">
        <v>88</v>
      </c>
      <c r="B103" s="76" t="s">
        <v>2</v>
      </c>
      <c r="C103" s="76" t="s">
        <v>106</v>
      </c>
      <c r="D103" s="251" t="s">
        <v>101</v>
      </c>
      <c r="E103" s="67">
        <f>'Margin per unit'!E103*'Volume (KT)'!E103*'Selling Price'!E$20/10^3</f>
        <v>4.7798388000000065</v>
      </c>
      <c r="F103" s="67">
        <f>'Margin per unit'!F103*'Volume (KT)'!F103*'Selling Price'!F$20/10^3</f>
        <v>0</v>
      </c>
      <c r="G103" s="67">
        <f>'Margin per unit'!G103*'Volume (KT)'!G103*'Selling Price'!G$20/10^3</f>
        <v>0</v>
      </c>
      <c r="H103" s="67">
        <f>'Margin per unit'!H103*'Volume (KT)'!H103*'Selling Price'!H$20/10^3</f>
        <v>0</v>
      </c>
      <c r="I103" s="67">
        <f>'Margin per unit'!I103*'Volume (KT)'!I103*'Selling Price'!I$20/10^3</f>
        <v>0</v>
      </c>
      <c r="J103" s="67">
        <f>'Margin per unit'!J103*'Volume (KT)'!J103*'Selling Price'!J$20/10^3</f>
        <v>0</v>
      </c>
      <c r="K103" s="67">
        <f>'Margin per unit'!K103*'Volume (KT)'!K103*'Selling Price'!K$20/10^3</f>
        <v>0</v>
      </c>
      <c r="L103" s="67">
        <f>'Margin per unit'!L103*'Volume (KT)'!L103*'Selling Price'!L$20/10^3</f>
        <v>0</v>
      </c>
      <c r="M103" s="67">
        <f>'Margin per unit'!M103*'Volume (KT)'!M103*'Selling Price'!M$20/10^3</f>
        <v>0</v>
      </c>
      <c r="N103" s="67">
        <f>'Margin per unit'!N103*'Volume (KT)'!N103*'Selling Price'!N$20/10^3</f>
        <v>0</v>
      </c>
      <c r="O103" s="67">
        <f>'Margin per unit'!O103*'Volume (KT)'!O103*'Selling Price'!O$20/10^3</f>
        <v>0</v>
      </c>
      <c r="P103" s="67">
        <f>'Margin per unit'!P103*'Volume (KT)'!P103*'Selling Price'!P$20/10^3</f>
        <v>0</v>
      </c>
    </row>
    <row r="104" spans="1:16">
      <c r="A104" s="66" t="s">
        <v>88</v>
      </c>
      <c r="B104" s="76" t="s">
        <v>2</v>
      </c>
      <c r="C104" s="76" t="s">
        <v>106</v>
      </c>
      <c r="D104" s="76" t="s">
        <v>113</v>
      </c>
      <c r="E104" s="67">
        <f>'Margin per unit'!E104*'Volume (KT)'!E104*'Selling Price'!E$20/10^3</f>
        <v>1.2160000000000004</v>
      </c>
      <c r="F104" s="67">
        <f>'Margin per unit'!F104*'Volume (KT)'!F104*'Selling Price'!F$20/10^3</f>
        <v>0</v>
      </c>
      <c r="G104" s="67">
        <f>'Margin per unit'!G104*'Volume (KT)'!G104*'Selling Price'!G$20/10^3</f>
        <v>0</v>
      </c>
      <c r="H104" s="67">
        <f>'Margin per unit'!H104*'Volume (KT)'!H104*'Selling Price'!H$20/10^3</f>
        <v>0</v>
      </c>
      <c r="I104" s="67">
        <f>'Margin per unit'!I104*'Volume (KT)'!I104*'Selling Price'!I$20/10^3</f>
        <v>0</v>
      </c>
      <c r="J104" s="67">
        <f>'Margin per unit'!J104*'Volume (KT)'!J104*'Selling Price'!J$20/10^3</f>
        <v>0</v>
      </c>
      <c r="K104" s="67">
        <f>'Margin per unit'!K104*'Volume (KT)'!K104*'Selling Price'!K$20/10^3</f>
        <v>0</v>
      </c>
      <c r="L104" s="67">
        <f>'Margin per unit'!L104*'Volume (KT)'!L104*'Selling Price'!L$20/10^3</f>
        <v>0</v>
      </c>
      <c r="M104" s="67">
        <f>'Margin per unit'!M104*'Volume (KT)'!M104*'Selling Price'!M$20/10^3</f>
        <v>0</v>
      </c>
      <c r="N104" s="67">
        <f>'Margin per unit'!N104*'Volume (KT)'!N104*'Selling Price'!N$20/10^3</f>
        <v>0</v>
      </c>
      <c r="O104" s="67">
        <f>'Margin per unit'!O104*'Volume (KT)'!O104*'Selling Price'!O$20/10^3</f>
        <v>0</v>
      </c>
      <c r="P104" s="67">
        <f>'Margin per unit'!P104*'Volume (KT)'!P104*'Selling Price'!P$20/10^3</f>
        <v>0</v>
      </c>
    </row>
    <row r="105" spans="1:16">
      <c r="A105" s="66" t="s">
        <v>88</v>
      </c>
      <c r="B105" s="76" t="s">
        <v>2</v>
      </c>
      <c r="C105" s="76" t="s">
        <v>107</v>
      </c>
      <c r="D105" s="251" t="s">
        <v>99</v>
      </c>
      <c r="E105" s="67">
        <f>'Margin per unit'!E105*'Volume (KT)'!E105*'Selling Price'!E$20/10^3</f>
        <v>0</v>
      </c>
      <c r="F105" s="67">
        <f>'Margin per unit'!F105*'Volume (KT)'!F105*'Selling Price'!F$20/10^3</f>
        <v>0</v>
      </c>
      <c r="G105" s="67">
        <f>'Margin per unit'!G105*'Volume (KT)'!G105*'Selling Price'!G$20/10^3</f>
        <v>0</v>
      </c>
      <c r="H105" s="67">
        <f>'Margin per unit'!H105*'Volume (KT)'!H105*'Selling Price'!H$20/10^3</f>
        <v>0</v>
      </c>
      <c r="I105" s="67">
        <f>'Margin per unit'!I105*'Volume (KT)'!I105*'Selling Price'!I$20/10^3</f>
        <v>0</v>
      </c>
      <c r="J105" s="67">
        <f>'Margin per unit'!J105*'Volume (KT)'!J105*'Selling Price'!J$20/10^3</f>
        <v>0</v>
      </c>
      <c r="K105" s="67">
        <f>'Margin per unit'!K105*'Volume (KT)'!K105*'Selling Price'!K$20/10^3</f>
        <v>0</v>
      </c>
      <c r="L105" s="67">
        <f>'Margin per unit'!L105*'Volume (KT)'!L105*'Selling Price'!L$20/10^3</f>
        <v>0</v>
      </c>
      <c r="M105" s="67">
        <f>'Margin per unit'!M105*'Volume (KT)'!M105*'Selling Price'!M$20/10^3</f>
        <v>0</v>
      </c>
      <c r="N105" s="67">
        <f>'Margin per unit'!N105*'Volume (KT)'!N105*'Selling Price'!N$20/10^3</f>
        <v>0</v>
      </c>
      <c r="O105" s="67">
        <f>'Margin per unit'!O105*'Volume (KT)'!O105*'Selling Price'!O$20/10^3</f>
        <v>0</v>
      </c>
      <c r="P105" s="67">
        <f>'Margin per unit'!P105*'Volume (KT)'!P105*'Selling Price'!P$20/10^3</f>
        <v>0</v>
      </c>
    </row>
    <row r="106" spans="1:16">
      <c r="A106" s="66" t="s">
        <v>88</v>
      </c>
      <c r="B106" s="76" t="s">
        <v>2</v>
      </c>
      <c r="C106" s="76" t="s">
        <v>107</v>
      </c>
      <c r="D106" s="251" t="s">
        <v>101</v>
      </c>
      <c r="E106" s="67">
        <f>'Margin per unit'!E106*'Volume (KT)'!E106*'Selling Price'!E$20/10^3</f>
        <v>4.0653801100000075</v>
      </c>
      <c r="F106" s="67">
        <f>'Margin per unit'!F106*'Volume (KT)'!F106*'Selling Price'!F$20/10^3</f>
        <v>0</v>
      </c>
      <c r="G106" s="67">
        <f>'Margin per unit'!G106*'Volume (KT)'!G106*'Selling Price'!G$20/10^3</f>
        <v>0</v>
      </c>
      <c r="H106" s="67">
        <f>'Margin per unit'!H106*'Volume (KT)'!H106*'Selling Price'!H$20/10^3</f>
        <v>0</v>
      </c>
      <c r="I106" s="67">
        <f>'Margin per unit'!I106*'Volume (KT)'!I106*'Selling Price'!I$20/10^3</f>
        <v>0</v>
      </c>
      <c r="J106" s="67">
        <f>'Margin per unit'!J106*'Volume (KT)'!J106*'Selling Price'!J$20/10^3</f>
        <v>0</v>
      </c>
      <c r="K106" s="67">
        <f>'Margin per unit'!K106*'Volume (KT)'!K106*'Selling Price'!K$20/10^3</f>
        <v>0</v>
      </c>
      <c r="L106" s="67">
        <f>'Margin per unit'!L106*'Volume (KT)'!L106*'Selling Price'!L$20/10^3</f>
        <v>0</v>
      </c>
      <c r="M106" s="67">
        <f>'Margin per unit'!M106*'Volume (KT)'!M106*'Selling Price'!M$20/10^3</f>
        <v>0</v>
      </c>
      <c r="N106" s="67">
        <f>'Margin per unit'!N106*'Volume (KT)'!N106*'Selling Price'!N$20/10^3</f>
        <v>0</v>
      </c>
      <c r="O106" s="67">
        <f>'Margin per unit'!O106*'Volume (KT)'!O106*'Selling Price'!O$20/10^3</f>
        <v>0</v>
      </c>
      <c r="P106" s="67">
        <f>'Margin per unit'!P106*'Volume (KT)'!P106*'Selling Price'!P$20/10^3</f>
        <v>0</v>
      </c>
    </row>
    <row r="107" spans="1:16">
      <c r="A107" s="66" t="s">
        <v>88</v>
      </c>
      <c r="B107" s="76" t="s">
        <v>2</v>
      </c>
      <c r="C107" s="76" t="s">
        <v>108</v>
      </c>
      <c r="D107" s="251" t="s">
        <v>99</v>
      </c>
      <c r="E107" s="67">
        <f>'Margin per unit'!E107*'Volume (KT)'!E107*'Selling Price'!E$20/10^3</f>
        <v>0</v>
      </c>
      <c r="F107" s="67">
        <f>'Margin per unit'!F107*'Volume (KT)'!F107*'Selling Price'!F$20/10^3</f>
        <v>0</v>
      </c>
      <c r="G107" s="67">
        <f>'Margin per unit'!G107*'Volume (KT)'!G107*'Selling Price'!G$20/10^3</f>
        <v>0</v>
      </c>
      <c r="H107" s="67">
        <f>'Margin per unit'!H107*'Volume (KT)'!H107*'Selling Price'!H$20/10^3</f>
        <v>0</v>
      </c>
      <c r="I107" s="67">
        <f>'Margin per unit'!I107*'Volume (KT)'!I107*'Selling Price'!I$20/10^3</f>
        <v>0</v>
      </c>
      <c r="J107" s="67">
        <f>'Margin per unit'!J107*'Volume (KT)'!J107*'Selling Price'!J$20/10^3</f>
        <v>0</v>
      </c>
      <c r="K107" s="67">
        <f>'Margin per unit'!K107*'Volume (KT)'!K107*'Selling Price'!K$20/10^3</f>
        <v>0</v>
      </c>
      <c r="L107" s="67">
        <f>'Margin per unit'!L107*'Volume (KT)'!L107*'Selling Price'!L$20/10^3</f>
        <v>0</v>
      </c>
      <c r="M107" s="67">
        <f>'Margin per unit'!M107*'Volume (KT)'!M107*'Selling Price'!M$20/10^3</f>
        <v>0</v>
      </c>
      <c r="N107" s="67">
        <f>'Margin per unit'!N107*'Volume (KT)'!N107*'Selling Price'!N$20/10^3</f>
        <v>0</v>
      </c>
      <c r="O107" s="67">
        <f>'Margin per unit'!O107*'Volume (KT)'!O107*'Selling Price'!O$20/10^3</f>
        <v>0</v>
      </c>
      <c r="P107" s="67">
        <f>'Margin per unit'!P107*'Volume (KT)'!P107*'Selling Price'!P$20/10^3</f>
        <v>0</v>
      </c>
    </row>
    <row r="108" spans="1:16">
      <c r="A108" s="66" t="s">
        <v>88</v>
      </c>
      <c r="B108" s="76" t="s">
        <v>2</v>
      </c>
      <c r="C108" s="76" t="s">
        <v>108</v>
      </c>
      <c r="D108" s="251" t="s">
        <v>101</v>
      </c>
      <c r="E108" s="67">
        <f>'Margin per unit'!E108*'Volume (KT)'!E108*'Selling Price'!E$20/10^3</f>
        <v>0</v>
      </c>
      <c r="F108" s="67">
        <f>'Margin per unit'!F108*'Volume (KT)'!F108*'Selling Price'!F$20/10^3</f>
        <v>0</v>
      </c>
      <c r="G108" s="67">
        <f>'Margin per unit'!G108*'Volume (KT)'!G108*'Selling Price'!G$20/10^3</f>
        <v>0</v>
      </c>
      <c r="H108" s="67">
        <f>'Margin per unit'!H108*'Volume (KT)'!H108*'Selling Price'!H$20/10^3</f>
        <v>0</v>
      </c>
      <c r="I108" s="67">
        <f>'Margin per unit'!I108*'Volume (KT)'!I108*'Selling Price'!I$20/10^3</f>
        <v>0</v>
      </c>
      <c r="J108" s="67">
        <f>'Margin per unit'!J108*'Volume (KT)'!J108*'Selling Price'!J$20/10^3</f>
        <v>0</v>
      </c>
      <c r="K108" s="67">
        <f>'Margin per unit'!K108*'Volume (KT)'!K108*'Selling Price'!K$20/10^3</f>
        <v>0</v>
      </c>
      <c r="L108" s="67">
        <f>'Margin per unit'!L108*'Volume (KT)'!L108*'Selling Price'!L$20/10^3</f>
        <v>0</v>
      </c>
      <c r="M108" s="67">
        <f>'Margin per unit'!M108*'Volume (KT)'!M108*'Selling Price'!M$20/10^3</f>
        <v>0</v>
      </c>
      <c r="N108" s="67">
        <f>'Margin per unit'!N108*'Volume (KT)'!N108*'Selling Price'!N$20/10^3</f>
        <v>0</v>
      </c>
      <c r="O108" s="67">
        <f>'Margin per unit'!O108*'Volume (KT)'!O108*'Selling Price'!O$20/10^3</f>
        <v>0</v>
      </c>
      <c r="P108" s="67">
        <f>'Margin per unit'!P108*'Volume (KT)'!P108*'Selling Price'!P$20/10^3</f>
        <v>0</v>
      </c>
    </row>
    <row r="109" spans="1:16">
      <c r="A109" s="66" t="s">
        <v>88</v>
      </c>
      <c r="B109" s="76" t="s">
        <v>2</v>
      </c>
      <c r="C109" s="76" t="s">
        <v>219</v>
      </c>
      <c r="D109" s="251" t="s">
        <v>99</v>
      </c>
      <c r="E109" s="67">
        <f>'Margin per unit'!E109*'Volume (KT)'!E109*'Selling Price'!E$20/10^3</f>
        <v>0</v>
      </c>
      <c r="F109" s="67">
        <f>'Margin per unit'!F109*'Volume (KT)'!F109*'Selling Price'!F$20/10^3</f>
        <v>0</v>
      </c>
      <c r="G109" s="67">
        <f>'Margin per unit'!G109*'Volume (KT)'!G109*'Selling Price'!G$20/10^3</f>
        <v>0</v>
      </c>
      <c r="H109" s="67">
        <f>'Margin per unit'!H109*'Volume (KT)'!H109*'Selling Price'!H$20/10^3</f>
        <v>0</v>
      </c>
      <c r="I109" s="67">
        <f>'Margin per unit'!I109*'Volume (KT)'!I109*'Selling Price'!I$20/10^3</f>
        <v>0</v>
      </c>
      <c r="J109" s="67">
        <f>'Margin per unit'!J109*'Volume (KT)'!J109*'Selling Price'!J$20/10^3</f>
        <v>0</v>
      </c>
      <c r="K109" s="67">
        <f>'Margin per unit'!K109*'Volume (KT)'!K109*'Selling Price'!K$20/10^3</f>
        <v>0</v>
      </c>
      <c r="L109" s="67">
        <f>'Margin per unit'!L109*'Volume (KT)'!L109*'Selling Price'!L$20/10^3</f>
        <v>0</v>
      </c>
      <c r="M109" s="67">
        <f>'Margin per unit'!M109*'Volume (KT)'!M109*'Selling Price'!M$20/10^3</f>
        <v>0</v>
      </c>
      <c r="N109" s="67">
        <f>'Margin per unit'!N109*'Volume (KT)'!N109*'Selling Price'!N$20/10^3</f>
        <v>0</v>
      </c>
      <c r="O109" s="67">
        <f>'Margin per unit'!O109*'Volume (KT)'!O109*'Selling Price'!O$20/10^3</f>
        <v>0</v>
      </c>
      <c r="P109" s="67">
        <f>'Margin per unit'!P109*'Volume (KT)'!P109*'Selling Price'!P$20/10^3</f>
        <v>0</v>
      </c>
    </row>
    <row r="110" spans="1:16">
      <c r="A110" s="66" t="s">
        <v>88</v>
      </c>
      <c r="B110" s="76" t="s">
        <v>2</v>
      </c>
      <c r="C110" s="76" t="s">
        <v>219</v>
      </c>
      <c r="D110" s="251" t="s">
        <v>101</v>
      </c>
      <c r="E110" s="67">
        <f>'Margin per unit'!E110*'Volume (KT)'!E110*'Selling Price'!E$20/10^3</f>
        <v>0</v>
      </c>
      <c r="F110" s="67">
        <f>'Margin per unit'!F110*'Volume (KT)'!F110*'Selling Price'!F$20/10^3</f>
        <v>0</v>
      </c>
      <c r="G110" s="67">
        <f>'Margin per unit'!G110*'Volume (KT)'!G110*'Selling Price'!G$20/10^3</f>
        <v>0</v>
      </c>
      <c r="H110" s="67">
        <f>'Margin per unit'!H110*'Volume (KT)'!H110*'Selling Price'!H$20/10^3</f>
        <v>0</v>
      </c>
      <c r="I110" s="67">
        <f>'Margin per unit'!I110*'Volume (KT)'!I110*'Selling Price'!I$20/10^3</f>
        <v>0</v>
      </c>
      <c r="J110" s="67">
        <f>'Margin per unit'!J110*'Volume (KT)'!J110*'Selling Price'!J$20/10^3</f>
        <v>0</v>
      </c>
      <c r="K110" s="67">
        <f>'Margin per unit'!K110*'Volume (KT)'!K110*'Selling Price'!K$20/10^3</f>
        <v>0</v>
      </c>
      <c r="L110" s="67">
        <f>'Margin per unit'!L110*'Volume (KT)'!L110*'Selling Price'!L$20/10^3</f>
        <v>0</v>
      </c>
      <c r="M110" s="67">
        <f>'Margin per unit'!M110*'Volume (KT)'!M110*'Selling Price'!M$20/10^3</f>
        <v>0</v>
      </c>
      <c r="N110" s="67">
        <f>'Margin per unit'!N110*'Volume (KT)'!N110*'Selling Price'!N$20/10^3</f>
        <v>0</v>
      </c>
      <c r="O110" s="67">
        <f>'Margin per unit'!O110*'Volume (KT)'!O110*'Selling Price'!O$20/10^3</f>
        <v>0</v>
      </c>
      <c r="P110" s="67">
        <f>'Margin per unit'!P110*'Volume (KT)'!P110*'Selling Price'!P$20/10^3</f>
        <v>0</v>
      </c>
    </row>
    <row r="111" spans="1:16">
      <c r="A111" s="66" t="s">
        <v>88</v>
      </c>
      <c r="B111" s="76" t="s">
        <v>2</v>
      </c>
      <c r="C111" s="76" t="s">
        <v>110</v>
      </c>
      <c r="D111" s="251" t="s">
        <v>99</v>
      </c>
      <c r="E111" s="67">
        <f>'Margin per unit'!E111*'Volume (KT)'!E111*'Selling Price'!E$20/10^3</f>
        <v>0</v>
      </c>
      <c r="F111" s="67">
        <f>'Margin per unit'!F111*'Volume (KT)'!F111*'Selling Price'!F$20/10^3</f>
        <v>0</v>
      </c>
      <c r="G111" s="67">
        <f>'Margin per unit'!G111*'Volume (KT)'!G111*'Selling Price'!G$20/10^3</f>
        <v>0</v>
      </c>
      <c r="H111" s="67">
        <f>'Margin per unit'!H111*'Volume (KT)'!H111*'Selling Price'!H$20/10^3</f>
        <v>0</v>
      </c>
      <c r="I111" s="67">
        <f>'Margin per unit'!I111*'Volume (KT)'!I111*'Selling Price'!I$20/10^3</f>
        <v>0</v>
      </c>
      <c r="J111" s="67">
        <f>'Margin per unit'!J111*'Volume (KT)'!J111*'Selling Price'!J$20/10^3</f>
        <v>0</v>
      </c>
      <c r="K111" s="67">
        <f>'Margin per unit'!K111*'Volume (KT)'!K111*'Selling Price'!K$20/10^3</f>
        <v>0</v>
      </c>
      <c r="L111" s="67">
        <f>'Margin per unit'!L111*'Volume (KT)'!L111*'Selling Price'!L$20/10^3</f>
        <v>0</v>
      </c>
      <c r="M111" s="67">
        <f>'Margin per unit'!M111*'Volume (KT)'!M111*'Selling Price'!M$20/10^3</f>
        <v>0</v>
      </c>
      <c r="N111" s="67">
        <f>'Margin per unit'!N111*'Volume (KT)'!N111*'Selling Price'!N$20/10^3</f>
        <v>0</v>
      </c>
      <c r="O111" s="67">
        <f>'Margin per unit'!O111*'Volume (KT)'!O111*'Selling Price'!O$20/10^3</f>
        <v>0</v>
      </c>
      <c r="P111" s="67">
        <f>'Margin per unit'!P111*'Volume (KT)'!P111*'Selling Price'!P$20/10^3</f>
        <v>0</v>
      </c>
    </row>
    <row r="112" spans="1:16">
      <c r="A112" s="66" t="s">
        <v>88</v>
      </c>
      <c r="B112" s="76" t="s">
        <v>2</v>
      </c>
      <c r="C112" s="76" t="s">
        <v>110</v>
      </c>
      <c r="D112" s="251" t="s">
        <v>101</v>
      </c>
      <c r="E112" s="67">
        <f>'Margin per unit'!E112*'Volume (KT)'!E112*'Selling Price'!E$20/10^3</f>
        <v>0</v>
      </c>
      <c r="F112" s="67">
        <f>'Margin per unit'!F112*'Volume (KT)'!F112*'Selling Price'!F$20/10^3</f>
        <v>0</v>
      </c>
      <c r="G112" s="67">
        <f>'Margin per unit'!G112*'Volume (KT)'!G112*'Selling Price'!G$20/10^3</f>
        <v>0</v>
      </c>
      <c r="H112" s="67">
        <f>'Margin per unit'!H112*'Volume (KT)'!H112*'Selling Price'!H$20/10^3</f>
        <v>0</v>
      </c>
      <c r="I112" s="67">
        <f>'Margin per unit'!I112*'Volume (KT)'!I112*'Selling Price'!I$20/10^3</f>
        <v>0</v>
      </c>
      <c r="J112" s="67">
        <f>'Margin per unit'!J112*'Volume (KT)'!J112*'Selling Price'!J$20/10^3</f>
        <v>0</v>
      </c>
      <c r="K112" s="67">
        <f>'Margin per unit'!K112*'Volume (KT)'!K112*'Selling Price'!K$20/10^3</f>
        <v>0</v>
      </c>
      <c r="L112" s="67">
        <f>'Margin per unit'!L112*'Volume (KT)'!L112*'Selling Price'!L$20/10^3</f>
        <v>0</v>
      </c>
      <c r="M112" s="67">
        <f>'Margin per unit'!M112*'Volume (KT)'!M112*'Selling Price'!M$20/10^3</f>
        <v>0</v>
      </c>
      <c r="N112" s="67">
        <f>'Margin per unit'!N112*'Volume (KT)'!N112*'Selling Price'!N$20/10^3</f>
        <v>0</v>
      </c>
      <c r="O112" s="67">
        <f>'Margin per unit'!O112*'Volume (KT)'!O112*'Selling Price'!O$20/10^3</f>
        <v>0</v>
      </c>
      <c r="P112" s="67">
        <f>'Margin per unit'!P112*'Volume (KT)'!P112*'Selling Price'!P$20/10^3</f>
        <v>0</v>
      </c>
    </row>
    <row r="113" spans="1:16">
      <c r="A113" s="66" t="s">
        <v>88</v>
      </c>
      <c r="B113" s="76" t="s">
        <v>2</v>
      </c>
      <c r="C113" s="76" t="s">
        <v>112</v>
      </c>
      <c r="D113" s="251" t="s">
        <v>101</v>
      </c>
      <c r="E113" s="67">
        <f>'Margin per unit'!E113*'Volume (KT)'!E113*'Selling Price'!E$20/10^3</f>
        <v>0</v>
      </c>
      <c r="F113" s="67">
        <f>'Margin per unit'!F113*'Volume (KT)'!F113*'Selling Price'!F$20/10^3</f>
        <v>0</v>
      </c>
      <c r="G113" s="67">
        <f>'Margin per unit'!G113*'Volume (KT)'!G113*'Selling Price'!G$20/10^3</f>
        <v>0</v>
      </c>
      <c r="H113" s="67">
        <f>'Margin per unit'!H113*'Volume (KT)'!H113*'Selling Price'!H$20/10^3</f>
        <v>0</v>
      </c>
      <c r="I113" s="67">
        <f>'Margin per unit'!I113*'Volume (KT)'!I113*'Selling Price'!I$20/10^3</f>
        <v>0</v>
      </c>
      <c r="J113" s="67">
        <f>'Margin per unit'!J113*'Volume (KT)'!J113*'Selling Price'!J$20/10^3</f>
        <v>0</v>
      </c>
      <c r="K113" s="67">
        <f>'Margin per unit'!K113*'Volume (KT)'!K113*'Selling Price'!K$20/10^3</f>
        <v>0</v>
      </c>
      <c r="L113" s="67">
        <f>'Margin per unit'!L113*'Volume (KT)'!L113*'Selling Price'!L$20/10^3</f>
        <v>0</v>
      </c>
      <c r="M113" s="67">
        <f>'Margin per unit'!M113*'Volume (KT)'!M113*'Selling Price'!M$20/10^3</f>
        <v>0</v>
      </c>
      <c r="N113" s="67">
        <f>'Margin per unit'!N113*'Volume (KT)'!N113*'Selling Price'!N$20/10^3</f>
        <v>0</v>
      </c>
      <c r="O113" s="67">
        <f>'Margin per unit'!O113*'Volume (KT)'!O113*'Selling Price'!O$20/10^3</f>
        <v>0</v>
      </c>
      <c r="P113" s="67">
        <f>'Margin per unit'!P113*'Volume (KT)'!P113*'Selling Price'!P$20/10^3</f>
        <v>0</v>
      </c>
    </row>
    <row r="114" spans="1:16">
      <c r="A114" s="66" t="s">
        <v>88</v>
      </c>
      <c r="B114" s="76" t="s">
        <v>84</v>
      </c>
      <c r="C114" s="76" t="s">
        <v>102</v>
      </c>
      <c r="D114" s="251" t="s">
        <v>99</v>
      </c>
      <c r="E114" s="67">
        <f>'Margin per unit'!E114*'Volume (KT)'!E114*'Selling Price'!E$20/10^3</f>
        <v>0</v>
      </c>
      <c r="F114" s="67">
        <f>'Margin per unit'!F114*'Volume (KT)'!F114*'Selling Price'!F$20/10^3</f>
        <v>1.1755297714111679</v>
      </c>
      <c r="G114" s="67">
        <f>'Margin per unit'!G114*'Volume (KT)'!G114*'Selling Price'!G$20/10^3</f>
        <v>0</v>
      </c>
      <c r="H114" s="67">
        <f>'Margin per unit'!H114*'Volume (KT)'!H114*'Selling Price'!H$20/10^3</f>
        <v>0</v>
      </c>
      <c r="I114" s="67">
        <f>'Margin per unit'!I114*'Volume (KT)'!I114*'Selling Price'!I$20/10^3</f>
        <v>0</v>
      </c>
      <c r="J114" s="67">
        <f>'Margin per unit'!J114*'Volume (KT)'!J114*'Selling Price'!J$20/10^3</f>
        <v>0</v>
      </c>
      <c r="K114" s="67">
        <f>'Margin per unit'!K114*'Volume (KT)'!K114*'Selling Price'!K$20/10^3</f>
        <v>0</v>
      </c>
      <c r="L114" s="67">
        <f>'Margin per unit'!L114*'Volume (KT)'!L114*'Selling Price'!L$20/10^3</f>
        <v>0</v>
      </c>
      <c r="M114" s="67">
        <f>'Margin per unit'!M114*'Volume (KT)'!M114*'Selling Price'!M$20/10^3</f>
        <v>0</v>
      </c>
      <c r="N114" s="67">
        <f>'Margin per unit'!N114*'Volume (KT)'!N114*'Selling Price'!N$20/10^3</f>
        <v>0</v>
      </c>
      <c r="O114" s="67">
        <f>'Margin per unit'!O114*'Volume (KT)'!O114*'Selling Price'!O$20/10^3</f>
        <v>0</v>
      </c>
      <c r="P114" s="67">
        <f>'Margin per unit'!P114*'Volume (KT)'!P114*'Selling Price'!P$20/10^3</f>
        <v>0</v>
      </c>
    </row>
    <row r="115" spans="1:16">
      <c r="A115" s="66" t="s">
        <v>88</v>
      </c>
      <c r="B115" s="76" t="s">
        <v>84</v>
      </c>
      <c r="C115" s="76" t="s">
        <v>98</v>
      </c>
      <c r="D115" s="251" t="s">
        <v>86</v>
      </c>
      <c r="E115" s="67">
        <f>'Margin per unit'!E115*'Volume (KT)'!E115*'Selling Price'!E$20/10^3</f>
        <v>9.0250099795420393</v>
      </c>
      <c r="F115" s="67">
        <f>'Margin per unit'!F115*'Volume (KT)'!F115*'Selling Price'!F$20/10^3</f>
        <v>3.2384325713705571</v>
      </c>
      <c r="G115" s="67">
        <f>'Margin per unit'!G115*'Volume (KT)'!G115*'Selling Price'!G$20/10^3</f>
        <v>2.3202246928409362</v>
      </c>
      <c r="H115" s="67">
        <f>'Margin per unit'!H115*'Volume (KT)'!H115*'Selling Price'!H$20/10^3</f>
        <v>2.0475730643414196</v>
      </c>
      <c r="I115" s="67">
        <f>'Margin per unit'!I115*'Volume (KT)'!I115*'Selling Price'!I$20/10^3</f>
        <v>2.1127394661281063</v>
      </c>
      <c r="J115" s="67">
        <f>'Margin per unit'!J115*'Volume (KT)'!J115*'Selling Price'!J$20/10^3</f>
        <v>2.446492575135915</v>
      </c>
      <c r="K115" s="67">
        <f>'Margin per unit'!K115*'Volume (KT)'!K115*'Selling Price'!K$20/10^3</f>
        <v>2.3524994515975748</v>
      </c>
      <c r="L115" s="67">
        <f>'Margin per unit'!L115*'Volume (KT)'!L115*'Selling Price'!L$20/10^3</f>
        <v>2.4835421931080033</v>
      </c>
      <c r="M115" s="67">
        <f>'Margin per unit'!M115*'Volume (KT)'!M115*'Selling Price'!M$20/10^3</f>
        <v>1.9073381939206151</v>
      </c>
      <c r="N115" s="67">
        <f>'Margin per unit'!N115*'Volume (KT)'!N115*'Selling Price'!N$20/10^3</f>
        <v>1.925092058186826</v>
      </c>
      <c r="O115" s="67">
        <f>'Margin per unit'!O115*'Volume (KT)'!O115*'Selling Price'!O$20/10^3</f>
        <v>1.9578709724854306</v>
      </c>
      <c r="P115" s="67">
        <f>'Margin per unit'!P115*'Volume (KT)'!P115*'Selling Price'!P$20/10^3</f>
        <v>1.9578709724854306</v>
      </c>
    </row>
    <row r="116" spans="1:16">
      <c r="A116" s="66" t="s">
        <v>88</v>
      </c>
      <c r="B116" s="76" t="s">
        <v>84</v>
      </c>
      <c r="C116" s="76" t="s">
        <v>106</v>
      </c>
      <c r="D116" s="251" t="s">
        <v>86</v>
      </c>
      <c r="E116" s="67">
        <f>'Margin per unit'!E116*'Volume (KT)'!E116*'Selling Price'!E$20/10^3</f>
        <v>0</v>
      </c>
      <c r="F116" s="67">
        <f>'Margin per unit'!F116*'Volume (KT)'!F116*'Selling Price'!F$20/10^3</f>
        <v>0</v>
      </c>
      <c r="G116" s="67">
        <f>'Margin per unit'!G116*'Volume (KT)'!G116*'Selling Price'!G$20/10^3</f>
        <v>0</v>
      </c>
      <c r="H116" s="67">
        <f>'Margin per unit'!H116*'Volume (KT)'!H116*'Selling Price'!H$20/10^3</f>
        <v>0</v>
      </c>
      <c r="I116" s="67">
        <f>'Margin per unit'!I116*'Volume (KT)'!I116*'Selling Price'!I$20/10^3</f>
        <v>0</v>
      </c>
      <c r="J116" s="67">
        <f>'Margin per unit'!J116*'Volume (KT)'!J116*'Selling Price'!J$20/10^3</f>
        <v>0</v>
      </c>
      <c r="K116" s="67">
        <f>'Margin per unit'!K116*'Volume (KT)'!K116*'Selling Price'!K$20/10^3</f>
        <v>0</v>
      </c>
      <c r="L116" s="67">
        <f>'Margin per unit'!L116*'Volume (KT)'!L116*'Selling Price'!L$20/10^3</f>
        <v>0</v>
      </c>
      <c r="M116" s="67">
        <f>'Margin per unit'!M116*'Volume (KT)'!M116*'Selling Price'!M$20/10^3</f>
        <v>0</v>
      </c>
      <c r="N116" s="67">
        <f>'Margin per unit'!N116*'Volume (KT)'!N116*'Selling Price'!N$20/10^3</f>
        <v>0</v>
      </c>
      <c r="O116" s="67">
        <f>'Margin per unit'!O116*'Volume (KT)'!O116*'Selling Price'!O$20/10^3</f>
        <v>0</v>
      </c>
      <c r="P116" s="67">
        <f>'Margin per unit'!P116*'Volume (KT)'!P116*'Selling Price'!P$20/10^3</f>
        <v>0</v>
      </c>
    </row>
    <row r="117" spans="1:16">
      <c r="A117" s="66" t="s">
        <v>88</v>
      </c>
      <c r="B117" s="76" t="s">
        <v>84</v>
      </c>
      <c r="C117" s="76" t="s">
        <v>107</v>
      </c>
      <c r="D117" s="251" t="s">
        <v>86</v>
      </c>
      <c r="E117" s="67">
        <f>'Margin per unit'!E117*'Volume (KT)'!E117*'Selling Price'!E$20/10^3</f>
        <v>13.424684802595493</v>
      </c>
      <c r="F117" s="67">
        <f>'Margin per unit'!F117*'Volume (KT)'!F117*'Selling Price'!F$20/10^3</f>
        <v>8.2844889598700515</v>
      </c>
      <c r="G117" s="67">
        <f>'Margin per unit'!G117*'Volume (KT)'!G117*'Selling Price'!G$20/10^3</f>
        <v>8.7068302517330558</v>
      </c>
      <c r="H117" s="67">
        <f>'Margin per unit'!H117*'Volume (KT)'!H117*'Selling Price'!H$20/10^3</f>
        <v>7.8207124591096076</v>
      </c>
      <c r="I117" s="67">
        <f>'Margin per unit'!I117*'Volume (KT)'!I117*'Selling Price'!I$20/10^3</f>
        <v>4.8624775909821203</v>
      </c>
      <c r="J117" s="67">
        <f>'Margin per unit'!J117*'Volume (KT)'!J117*'Selling Price'!J$20/10^3</f>
        <v>4.2916511258113683</v>
      </c>
      <c r="K117" s="67">
        <f>'Margin per unit'!K117*'Volume (KT)'!K117*'Selling Price'!K$20/10^3</f>
        <v>3.8785426781296573</v>
      </c>
      <c r="L117" s="67">
        <f>'Margin per unit'!L117*'Volume (KT)'!L117*'Selling Price'!L$20/10^3</f>
        <v>4.0501344943716138</v>
      </c>
      <c r="M117" s="67">
        <f>'Margin per unit'!M117*'Volume (KT)'!M117*'Selling Price'!M$20/10^3</f>
        <v>4.1073317664522699</v>
      </c>
      <c r="N117" s="67">
        <f>'Margin per unit'!N117*'Volume (KT)'!N117*'Selling Price'!N$20/10^3</f>
        <v>4.1381347209541444</v>
      </c>
      <c r="O117" s="67">
        <f>'Margin per unit'!O117*'Volume (KT)'!O117*'Selling Price'!O$20/10^3</f>
        <v>4.1950061372622232</v>
      </c>
      <c r="P117" s="67">
        <f>'Margin per unit'!P117*'Volume (KT)'!P117*'Selling Price'!P$20/10^3</f>
        <v>4.1950061372622232</v>
      </c>
    </row>
    <row r="118" spans="1:16">
      <c r="A118" s="66" t="s">
        <v>88</v>
      </c>
      <c r="B118" s="76" t="s">
        <v>84</v>
      </c>
      <c r="C118" s="76" t="s">
        <v>219</v>
      </c>
      <c r="D118" s="251" t="s">
        <v>86</v>
      </c>
      <c r="E118" s="67">
        <f>'Margin per unit'!E118*'Volume (KT)'!E118*'Selling Price'!E$20/10^3</f>
        <v>0</v>
      </c>
      <c r="F118" s="67">
        <f>'Margin per unit'!F118*'Volume (KT)'!F118*'Selling Price'!F$20/10^3</f>
        <v>0</v>
      </c>
      <c r="G118" s="67">
        <f>'Margin per unit'!G118*'Volume (KT)'!G118*'Selling Price'!G$20/10^3</f>
        <v>0</v>
      </c>
      <c r="H118" s="67">
        <f>'Margin per unit'!H118*'Volume (KT)'!H118*'Selling Price'!H$20/10^3</f>
        <v>0</v>
      </c>
      <c r="I118" s="67">
        <f>'Margin per unit'!I118*'Volume (KT)'!I118*'Selling Price'!I$20/10^3</f>
        <v>0</v>
      </c>
      <c r="J118" s="67">
        <f>'Margin per unit'!J118*'Volume (KT)'!J118*'Selling Price'!J$20/10^3</f>
        <v>0</v>
      </c>
      <c r="K118" s="67">
        <f>'Margin per unit'!K118*'Volume (KT)'!K118*'Selling Price'!K$20/10^3</f>
        <v>0</v>
      </c>
      <c r="L118" s="67">
        <f>'Margin per unit'!L118*'Volume (KT)'!L118*'Selling Price'!L$20/10^3</f>
        <v>0</v>
      </c>
      <c r="M118" s="67">
        <f>'Margin per unit'!M118*'Volume (KT)'!M118*'Selling Price'!M$20/10^3</f>
        <v>0</v>
      </c>
      <c r="N118" s="67">
        <f>'Margin per unit'!N118*'Volume (KT)'!N118*'Selling Price'!N$20/10^3</f>
        <v>0</v>
      </c>
      <c r="O118" s="67">
        <f>'Margin per unit'!O118*'Volume (KT)'!O118*'Selling Price'!O$20/10^3</f>
        <v>0</v>
      </c>
      <c r="P118" s="67">
        <f>'Margin per unit'!P118*'Volume (KT)'!P118*'Selling Price'!P$20/10^3</f>
        <v>0</v>
      </c>
    </row>
    <row r="119" spans="1:16">
      <c r="A119" s="66" t="s">
        <v>88</v>
      </c>
      <c r="B119" s="76" t="s">
        <v>114</v>
      </c>
      <c r="C119" s="76" t="s">
        <v>98</v>
      </c>
      <c r="D119" s="251" t="s">
        <v>115</v>
      </c>
      <c r="E119" s="67">
        <f>'Margin per unit'!E119*'Volume (KT)'!E119*'Selling Price'!E$20/10^3</f>
        <v>0.54870000000000319</v>
      </c>
      <c r="F119" s="67">
        <f>'Margin per unit'!F119*'Volume (KT)'!F119*'Selling Price'!F$20/10^3</f>
        <v>0.53199999999999437</v>
      </c>
      <c r="G119" s="67">
        <f>'Margin per unit'!G119*'Volume (KT)'!G119*'Selling Price'!G$20/10^3</f>
        <v>0.57400000000000861</v>
      </c>
      <c r="H119" s="67">
        <f>'Margin per unit'!H119*'Volume (KT)'!H119*'Selling Price'!H$20/10^3</f>
        <v>0.57000000000000517</v>
      </c>
      <c r="I119" s="67">
        <f>'Margin per unit'!I119*'Volume (KT)'!I119*'Selling Price'!I$20/10^3</f>
        <v>0.5739999999999954</v>
      </c>
      <c r="J119" s="67">
        <f>'Margin per unit'!J119*'Volume (KT)'!J119*'Selling Price'!J$20/10^3</f>
        <v>0.5699999999999954</v>
      </c>
      <c r="K119" s="67">
        <f>'Margin per unit'!K119*'Volume (KT)'!K119*'Selling Price'!K$20/10^3</f>
        <v>0.58299999999999741</v>
      </c>
      <c r="L119" s="67">
        <f>'Margin per unit'!L119*'Volume (KT)'!L119*'Selling Price'!L$20/10^3</f>
        <v>0.58299999999999741</v>
      </c>
      <c r="M119" s="67">
        <f>'Margin per unit'!M119*'Volume (KT)'!M119*'Selling Price'!M$20/10^3</f>
        <v>0.58299999999999741</v>
      </c>
      <c r="N119" s="67">
        <f>'Margin per unit'!N119*'Volume (KT)'!N119*'Selling Price'!N$20/10^3</f>
        <v>0.58300000000000263</v>
      </c>
      <c r="O119" s="67">
        <f>'Margin per unit'!O119*'Volume (KT)'!O119*'Selling Price'!O$20/10^3</f>
        <v>0.58300000000000263</v>
      </c>
      <c r="P119" s="67">
        <f>'Margin per unit'!P119*'Volume (KT)'!P119*'Selling Price'!P$20/10^3</f>
        <v>0.58300000000000263</v>
      </c>
    </row>
    <row r="120" spans="1:16">
      <c r="A120" s="66" t="s">
        <v>88</v>
      </c>
      <c r="B120" s="76" t="s">
        <v>91</v>
      </c>
      <c r="C120" s="76" t="s">
        <v>98</v>
      </c>
      <c r="D120" s="251" t="s">
        <v>91</v>
      </c>
      <c r="E120" s="67">
        <f>'Margin per unit'!E120*'Volume (KT)'!E120*'Selling Price'!E$20/10^3</f>
        <v>5.9647294534697606</v>
      </c>
      <c r="F120" s="67">
        <f>'Margin per unit'!F120*'Volume (KT)'!F120*'Selling Price'!F$20/10^3</f>
        <v>2.911685502253627</v>
      </c>
      <c r="G120" s="67">
        <f>'Margin per unit'!G120*'Volume (KT)'!G120*'Selling Price'!G$20/10^3</f>
        <v>8.7575756640507745</v>
      </c>
      <c r="H120" s="67">
        <f>'Margin per unit'!H120*'Volume (KT)'!H120*'Selling Price'!H$20/10^3</f>
        <v>7.1757784537400164</v>
      </c>
      <c r="I120" s="67">
        <f>'Margin per unit'!I120*'Volume (KT)'!I120*'Selling Price'!I$20/10^3</f>
        <v>8.4697895608664684</v>
      </c>
      <c r="J120" s="67">
        <f>'Margin per unit'!J120*'Volume (KT)'!J120*'Selling Price'!J$20/10^3</f>
        <v>7.7024260024504754</v>
      </c>
      <c r="K120" s="67">
        <f>'Margin per unit'!K120*'Volume (KT)'!K120*'Selling Price'!K$20/10^3</f>
        <v>4.7121758467217223</v>
      </c>
      <c r="L120" s="67">
        <f>'Margin per unit'!L120*'Volume (KT)'!L120*'Selling Price'!L$20/10^3</f>
        <v>3.4355022441203533</v>
      </c>
      <c r="M120" s="67">
        <f>'Margin per unit'!M120*'Volume (KT)'!M120*'Selling Price'!M$20/10^3</f>
        <v>7.6192072816552274</v>
      </c>
      <c r="N120" s="67">
        <f>'Margin per unit'!N120*'Volume (KT)'!N120*'Selling Price'!N$20/10^3</f>
        <v>13.823596530955488</v>
      </c>
      <c r="O120" s="67">
        <f>'Margin per unit'!O120*'Volume (KT)'!O120*'Selling Price'!O$20/10^3</f>
        <v>8.4206574876552001</v>
      </c>
      <c r="P120" s="67">
        <f>'Margin per unit'!P120*'Volume (KT)'!P120*'Selling Price'!P$20/10^3</f>
        <v>8.2966225527265056</v>
      </c>
    </row>
    <row r="121" spans="1:16" s="65" customFormat="1" ht="23.4">
      <c r="A121" s="63" t="s">
        <v>6</v>
      </c>
      <c r="B121" s="64"/>
      <c r="D121" s="64"/>
    </row>
    <row r="122" spans="1:16">
      <c r="A122" s="360" t="s">
        <v>1</v>
      </c>
      <c r="B122" s="362" t="s">
        <v>93</v>
      </c>
      <c r="C122" s="362" t="s">
        <v>94</v>
      </c>
      <c r="D122" s="362" t="s">
        <v>95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 ht="15" thickBot="1">
      <c r="A123" s="361"/>
      <c r="B123" s="363"/>
      <c r="C123" s="363"/>
      <c r="D123" s="363"/>
      <c r="E123" s="263">
        <v>23377</v>
      </c>
      <c r="F123" s="263">
        <v>23408</v>
      </c>
      <c r="G123" s="263">
        <v>23437</v>
      </c>
      <c r="H123" s="263">
        <v>23468</v>
      </c>
      <c r="I123" s="263">
        <v>23498</v>
      </c>
      <c r="J123" s="263">
        <v>23529</v>
      </c>
      <c r="K123" s="263">
        <v>23559</v>
      </c>
      <c r="L123" s="263">
        <v>23590</v>
      </c>
      <c r="M123" s="263">
        <v>23621</v>
      </c>
      <c r="N123" s="263">
        <v>23651</v>
      </c>
      <c r="O123" s="263">
        <v>23682</v>
      </c>
      <c r="P123" s="263">
        <v>23712</v>
      </c>
    </row>
    <row r="124" spans="1:16">
      <c r="A124" s="66" t="s">
        <v>88</v>
      </c>
      <c r="B124" s="83" t="s">
        <v>90</v>
      </c>
      <c r="C124" s="83" t="s">
        <v>2</v>
      </c>
      <c r="D124" s="84" t="s">
        <v>90</v>
      </c>
      <c r="E124" s="67">
        <f>'Margin per unit'!E124*'Volume (KT)'!E124*'Selling Price'!E$20/10^3</f>
        <v>101.0363187028549</v>
      </c>
      <c r="F124" s="67">
        <f>'Margin per unit'!F124*'Volume (KT)'!F124*'Selling Price'!F$20/10^3</f>
        <v>90.924317765947052</v>
      </c>
      <c r="G124" s="67">
        <f>'Margin per unit'!G124*'Volume (KT)'!G124*'Selling Price'!G$20/10^3</f>
        <v>90.508646080163771</v>
      </c>
      <c r="H124" s="67">
        <f>'Margin per unit'!H124*'Volume (KT)'!H124*'Selling Price'!H$20/10^3</f>
        <v>61.516484148670607</v>
      </c>
      <c r="I124" s="67">
        <f>'Margin per unit'!I124*'Volume (KT)'!I124*'Selling Price'!I$20/10^3</f>
        <v>74.18952982034169</v>
      </c>
      <c r="J124" s="67">
        <f>'Margin per unit'!J124*'Volume (KT)'!J124*'Selling Price'!J$20/10^3</f>
        <v>63.269059068700756</v>
      </c>
      <c r="K124" s="67">
        <f>'Margin per unit'!K124*'Volume (KT)'!K124*'Selling Price'!K$20/10^3</f>
        <v>51.827721045283141</v>
      </c>
      <c r="L124" s="67">
        <f>'Margin per unit'!L124*'Volume (KT)'!L124*'Selling Price'!L$20/10^3</f>
        <v>61.766291283104501</v>
      </c>
      <c r="M124" s="67">
        <f>'Margin per unit'!M124*'Volume (KT)'!M124*'Selling Price'!M$20/10^3</f>
        <v>58.741758986554103</v>
      </c>
      <c r="N124" s="67">
        <f>'Margin per unit'!N124*'Volume (KT)'!N124*'Selling Price'!N$20/10^3</f>
        <v>54.804386152609098</v>
      </c>
      <c r="O124" s="67">
        <f>'Margin per unit'!O124*'Volume (KT)'!O124*'Selling Price'!O$20/10^3</f>
        <v>64.757042405669281</v>
      </c>
      <c r="P124" s="67">
        <f>'Margin per unit'!P124*'Volume (KT)'!P124*'Selling Price'!P$20/10^3</f>
        <v>72.759161158011281</v>
      </c>
    </row>
    <row r="125" spans="1:16" ht="15" thickBot="1">
      <c r="A125" s="66" t="s">
        <v>88</v>
      </c>
      <c r="B125" s="85" t="s">
        <v>90</v>
      </c>
      <c r="C125" s="85" t="s">
        <v>3</v>
      </c>
      <c r="D125" s="86" t="s">
        <v>90</v>
      </c>
      <c r="E125" s="67">
        <f>'Margin per unit'!E125*'Volume (KT)'!E125*'Selling Price'!E$20/10^3</f>
        <v>120.69408121372707</v>
      </c>
      <c r="F125" s="67">
        <f>'Margin per unit'!F125*'Volume (KT)'!F125*'Selling Price'!F$20/10^3</f>
        <v>94.170782611993445</v>
      </c>
      <c r="G125" s="67">
        <f>'Margin per unit'!G125*'Volume (KT)'!G125*'Selling Price'!G$20/10^3</f>
        <v>98.840941146861169</v>
      </c>
      <c r="H125" s="67">
        <f>'Margin per unit'!H125*'Volume (KT)'!H125*'Selling Price'!H$20/10^3</f>
        <v>82.511305907689149</v>
      </c>
      <c r="I125" s="67">
        <f>'Margin per unit'!I125*'Volume (KT)'!I125*'Selling Price'!I$20/10^3</f>
        <v>86.034638388600015</v>
      </c>
      <c r="J125" s="67">
        <f>'Margin per unit'!J125*'Volume (KT)'!J125*'Selling Price'!J$20/10^3</f>
        <v>80.496951900174864</v>
      </c>
      <c r="K125" s="67">
        <f>'Margin per unit'!K125*'Volume (KT)'!K125*'Selling Price'!K$20/10^3</f>
        <v>61.89038188179638</v>
      </c>
      <c r="L125" s="67">
        <f>'Margin per unit'!L125*'Volume (KT)'!L125*'Selling Price'!L$20/10^3</f>
        <v>78.645546348746535</v>
      </c>
      <c r="M125" s="67">
        <f>'Margin per unit'!M125*'Volume (KT)'!M125*'Selling Price'!M$20/10^3</f>
        <v>80.341848348902829</v>
      </c>
      <c r="N125" s="67">
        <f>'Margin per unit'!N125*'Volume (KT)'!N125*'Selling Price'!N$20/10^3</f>
        <v>81.924192755082345</v>
      </c>
      <c r="O125" s="67">
        <f>'Margin per unit'!O125*'Volume (KT)'!O125*'Selling Price'!O$20/10^3</f>
        <v>88.525132665634771</v>
      </c>
      <c r="P125" s="67">
        <f>'Margin per unit'!P125*'Volume (KT)'!P125*'Selling Price'!P$20/10^3</f>
        <v>92.566147281219372</v>
      </c>
    </row>
    <row r="126" spans="1:16">
      <c r="A126" s="66" t="s">
        <v>88</v>
      </c>
      <c r="B126" s="82" t="s">
        <v>90</v>
      </c>
      <c r="C126" s="82" t="s">
        <v>42</v>
      </c>
      <c r="D126" s="82" t="s">
        <v>118</v>
      </c>
      <c r="E126" s="67">
        <f>'Margin per unit'!E126*'Volume (KT)'!E126*'Selling Price'!E$20/10^3</f>
        <v>0</v>
      </c>
      <c r="F126" s="67">
        <f>'Margin per unit'!F126*'Volume (KT)'!F126*'Selling Price'!F$20/10^3</f>
        <v>1.5306389011465047</v>
      </c>
      <c r="G126" s="67">
        <f>'Margin per unit'!G126*'Volume (KT)'!G126*'Selling Price'!G$20/10^3</f>
        <v>0</v>
      </c>
      <c r="H126" s="67">
        <f>'Margin per unit'!H126*'Volume (KT)'!H126*'Selling Price'!H$20/10^3</f>
        <v>0</v>
      </c>
      <c r="I126" s="67">
        <f>'Margin per unit'!I126*'Volume (KT)'!I126*'Selling Price'!I$20/10^3</f>
        <v>0</v>
      </c>
      <c r="J126" s="67">
        <f>'Margin per unit'!J126*'Volume (KT)'!J126*'Selling Price'!J$20/10^3</f>
        <v>0</v>
      </c>
      <c r="K126" s="67">
        <f>'Margin per unit'!K126*'Volume (KT)'!K126*'Selling Price'!K$20/10^3</f>
        <v>0.54997322729179632</v>
      </c>
      <c r="L126" s="67">
        <f>'Margin per unit'!L126*'Volume (KT)'!L126*'Selling Price'!L$20/10^3</f>
        <v>0</v>
      </c>
      <c r="M126" s="67">
        <f>'Margin per unit'!M126*'Volume (KT)'!M126*'Selling Price'!M$20/10^3</f>
        <v>0</v>
      </c>
      <c r="N126" s="67">
        <f>'Margin per unit'!N126*'Volume (KT)'!N126*'Selling Price'!N$20/10^3</f>
        <v>0</v>
      </c>
      <c r="O126" s="67">
        <f>'Margin per unit'!O126*'Volume (KT)'!O126*'Selling Price'!O$20/10^3</f>
        <v>0</v>
      </c>
      <c r="P126" s="67">
        <f>'Margin per unit'!P126*'Volume (KT)'!P126*'Selling Price'!P$20/10^3</f>
        <v>0</v>
      </c>
    </row>
    <row r="127" spans="1:16">
      <c r="A127" s="66" t="s">
        <v>88</v>
      </c>
      <c r="B127" s="75" t="s">
        <v>91</v>
      </c>
      <c r="C127" s="75" t="s">
        <v>42</v>
      </c>
      <c r="D127" s="75" t="s">
        <v>91</v>
      </c>
      <c r="E127" s="67">
        <f>'Margin per unit'!E127*'Volume (KT)'!E127*'Selling Price'!E$20/10^3</f>
        <v>3.5382117451904924</v>
      </c>
      <c r="F127" s="67">
        <f>'Margin per unit'!F127*'Volume (KT)'!F127*'Selling Price'!F$20/10^3</f>
        <v>0</v>
      </c>
      <c r="G127" s="67">
        <f>'Margin per unit'!G127*'Volume (KT)'!G127*'Selling Price'!G$20/10^3</f>
        <v>1.3115090640287694</v>
      </c>
      <c r="H127" s="67">
        <f>'Margin per unit'!H127*'Volume (KT)'!H127*'Selling Price'!H$20/10^3</f>
        <v>0.72215349860609979</v>
      </c>
      <c r="I127" s="67">
        <f>'Margin per unit'!I127*'Volume (KT)'!I127*'Selling Price'!I$20/10^3</f>
        <v>0.75581446903783056</v>
      </c>
      <c r="J127" s="67">
        <f>'Margin per unit'!J127*'Volume (KT)'!J127*'Selling Price'!J$20/10^3</f>
        <v>0.65067350919656997</v>
      </c>
      <c r="K127" s="67">
        <f>'Margin per unit'!K127*'Volume (KT)'!K127*'Selling Price'!K$20/10^3</f>
        <v>0</v>
      </c>
      <c r="L127" s="67">
        <f>'Margin per unit'!L127*'Volume (KT)'!L127*'Selling Price'!L$20/10^3</f>
        <v>0.49217744087540949</v>
      </c>
      <c r="M127" s="67">
        <f>'Margin per unit'!M127*'Volume (KT)'!M127*'Selling Price'!M$20/10^3</f>
        <v>0.65165385918957752</v>
      </c>
      <c r="N127" s="67">
        <f>'Margin per unit'!N127*'Volume (KT)'!N127*'Selling Price'!N$20/10^3</f>
        <v>1.0215270922310926</v>
      </c>
      <c r="O127" s="67">
        <f>'Margin per unit'!O127*'Volume (KT)'!O127*'Selling Price'!O$20/10^3</f>
        <v>1.0388435503068985</v>
      </c>
      <c r="P127" s="67">
        <f>'Margin per unit'!P127*'Volume (KT)'!P127*'Selling Price'!P$20/10^3</f>
        <v>1.1242672569840555</v>
      </c>
    </row>
    <row r="128" spans="1:16">
      <c r="A128" s="66" t="s">
        <v>88</v>
      </c>
      <c r="B128" s="75" t="s">
        <v>91</v>
      </c>
      <c r="C128" s="75" t="s">
        <v>108</v>
      </c>
      <c r="D128" s="75" t="s">
        <v>91</v>
      </c>
      <c r="E128" s="67">
        <f>'Margin per unit'!E128*'Volume (KT)'!E128*'Selling Price'!E$20/10^3</f>
        <v>4.333863980020018</v>
      </c>
      <c r="F128" s="67">
        <f>'Margin per unit'!F128*'Volume (KT)'!F128*'Selling Price'!F$20/10^3</f>
        <v>3.8259432861634664</v>
      </c>
      <c r="G128" s="67">
        <f>'Margin per unit'!G128*'Volume (KT)'!G128*'Selling Price'!G$20/10^3</f>
        <v>7.0973798841459725</v>
      </c>
      <c r="H128" s="67">
        <f>'Margin per unit'!H128*'Volume (KT)'!H128*'Selling Price'!H$20/10^3</f>
        <v>5.9156798676920239</v>
      </c>
      <c r="I128" s="67">
        <f>'Margin per unit'!I128*'Volume (KT)'!I128*'Selling Price'!I$20/10^3</f>
        <v>5.9830018085554855</v>
      </c>
      <c r="J128" s="67">
        <f>'Margin per unit'!J128*'Volume (KT)'!J128*'Selling Price'!J$20/10^3</f>
        <v>5.7727198888729641</v>
      </c>
      <c r="K128" s="67">
        <f>'Margin per unit'!K128*'Volume (KT)'!K128*'Selling Price'!K$20/10^3</f>
        <v>2.8102359594973674</v>
      </c>
      <c r="L128" s="67">
        <f>'Margin per unit'!L128*'Volume (KT)'!L128*'Selling Price'!L$20/10^3</f>
        <v>2.7218861048981027</v>
      </c>
      <c r="M128" s="67">
        <f>'Margin per unit'!M128*'Volume (KT)'!M128*'Selling Price'!M$20/10^3</f>
        <v>5.7627250464245421</v>
      </c>
      <c r="N128" s="67">
        <f>'Margin per unit'!N128*'Volume (KT)'!N128*'Selling Price'!N$20/10^3</f>
        <v>6.4770659848343906</v>
      </c>
      <c r="O128" s="67">
        <f>'Margin per unit'!O128*'Volume (KT)'!O128*'Selling Price'!O$20/10^3</f>
        <v>6.5116989009860022</v>
      </c>
      <c r="P128" s="67">
        <f>'Margin per unit'!P128*'Volume (KT)'!P128*'Selling Price'!P$20/10^3</f>
        <v>6.6825463143403168</v>
      </c>
    </row>
    <row r="129" spans="1:16" s="65" customFormat="1" ht="23.4">
      <c r="A129" s="63" t="s">
        <v>89</v>
      </c>
      <c r="B129" s="64"/>
      <c r="D129" s="64"/>
    </row>
    <row r="130" spans="1:16">
      <c r="A130" s="360" t="s">
        <v>1</v>
      </c>
      <c r="B130" s="362" t="s">
        <v>89</v>
      </c>
      <c r="C130" s="362" t="s">
        <v>94</v>
      </c>
      <c r="D130" s="362" t="s">
        <v>95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 ht="15" thickBot="1">
      <c r="A131" s="361"/>
      <c r="B131" s="363"/>
      <c r="C131" s="363"/>
      <c r="D131" s="363"/>
      <c r="E131" s="263">
        <v>23377</v>
      </c>
      <c r="F131" s="263">
        <v>23408</v>
      </c>
      <c r="G131" s="263">
        <v>23437</v>
      </c>
      <c r="H131" s="263">
        <v>23468</v>
      </c>
      <c r="I131" s="263">
        <v>23498</v>
      </c>
      <c r="J131" s="263">
        <v>23529</v>
      </c>
      <c r="K131" s="263">
        <v>23559</v>
      </c>
      <c r="L131" s="263">
        <v>23590</v>
      </c>
      <c r="M131" s="263">
        <v>23621</v>
      </c>
      <c r="N131" s="263">
        <v>23651</v>
      </c>
      <c r="O131" s="263">
        <v>23682</v>
      </c>
      <c r="P131" s="263">
        <v>23712</v>
      </c>
    </row>
    <row r="132" spans="1:16" ht="15" thickBot="1">
      <c r="A132" s="66" t="s">
        <v>88</v>
      </c>
      <c r="B132" s="87" t="s">
        <v>90</v>
      </c>
      <c r="C132" s="87" t="s">
        <v>3</v>
      </c>
      <c r="D132" s="88" t="s">
        <v>90</v>
      </c>
      <c r="E132" s="67">
        <f>'Margin per unit'!E132*'Volume (KT)'!E132*'Selling Price'!E$20/10^3</f>
        <v>3.3075420403988627</v>
      </c>
      <c r="F132" s="67">
        <f>'Margin per unit'!F132*'Volume (KT)'!F132*'Selling Price'!F$20/10^3</f>
        <v>2.1570912864031246</v>
      </c>
      <c r="G132" s="67">
        <f>'Margin per unit'!G132*'Volume (KT)'!G132*'Selling Price'!G$20/10^3</f>
        <v>3.8450743116096584</v>
      </c>
      <c r="H132" s="67">
        <f>'Margin per unit'!H132*'Volume (KT)'!H132*'Selling Price'!H$20/10^3</f>
        <v>1.6537137327930238</v>
      </c>
      <c r="I132" s="67">
        <f>'Margin per unit'!I132*'Volume (KT)'!I132*'Selling Price'!I$20/10^3</f>
        <v>1.8308831476736867</v>
      </c>
      <c r="J132" s="67">
        <f>'Margin per unit'!J132*'Volume (KT)'!J132*'Selling Price'!J$20/10^3</f>
        <v>1.4029067524087089</v>
      </c>
      <c r="K132" s="67">
        <f>'Margin per unit'!K132*'Volume (KT)'!K132*'Selling Price'!K$20/10^3</f>
        <v>1.1977708192302194</v>
      </c>
      <c r="L132" s="67">
        <f>'Margin per unit'!L132*'Volume (KT)'!L132*'Selling Price'!L$20/10^3</f>
        <v>0.8774380130808398</v>
      </c>
      <c r="M132" s="67">
        <f>'Margin per unit'!M132*'Volume (KT)'!M132*'Selling Price'!M$20/10^3</f>
        <v>1.408699941095686</v>
      </c>
      <c r="N132" s="67">
        <f>'Margin per unit'!N132*'Volume (KT)'!N132*'Selling Price'!N$20/10^3</f>
        <v>2.8018850461910003</v>
      </c>
      <c r="O132" s="67">
        <f>'Margin per unit'!O132*'Volume (KT)'!O132*'Selling Price'!O$20/10^3</f>
        <v>2.772261159624565</v>
      </c>
      <c r="P132" s="67">
        <f>'Margin per unit'!P132*'Volume (KT)'!P132*'Selling Price'!P$20/10^3</f>
        <v>3.1743932458801054</v>
      </c>
    </row>
    <row r="133" spans="1:16" s="65" customFormat="1" ht="23.4">
      <c r="A133" s="63" t="s">
        <v>141</v>
      </c>
      <c r="B133" s="64"/>
      <c r="D133" s="64"/>
    </row>
    <row r="134" spans="1:16">
      <c r="A134" s="360" t="s">
        <v>1</v>
      </c>
      <c r="B134" s="362" t="s">
        <v>141</v>
      </c>
      <c r="C134" s="362" t="s">
        <v>94</v>
      </c>
      <c r="D134" s="362" t="s">
        <v>95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 ht="15" thickBot="1">
      <c r="A135" s="361"/>
      <c r="B135" s="363"/>
      <c r="C135" s="363"/>
      <c r="D135" s="363"/>
      <c r="E135" s="263">
        <v>23377</v>
      </c>
      <c r="F135" s="263">
        <v>23408</v>
      </c>
      <c r="G135" s="263">
        <v>23437</v>
      </c>
      <c r="H135" s="263">
        <v>23468</v>
      </c>
      <c r="I135" s="263">
        <v>23498</v>
      </c>
      <c r="J135" s="263">
        <v>23529</v>
      </c>
      <c r="K135" s="263">
        <v>23559</v>
      </c>
      <c r="L135" s="263">
        <v>23590</v>
      </c>
      <c r="M135" s="263">
        <v>23621</v>
      </c>
      <c r="N135" s="263">
        <v>23651</v>
      </c>
      <c r="O135" s="263">
        <v>23682</v>
      </c>
      <c r="P135" s="263">
        <v>23712</v>
      </c>
    </row>
    <row r="136" spans="1:16" ht="15" thickBot="1">
      <c r="A136" s="66" t="s">
        <v>88</v>
      </c>
      <c r="B136" s="87" t="s">
        <v>90</v>
      </c>
      <c r="C136" s="87" t="s">
        <v>142</v>
      </c>
      <c r="D136" s="88" t="s">
        <v>90</v>
      </c>
      <c r="E136" s="67">
        <f>'Margin per unit'!E136*'Volume (KT)'!E136/10^3</f>
        <v>20.412350000000004</v>
      </c>
      <c r="F136" s="67">
        <f>'Margin per unit'!F136*'Volume (KT)'!F136/10^3</f>
        <v>20.412350000000004</v>
      </c>
      <c r="G136" s="67">
        <f>'Margin per unit'!G136*'Volume (KT)'!G136/10^3</f>
        <v>20.412350000000004</v>
      </c>
      <c r="H136" s="67">
        <f>'Margin per unit'!H136*'Volume (KT)'!H136/10^3</f>
        <v>20.412350000000004</v>
      </c>
      <c r="I136" s="67">
        <f>'Margin per unit'!I136*'Volume (KT)'!I136/10^3</f>
        <v>20.412350000000004</v>
      </c>
      <c r="J136" s="67">
        <f>'Margin per unit'!J136*'Volume (KT)'!J136/10^3</f>
        <v>20.412350000000004</v>
      </c>
      <c r="K136" s="67">
        <f>'Margin per unit'!K136*'Volume (KT)'!K136/10^3</f>
        <v>20.412350000000004</v>
      </c>
      <c r="L136" s="67">
        <f>'Margin per unit'!L136*'Volume (KT)'!L136/10^3</f>
        <v>20.412350000000004</v>
      </c>
      <c r="M136" s="67">
        <f>'Margin per unit'!M136*'Volume (KT)'!M136/10^3</f>
        <v>20.412350000000004</v>
      </c>
      <c r="N136" s="67">
        <f>'Margin per unit'!N136*'Volume (KT)'!N136/10^3</f>
        <v>20.412350000000004</v>
      </c>
      <c r="O136" s="67">
        <f>'Margin per unit'!O136*'Volume (KT)'!O136/10^3</f>
        <v>20.412350000000004</v>
      </c>
      <c r="P136" s="67">
        <f>'Margin per unit'!P136*'Volume (KT)'!P136/10^3</f>
        <v>20.412350000000004</v>
      </c>
    </row>
    <row r="137" spans="1:16" ht="15" thickBot="1">
      <c r="A137" s="66" t="s">
        <v>88</v>
      </c>
      <c r="B137" s="87" t="s">
        <v>90</v>
      </c>
      <c r="C137" s="87" t="s">
        <v>143</v>
      </c>
      <c r="D137" s="88" t="s">
        <v>90</v>
      </c>
      <c r="E137" s="67">
        <f>'Margin per unit'!E137*'Volume (KT)'!E137/10^3</f>
        <v>11.664200000000001</v>
      </c>
      <c r="F137" s="67">
        <f>'Margin per unit'!F137*'Volume (KT)'!F137/10^3</f>
        <v>11.664200000000001</v>
      </c>
      <c r="G137" s="67">
        <f>'Margin per unit'!G137*'Volume (KT)'!G137/10^3</f>
        <v>11.664200000000001</v>
      </c>
      <c r="H137" s="67">
        <f>'Margin per unit'!H137*'Volume (KT)'!H137/10^3</f>
        <v>11.664200000000001</v>
      </c>
      <c r="I137" s="67">
        <f>'Margin per unit'!I137*'Volume (KT)'!I137/10^3</f>
        <v>11.664200000000001</v>
      </c>
      <c r="J137" s="67">
        <f>'Margin per unit'!J137*'Volume (KT)'!J137/10^3</f>
        <v>11.664200000000001</v>
      </c>
      <c r="K137" s="67">
        <f>'Margin per unit'!K137*'Volume (KT)'!K137/10^3</f>
        <v>11.664200000000001</v>
      </c>
      <c r="L137" s="67">
        <f>'Margin per unit'!L137*'Volume (KT)'!L137/10^3</f>
        <v>11.664200000000001</v>
      </c>
      <c r="M137" s="67">
        <f>'Margin per unit'!M137*'Volume (KT)'!M137/10^3</f>
        <v>11.664200000000001</v>
      </c>
      <c r="N137" s="67">
        <f>'Margin per unit'!N137*'Volume (KT)'!N137/10^3</f>
        <v>11.664200000000001</v>
      </c>
      <c r="O137" s="67">
        <f>'Margin per unit'!O137*'Volume (KT)'!O137/10^3</f>
        <v>11.664200000000001</v>
      </c>
      <c r="P137" s="67">
        <f>'Margin per unit'!P137*'Volume (KT)'!P137/10^3</f>
        <v>11.664200000000001</v>
      </c>
    </row>
    <row r="138" spans="1:16" ht="15" thickBot="1"/>
    <row r="139" spans="1:16">
      <c r="A139" s="371" t="s">
        <v>119</v>
      </c>
      <c r="B139" s="372"/>
      <c r="C139" s="372"/>
      <c r="D139" s="372"/>
      <c r="E139" s="220"/>
      <c r="F139" s="220"/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</row>
    <row r="140" spans="1:16">
      <c r="A140" s="373"/>
      <c r="B140" s="360"/>
      <c r="C140" s="360"/>
      <c r="D140" s="360"/>
      <c r="E140" s="263">
        <v>23377</v>
      </c>
      <c r="F140" s="263">
        <v>23408</v>
      </c>
      <c r="G140" s="263">
        <v>23437</v>
      </c>
      <c r="H140" s="263">
        <v>23468</v>
      </c>
      <c r="I140" s="263">
        <v>23498</v>
      </c>
      <c r="J140" s="263">
        <v>23529</v>
      </c>
      <c r="K140" s="263">
        <v>23559</v>
      </c>
      <c r="L140" s="263">
        <v>23590</v>
      </c>
      <c r="M140" s="263">
        <v>23621</v>
      </c>
      <c r="N140" s="263">
        <v>23651</v>
      </c>
      <c r="O140" s="263">
        <v>23682</v>
      </c>
      <c r="P140" s="263">
        <v>23712</v>
      </c>
    </row>
    <row r="141" spans="1:16" ht="15" thickBot="1">
      <c r="A141" s="374"/>
      <c r="B141" s="375"/>
      <c r="C141" s="375"/>
      <c r="D141" s="375"/>
      <c r="E141" s="252">
        <f t="shared" ref="E141:P141" si="0">SUM(E25:E31)</f>
        <v>172.13186288656706</v>
      </c>
      <c r="F141" s="252">
        <f t="shared" si="0"/>
        <v>94.778858231920339</v>
      </c>
      <c r="G141" s="252">
        <f t="shared" si="0"/>
        <v>32.425913611746708</v>
      </c>
      <c r="H141" s="252">
        <f t="shared" si="0"/>
        <v>-18.096406366926264</v>
      </c>
      <c r="I141" s="252">
        <f t="shared" si="0"/>
        <v>0.24608612146448205</v>
      </c>
      <c r="J141" s="252">
        <f t="shared" si="0"/>
        <v>-12.014971529435847</v>
      </c>
      <c r="K141" s="252">
        <f t="shared" si="0"/>
        <v>-66.636606656550313</v>
      </c>
      <c r="L141" s="252">
        <f t="shared" si="0"/>
        <v>-152.78151415778018</v>
      </c>
      <c r="M141" s="252">
        <f t="shared" si="0"/>
        <v>-88.427179240242481</v>
      </c>
      <c r="N141" s="252">
        <f t="shared" si="0"/>
        <v>3.1740917292506392</v>
      </c>
      <c r="O141" s="252">
        <f t="shared" si="0"/>
        <v>18.41705499248404</v>
      </c>
      <c r="P141" s="252">
        <f t="shared" si="0"/>
        <v>-20.22249895291246</v>
      </c>
    </row>
    <row r="142" spans="1:16">
      <c r="A142" s="371" t="s">
        <v>120</v>
      </c>
      <c r="B142" s="372"/>
      <c r="C142" s="372"/>
      <c r="D142" s="372"/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 s="220"/>
    </row>
    <row r="143" spans="1:16">
      <c r="A143" s="373"/>
      <c r="B143" s="360"/>
      <c r="C143" s="360"/>
      <c r="D143" s="360"/>
      <c r="E143" s="263">
        <v>23377</v>
      </c>
      <c r="F143" s="263">
        <v>23408</v>
      </c>
      <c r="G143" s="263">
        <v>23437</v>
      </c>
      <c r="H143" s="263">
        <v>23468</v>
      </c>
      <c r="I143" s="263">
        <v>23498</v>
      </c>
      <c r="J143" s="263">
        <v>23529</v>
      </c>
      <c r="K143" s="263">
        <v>23559</v>
      </c>
      <c r="L143" s="263">
        <v>23590</v>
      </c>
      <c r="M143" s="263">
        <v>23621</v>
      </c>
      <c r="N143" s="263">
        <v>23651</v>
      </c>
      <c r="O143" s="263">
        <v>23682</v>
      </c>
      <c r="P143" s="263">
        <v>23712</v>
      </c>
    </row>
    <row r="144" spans="1:16" ht="15" thickBot="1">
      <c r="A144" s="374"/>
      <c r="B144" s="375"/>
      <c r="C144" s="375"/>
      <c r="D144" s="375"/>
      <c r="E144" s="252">
        <f t="shared" ref="E144:P144" si="1">SUM(E35:E52)</f>
        <v>490.32843201267985</v>
      </c>
      <c r="F144" s="252">
        <f t="shared" si="1"/>
        <v>602.93794962861023</v>
      </c>
      <c r="G144" s="252">
        <f t="shared" si="1"/>
        <v>572.41733541433985</v>
      </c>
      <c r="H144" s="252">
        <f t="shared" si="1"/>
        <v>411.73870836517523</v>
      </c>
      <c r="I144" s="252">
        <f t="shared" si="1"/>
        <v>242.17550317647908</v>
      </c>
      <c r="J144" s="252">
        <f t="shared" si="1"/>
        <v>196.37554044060767</v>
      </c>
      <c r="K144" s="252">
        <f t="shared" si="1"/>
        <v>65.175687546675604</v>
      </c>
      <c r="L144" s="252">
        <f t="shared" si="1"/>
        <v>109.8978024456468</v>
      </c>
      <c r="M144" s="252">
        <f t="shared" si="1"/>
        <v>139.17480020365286</v>
      </c>
      <c r="N144" s="252">
        <f t="shared" si="1"/>
        <v>136.42799159559277</v>
      </c>
      <c r="O144" s="252">
        <f t="shared" si="1"/>
        <v>92.846212428784554</v>
      </c>
      <c r="P144" s="252">
        <f t="shared" si="1"/>
        <v>188.02326860873495</v>
      </c>
    </row>
    <row r="145" spans="1:16">
      <c r="A145" s="371" t="s">
        <v>139</v>
      </c>
      <c r="B145" s="372"/>
      <c r="C145" s="372"/>
      <c r="D145" s="372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</row>
    <row r="146" spans="1:16">
      <c r="A146" s="373"/>
      <c r="B146" s="360"/>
      <c r="C146" s="360"/>
      <c r="D146" s="360"/>
      <c r="E146" s="263">
        <v>23377</v>
      </c>
      <c r="F146" s="263">
        <v>23408</v>
      </c>
      <c r="G146" s="263">
        <v>23437</v>
      </c>
      <c r="H146" s="263">
        <v>23468</v>
      </c>
      <c r="I146" s="263">
        <v>23498</v>
      </c>
      <c r="J146" s="263">
        <v>23529</v>
      </c>
      <c r="K146" s="263">
        <v>23559</v>
      </c>
      <c r="L146" s="263">
        <v>23590</v>
      </c>
      <c r="M146" s="263">
        <v>23621</v>
      </c>
      <c r="N146" s="263">
        <v>23651</v>
      </c>
      <c r="O146" s="263">
        <v>23682</v>
      </c>
      <c r="P146" s="263">
        <v>23712</v>
      </c>
    </row>
    <row r="147" spans="1:16" ht="15" thickBot="1">
      <c r="A147" s="374"/>
      <c r="B147" s="375"/>
      <c r="C147" s="375"/>
      <c r="D147" s="375"/>
      <c r="E147" s="252">
        <f t="shared" ref="E147:P147" si="2">SUM(E56:E120)</f>
        <v>400.65660552287642</v>
      </c>
      <c r="F147" s="252">
        <f t="shared" si="2"/>
        <v>327.10475880955988</v>
      </c>
      <c r="G147" s="252">
        <f t="shared" si="2"/>
        <v>352.6911834310427</v>
      </c>
      <c r="H147" s="252">
        <f t="shared" si="2"/>
        <v>388.11220832743862</v>
      </c>
      <c r="I147" s="252">
        <f t="shared" si="2"/>
        <v>256.19185956495079</v>
      </c>
      <c r="J147" s="252">
        <f t="shared" si="2"/>
        <v>197.14393194853125</v>
      </c>
      <c r="K147" s="252">
        <f t="shared" si="2"/>
        <v>126.38870364904524</v>
      </c>
      <c r="L147" s="252">
        <f t="shared" si="2"/>
        <v>105.45592453950179</v>
      </c>
      <c r="M147" s="252">
        <f t="shared" si="2"/>
        <v>141.46619802121083</v>
      </c>
      <c r="N147" s="252">
        <f t="shared" si="2"/>
        <v>226.61219259217614</v>
      </c>
      <c r="O147" s="252">
        <f t="shared" si="2"/>
        <v>203.66654442203955</v>
      </c>
      <c r="P147" s="252">
        <f t="shared" si="2"/>
        <v>177.71797969341836</v>
      </c>
    </row>
    <row r="148" spans="1:16">
      <c r="A148" s="371" t="s">
        <v>121</v>
      </c>
      <c r="B148" s="372"/>
      <c r="C148" s="372"/>
      <c r="D148" s="372"/>
      <c r="E148" s="220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 s="220"/>
    </row>
    <row r="149" spans="1:16">
      <c r="A149" s="373"/>
      <c r="B149" s="360"/>
      <c r="C149" s="360"/>
      <c r="D149" s="360"/>
      <c r="E149" s="263">
        <v>23377</v>
      </c>
      <c r="F149" s="263">
        <v>23408</v>
      </c>
      <c r="G149" s="263">
        <v>23437</v>
      </c>
      <c r="H149" s="263">
        <v>23468</v>
      </c>
      <c r="I149" s="263">
        <v>23498</v>
      </c>
      <c r="J149" s="263">
        <v>23529</v>
      </c>
      <c r="K149" s="263">
        <v>23559</v>
      </c>
      <c r="L149" s="263">
        <v>23590</v>
      </c>
      <c r="M149" s="263">
        <v>23621</v>
      </c>
      <c r="N149" s="263">
        <v>23651</v>
      </c>
      <c r="O149" s="263">
        <v>23682</v>
      </c>
      <c r="P149" s="263">
        <v>23712</v>
      </c>
    </row>
    <row r="150" spans="1:16" ht="15" thickBot="1">
      <c r="A150" s="374"/>
      <c r="B150" s="375"/>
      <c r="C150" s="375"/>
      <c r="D150" s="375"/>
      <c r="E150" s="252">
        <f>SUM(E124:E128)</f>
        <v>229.60247564179249</v>
      </c>
      <c r="F150" s="252">
        <f t="shared" ref="F150:G150" si="3">SUM(F124:F128)</f>
        <v>190.45168256525048</v>
      </c>
      <c r="G150" s="252">
        <f t="shared" si="3"/>
        <v>197.75847617519966</v>
      </c>
      <c r="H150" s="252">
        <f t="shared" ref="H150:P150" si="4">SUM(H124:H128)</f>
        <v>150.66562342265789</v>
      </c>
      <c r="I150" s="252">
        <f t="shared" si="4"/>
        <v>166.96298448653502</v>
      </c>
      <c r="J150" s="252">
        <f t="shared" si="4"/>
        <v>150.18940436694513</v>
      </c>
      <c r="K150" s="252">
        <f t="shared" si="4"/>
        <v>117.07831211386868</v>
      </c>
      <c r="L150" s="252">
        <f t="shared" si="4"/>
        <v>143.62590117762454</v>
      </c>
      <c r="M150" s="252">
        <f t="shared" si="4"/>
        <v>145.49798624107103</v>
      </c>
      <c r="N150" s="252">
        <f t="shared" si="4"/>
        <v>144.22717198475689</v>
      </c>
      <c r="O150" s="252">
        <f t="shared" si="4"/>
        <v>160.83271752259694</v>
      </c>
      <c r="P150" s="252">
        <f t="shared" si="4"/>
        <v>173.13212201055504</v>
      </c>
    </row>
    <row r="151" spans="1:16">
      <c r="E151" s="183">
        <f>E147-E161</f>
        <v>356.36387014073887</v>
      </c>
      <c r="F151" s="183">
        <f t="shared" ref="F151:G151" si="5">F147-F161</f>
        <v>298.19431250690809</v>
      </c>
      <c r="G151" s="183">
        <f t="shared" si="5"/>
        <v>340.81412848646869</v>
      </c>
      <c r="H151" s="183">
        <f t="shared" ref="H151:P151" si="6">H147-H161</f>
        <v>377.39792280398757</v>
      </c>
      <c r="I151" s="183">
        <f t="shared" si="6"/>
        <v>248.36664250784057</v>
      </c>
      <c r="J151" s="183">
        <f t="shared" si="6"/>
        <v>189.55978824758398</v>
      </c>
      <c r="K151" s="183">
        <f t="shared" si="6"/>
        <v>119.29866151931802</v>
      </c>
      <c r="L151" s="183">
        <f t="shared" si="6"/>
        <v>98.063247852022172</v>
      </c>
      <c r="M151" s="183">
        <f t="shared" si="6"/>
        <v>134.59252806083794</v>
      </c>
      <c r="N151" s="183">
        <f t="shared" si="6"/>
        <v>219.68996581303517</v>
      </c>
      <c r="O151" s="183">
        <f t="shared" si="6"/>
        <v>196.65466731229191</v>
      </c>
      <c r="P151" s="183">
        <f t="shared" si="6"/>
        <v>170.70610258367071</v>
      </c>
    </row>
    <row r="152" spans="1:16" ht="15" thickBot="1">
      <c r="E152" s="183">
        <f>E155+E158</f>
        <v>1251.7341827221771</v>
      </c>
      <c r="F152" s="183">
        <f t="shared" ref="F152:G152" si="7">F155+F158</f>
        <v>1182.9127866074391</v>
      </c>
      <c r="G152" s="183">
        <f t="shared" si="7"/>
        <v>1137.1316080634851</v>
      </c>
      <c r="H152" s="183">
        <f t="shared" ref="H152:P152" si="8">H155+H158</f>
        <v>917.70669842109226</v>
      </c>
      <c r="I152" s="183">
        <f t="shared" si="8"/>
        <v>655.7651226899319</v>
      </c>
      <c r="J152" s="183">
        <f t="shared" si="8"/>
        <v>520.98196328303197</v>
      </c>
      <c r="K152" s="183">
        <f t="shared" si="8"/>
        <v>231.7481365218845</v>
      </c>
      <c r="L152" s="183">
        <f t="shared" si="8"/>
        <v>196.40148472964171</v>
      </c>
      <c r="M152" s="183">
        <f t="shared" si="8"/>
        <v>327.0076215507649</v>
      </c>
      <c r="N152" s="183">
        <f t="shared" si="8"/>
        <v>497.70718058284308</v>
      </c>
      <c r="O152" s="183">
        <f t="shared" si="8"/>
        <v>462.860203607301</v>
      </c>
      <c r="P152" s="183">
        <f t="shared" si="8"/>
        <v>505.51217224672524</v>
      </c>
    </row>
    <row r="153" spans="1:16">
      <c r="A153" s="371" t="s">
        <v>124</v>
      </c>
      <c r="B153" s="372"/>
      <c r="C153" s="372"/>
      <c r="D153" s="372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</row>
    <row r="154" spans="1:16">
      <c r="A154" s="373"/>
      <c r="B154" s="360"/>
      <c r="C154" s="360"/>
      <c r="D154" s="360"/>
      <c r="E154" s="263">
        <v>23377</v>
      </c>
      <c r="F154" s="263">
        <v>23408</v>
      </c>
      <c r="G154" s="263">
        <v>23437</v>
      </c>
      <c r="H154" s="263">
        <v>23468</v>
      </c>
      <c r="I154" s="263">
        <v>23498</v>
      </c>
      <c r="J154" s="263">
        <v>23529</v>
      </c>
      <c r="K154" s="263">
        <v>23559</v>
      </c>
      <c r="L154" s="263">
        <v>23590</v>
      </c>
      <c r="M154" s="263">
        <v>23621</v>
      </c>
      <c r="N154" s="263">
        <v>23651</v>
      </c>
      <c r="O154" s="263">
        <v>23682</v>
      </c>
      <c r="P154" s="263">
        <v>23712</v>
      </c>
    </row>
    <row r="155" spans="1:16" ht="15" thickBot="1">
      <c r="A155" s="374"/>
      <c r="B155" s="375"/>
      <c r="C155" s="375"/>
      <c r="D155" s="375"/>
      <c r="E155" s="252">
        <f t="shared" ref="E155:P155" si="9">SUM(E132,E124:E128,E56:E120,E35:E52,E25:E30)-E158-E161</f>
        <v>1237.8973775434968</v>
      </c>
      <c r="F155" s="252">
        <f t="shared" si="9"/>
        <v>1176.1751578190219</v>
      </c>
      <c r="G155" s="252">
        <f t="shared" si="9"/>
        <v>1119.9651434512596</v>
      </c>
      <c r="H155" s="252">
        <f t="shared" si="9"/>
        <v>903.89308660105416</v>
      </c>
      <c r="I155" s="252">
        <f t="shared" si="9"/>
        <v>640.55651685147211</v>
      </c>
      <c r="J155" s="252">
        <f t="shared" si="9"/>
        <v>506.85614388251201</v>
      </c>
      <c r="K155" s="252">
        <f t="shared" si="9"/>
        <v>224.22572471566542</v>
      </c>
      <c r="L155" s="252">
        <f t="shared" si="9"/>
        <v>189.75191893974784</v>
      </c>
      <c r="M155" s="252">
        <f t="shared" si="9"/>
        <v>312.97403536349555</v>
      </c>
      <c r="N155" s="252">
        <f t="shared" si="9"/>
        <v>476.38499097482213</v>
      </c>
      <c r="O155" s="252">
        <f t="shared" si="9"/>
        <v>446.88900366835293</v>
      </c>
      <c r="P155" s="252">
        <f t="shared" si="9"/>
        <v>489.40873612267438</v>
      </c>
    </row>
    <row r="156" spans="1:16">
      <c r="A156" s="371" t="s">
        <v>123</v>
      </c>
      <c r="B156" s="372"/>
      <c r="C156" s="372"/>
      <c r="D156" s="372"/>
      <c r="E156" s="220"/>
      <c r="F156" s="220"/>
      <c r="G156" s="220"/>
      <c r="H156" s="220"/>
      <c r="I156" s="220"/>
      <c r="J156" s="220"/>
      <c r="K156" s="220"/>
      <c r="L156" s="220"/>
      <c r="M156" s="220"/>
      <c r="N156" s="220"/>
      <c r="O156" s="220"/>
      <c r="P156" s="220"/>
    </row>
    <row r="157" spans="1:16">
      <c r="A157" s="373"/>
      <c r="B157" s="360"/>
      <c r="C157" s="360"/>
      <c r="D157" s="360"/>
      <c r="E157" s="263">
        <v>23377</v>
      </c>
      <c r="F157" s="263">
        <v>23408</v>
      </c>
      <c r="G157" s="263">
        <v>23437</v>
      </c>
      <c r="H157" s="263">
        <v>23468</v>
      </c>
      <c r="I157" s="263">
        <v>23498</v>
      </c>
      <c r="J157" s="263">
        <v>23529</v>
      </c>
      <c r="K157" s="263">
        <v>23559</v>
      </c>
      <c r="L157" s="263">
        <v>23590</v>
      </c>
      <c r="M157" s="263">
        <v>23621</v>
      </c>
      <c r="N157" s="263">
        <v>23651</v>
      </c>
      <c r="O157" s="263">
        <v>23682</v>
      </c>
      <c r="P157" s="263">
        <v>23712</v>
      </c>
    </row>
    <row r="158" spans="1:16" ht="15" thickBot="1">
      <c r="A158" s="374"/>
      <c r="B158" s="375"/>
      <c r="C158" s="375"/>
      <c r="D158" s="375"/>
      <c r="E158" s="252">
        <f>SUM(E128,E127,E120)</f>
        <v>13.836805178680272</v>
      </c>
      <c r="F158" s="252">
        <f t="shared" ref="F158:G158" si="10">SUM(F128,F127,F120)</f>
        <v>6.7376287884170933</v>
      </c>
      <c r="G158" s="252">
        <f t="shared" si="10"/>
        <v>17.166464612225518</v>
      </c>
      <c r="H158" s="252">
        <f t="shared" ref="H158:P158" si="11">SUM(H128,H127,H120)</f>
        <v>13.81361182003814</v>
      </c>
      <c r="I158" s="252">
        <f t="shared" si="11"/>
        <v>15.208605838459786</v>
      </c>
      <c r="J158" s="252">
        <f t="shared" si="11"/>
        <v>14.125819400520008</v>
      </c>
      <c r="K158" s="252">
        <f t="shared" si="11"/>
        <v>7.5224118062190897</v>
      </c>
      <c r="L158" s="252">
        <f t="shared" si="11"/>
        <v>6.6495657898938649</v>
      </c>
      <c r="M158" s="252">
        <f t="shared" si="11"/>
        <v>14.033586187269346</v>
      </c>
      <c r="N158" s="252">
        <f t="shared" si="11"/>
        <v>21.32218960802097</v>
      </c>
      <c r="O158" s="252">
        <f t="shared" si="11"/>
        <v>15.9711999389481</v>
      </c>
      <c r="P158" s="252">
        <f t="shared" si="11"/>
        <v>16.10343612405088</v>
      </c>
    </row>
    <row r="159" spans="1:16">
      <c r="A159" s="371" t="s">
        <v>122</v>
      </c>
      <c r="B159" s="372"/>
      <c r="C159" s="372"/>
      <c r="D159" s="372"/>
      <c r="E159" s="220"/>
      <c r="F159" s="220"/>
      <c r="G159" s="220"/>
      <c r="H159" s="220"/>
      <c r="I159" s="220"/>
      <c r="J159" s="220"/>
      <c r="K159" s="220"/>
      <c r="L159" s="220"/>
      <c r="M159" s="220"/>
      <c r="N159" s="220"/>
      <c r="O159" s="220"/>
      <c r="P159" s="220"/>
    </row>
    <row r="160" spans="1:16">
      <c r="A160" s="373"/>
      <c r="B160" s="360"/>
      <c r="C160" s="360"/>
      <c r="D160" s="360"/>
      <c r="E160" s="263">
        <v>23377</v>
      </c>
      <c r="F160" s="263">
        <v>23408</v>
      </c>
      <c r="G160" s="263">
        <v>23437</v>
      </c>
      <c r="H160" s="263">
        <v>23468</v>
      </c>
      <c r="I160" s="263">
        <v>23498</v>
      </c>
      <c r="J160" s="263">
        <v>23529</v>
      </c>
      <c r="K160" s="263">
        <v>23559</v>
      </c>
      <c r="L160" s="263">
        <v>23590</v>
      </c>
      <c r="M160" s="263">
        <v>23621</v>
      </c>
      <c r="N160" s="263">
        <v>23651</v>
      </c>
      <c r="O160" s="263">
        <v>23682</v>
      </c>
      <c r="P160" s="263">
        <v>23712</v>
      </c>
    </row>
    <row r="161" spans="1:17" ht="15" thickBot="1">
      <c r="A161" s="374"/>
      <c r="B161" s="375"/>
      <c r="C161" s="375"/>
      <c r="D161" s="375"/>
      <c r="E161" s="252">
        <f t="shared" ref="E161:P161" si="12">SUM(E94:E119)</f>
        <v>44.29273538213755</v>
      </c>
      <c r="F161" s="252">
        <f t="shared" si="12"/>
        <v>28.910446302651788</v>
      </c>
      <c r="G161" s="252">
        <f t="shared" si="12"/>
        <v>11.877054944573999</v>
      </c>
      <c r="H161" s="252">
        <f t="shared" si="12"/>
        <v>10.71428552345103</v>
      </c>
      <c r="I161" s="252">
        <f t="shared" si="12"/>
        <v>7.8252170571102218</v>
      </c>
      <c r="J161" s="252">
        <f t="shared" si="12"/>
        <v>7.5841437009472781</v>
      </c>
      <c r="K161" s="252">
        <f t="shared" si="12"/>
        <v>7.0900421297272302</v>
      </c>
      <c r="L161" s="252">
        <f t="shared" si="12"/>
        <v>7.3926766874796153</v>
      </c>
      <c r="M161" s="252">
        <f t="shared" si="12"/>
        <v>6.873669960372883</v>
      </c>
      <c r="N161" s="252">
        <f t="shared" si="12"/>
        <v>6.9222267791409733</v>
      </c>
      <c r="O161" s="252">
        <f t="shared" si="12"/>
        <v>7.0118771097476564</v>
      </c>
      <c r="P161" s="252">
        <f t="shared" si="12"/>
        <v>7.0118771097476564</v>
      </c>
    </row>
    <row r="163" spans="1:17" ht="15" thickBot="1"/>
    <row r="164" spans="1:17">
      <c r="A164" s="376" t="s">
        <v>178</v>
      </c>
      <c r="B164" s="377"/>
      <c r="C164" s="377"/>
      <c r="D164" s="378"/>
      <c r="E164" s="220"/>
      <c r="F164" s="220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</row>
    <row r="165" spans="1:17">
      <c r="A165" s="379"/>
      <c r="B165" s="380"/>
      <c r="C165" s="380"/>
      <c r="D165" s="381"/>
      <c r="E165" s="263">
        <v>23377</v>
      </c>
      <c r="F165" s="263">
        <v>23408</v>
      </c>
      <c r="G165" s="263">
        <v>23437</v>
      </c>
      <c r="H165" s="263">
        <v>23468</v>
      </c>
      <c r="I165" s="263">
        <v>23498</v>
      </c>
      <c r="J165" s="263">
        <v>23529</v>
      </c>
      <c r="K165" s="263">
        <v>23559</v>
      </c>
      <c r="L165" s="263">
        <v>23590</v>
      </c>
      <c r="M165" s="263">
        <v>23621</v>
      </c>
      <c r="N165" s="263">
        <v>23651</v>
      </c>
      <c r="O165" s="263">
        <v>23682</v>
      </c>
      <c r="P165" s="263">
        <v>23712</v>
      </c>
    </row>
    <row r="166" spans="1:17">
      <c r="A166" s="368" t="s">
        <v>159</v>
      </c>
      <c r="B166" s="369"/>
      <c r="C166" s="369"/>
      <c r="D166" s="370"/>
      <c r="E166" s="89">
        <f t="shared" ref="E166:P166" si="13">SUM(E25:E30,E35:E52,E56:E120,E124:E128,E132)</f>
        <v>1296.0269181043145</v>
      </c>
      <c r="F166" s="89">
        <f t="shared" si="13"/>
        <v>1211.8232329100911</v>
      </c>
      <c r="G166" s="89">
        <f t="shared" si="13"/>
        <v>1149.0086630080591</v>
      </c>
      <c r="H166" s="89">
        <f t="shared" si="13"/>
        <v>928.42098394454342</v>
      </c>
      <c r="I166" s="89">
        <f t="shared" si="13"/>
        <v>663.59033974704221</v>
      </c>
      <c r="J166" s="89">
        <f t="shared" si="13"/>
        <v>528.56610698397958</v>
      </c>
      <c r="K166" s="89">
        <f t="shared" si="13"/>
        <v>238.83817865161177</v>
      </c>
      <c r="L166" s="89">
        <f t="shared" si="13"/>
        <v>203.79416141712124</v>
      </c>
      <c r="M166" s="89">
        <f t="shared" si="13"/>
        <v>333.88129151113787</v>
      </c>
      <c r="N166" s="89">
        <f t="shared" si="13"/>
        <v>504.62940736198414</v>
      </c>
      <c r="O166" s="89">
        <f t="shared" si="13"/>
        <v>469.87208071704873</v>
      </c>
      <c r="P166" s="89">
        <f t="shared" si="13"/>
        <v>512.52404935647269</v>
      </c>
    </row>
    <row r="167" spans="1:17">
      <c r="A167" s="368" t="s">
        <v>140</v>
      </c>
      <c r="B167" s="369"/>
      <c r="C167" s="369"/>
      <c r="D167" s="370"/>
      <c r="E167" s="89">
        <f t="shared" ref="E167:P167" si="14">SUM(E25:E30,E35:E52,E56:E120,E124:E128,E132)+E136+E137</f>
        <v>1328.1034681043145</v>
      </c>
      <c r="F167" s="89">
        <f t="shared" si="14"/>
        <v>1243.8997829100911</v>
      </c>
      <c r="G167" s="89">
        <f t="shared" si="14"/>
        <v>1181.0852130080591</v>
      </c>
      <c r="H167" s="89">
        <f t="shared" si="14"/>
        <v>960.49753394454353</v>
      </c>
      <c r="I167" s="89">
        <f t="shared" si="14"/>
        <v>695.66688974704232</v>
      </c>
      <c r="J167" s="89">
        <f t="shared" si="14"/>
        <v>560.64265698397969</v>
      </c>
      <c r="K167" s="89">
        <f t="shared" si="14"/>
        <v>270.91472865161177</v>
      </c>
      <c r="L167" s="89">
        <f t="shared" si="14"/>
        <v>235.87071141712124</v>
      </c>
      <c r="M167" s="89">
        <f t="shared" si="14"/>
        <v>365.95784151113787</v>
      </c>
      <c r="N167" s="89">
        <f t="shared" si="14"/>
        <v>536.70595736198413</v>
      </c>
      <c r="O167" s="89">
        <f t="shared" si="14"/>
        <v>501.94863071704873</v>
      </c>
      <c r="P167" s="89">
        <f t="shared" si="14"/>
        <v>544.6005993564728</v>
      </c>
      <c r="Q167" s="183">
        <f>SUM(E167:P167)</f>
        <v>8425.8940137134086</v>
      </c>
    </row>
    <row r="168" spans="1:17">
      <c r="A168" s="368" t="s">
        <v>154</v>
      </c>
      <c r="B168" s="369"/>
      <c r="C168" s="369"/>
      <c r="D168" s="370"/>
      <c r="E168" s="89">
        <f t="shared" ref="E168:P168" si="15">E166-SUM(E94:E119)</f>
        <v>1251.7341827221769</v>
      </c>
      <c r="F168" s="89">
        <f t="shared" si="15"/>
        <v>1182.9127866074393</v>
      </c>
      <c r="G168" s="89">
        <f t="shared" si="15"/>
        <v>1137.1316080634851</v>
      </c>
      <c r="H168" s="89">
        <f t="shared" si="15"/>
        <v>917.70669842109237</v>
      </c>
      <c r="I168" s="89">
        <f t="shared" si="15"/>
        <v>655.76512268993201</v>
      </c>
      <c r="J168" s="89">
        <f t="shared" si="15"/>
        <v>520.98196328303231</v>
      </c>
      <c r="K168" s="89">
        <f t="shared" si="15"/>
        <v>231.74813652188453</v>
      </c>
      <c r="L168" s="89">
        <f t="shared" si="15"/>
        <v>196.40148472964162</v>
      </c>
      <c r="M168" s="89">
        <f t="shared" si="15"/>
        <v>327.00762155076501</v>
      </c>
      <c r="N168" s="89">
        <f t="shared" si="15"/>
        <v>497.70718058284314</v>
      </c>
      <c r="O168" s="89">
        <f t="shared" si="15"/>
        <v>462.86020360730106</v>
      </c>
      <c r="P168" s="89">
        <f t="shared" si="15"/>
        <v>505.51217224672502</v>
      </c>
    </row>
    <row r="169" spans="1:17" ht="15" thickBot="1">
      <c r="A169" s="382" t="s">
        <v>153</v>
      </c>
      <c r="B169" s="383"/>
      <c r="C169" s="383"/>
      <c r="D169" s="384"/>
      <c r="E169" s="252">
        <f t="shared" ref="E169:P169" si="16">E167-SUM(E94:E119)</f>
        <v>1283.8107327221769</v>
      </c>
      <c r="F169" s="252">
        <f t="shared" si="16"/>
        <v>1214.9893366074393</v>
      </c>
      <c r="G169" s="252">
        <f t="shared" si="16"/>
        <v>1169.2081580634851</v>
      </c>
      <c r="H169" s="252">
        <f t="shared" si="16"/>
        <v>949.78324842109248</v>
      </c>
      <c r="I169" s="252">
        <f t="shared" si="16"/>
        <v>687.84167268993212</v>
      </c>
      <c r="J169" s="252">
        <f t="shared" si="16"/>
        <v>553.05851328303243</v>
      </c>
      <c r="K169" s="252">
        <f t="shared" si="16"/>
        <v>263.82468652188453</v>
      </c>
      <c r="L169" s="252">
        <f t="shared" si="16"/>
        <v>228.47803472964162</v>
      </c>
      <c r="M169" s="252">
        <f t="shared" si="16"/>
        <v>359.08417155076501</v>
      </c>
      <c r="N169" s="252">
        <f t="shared" si="16"/>
        <v>529.78373058284319</v>
      </c>
      <c r="O169" s="252">
        <f t="shared" si="16"/>
        <v>494.93675360730106</v>
      </c>
      <c r="P169" s="252">
        <f t="shared" si="16"/>
        <v>537.58872224672518</v>
      </c>
    </row>
    <row r="170" spans="1:17">
      <c r="N170" s="183"/>
    </row>
    <row r="171" spans="1:17">
      <c r="E171" s="189"/>
      <c r="F171" s="189"/>
      <c r="G171" s="189"/>
    </row>
    <row r="172" spans="1:17">
      <c r="E172" s="188"/>
      <c r="F172" s="188"/>
      <c r="G172" s="188"/>
    </row>
  </sheetData>
  <mergeCells count="36">
    <mergeCell ref="A159:D161"/>
    <mergeCell ref="A168:D168"/>
    <mergeCell ref="A169:D169"/>
    <mergeCell ref="A167:D167"/>
    <mergeCell ref="A164:D165"/>
    <mergeCell ref="A166:D166"/>
    <mergeCell ref="A142:D144"/>
    <mergeCell ref="A145:D147"/>
    <mergeCell ref="A148:D150"/>
    <mergeCell ref="A153:D155"/>
    <mergeCell ref="A156:D158"/>
    <mergeCell ref="A139:D141"/>
    <mergeCell ref="A130:A131"/>
    <mergeCell ref="B130:B131"/>
    <mergeCell ref="C130:C131"/>
    <mergeCell ref="D130:D131"/>
    <mergeCell ref="A134:A135"/>
    <mergeCell ref="B134:B135"/>
    <mergeCell ref="C134:C135"/>
    <mergeCell ref="D134:D135"/>
    <mergeCell ref="A54:A55"/>
    <mergeCell ref="B54:B55"/>
    <mergeCell ref="C54:C55"/>
    <mergeCell ref="D54:D55"/>
    <mergeCell ref="A122:A123"/>
    <mergeCell ref="B122:B123"/>
    <mergeCell ref="C122:C123"/>
    <mergeCell ref="D122:D123"/>
    <mergeCell ref="A23:A24"/>
    <mergeCell ref="B23:B24"/>
    <mergeCell ref="C23:C24"/>
    <mergeCell ref="D23:D24"/>
    <mergeCell ref="A33:A34"/>
    <mergeCell ref="B33:B34"/>
    <mergeCell ref="C33:C34"/>
    <mergeCell ref="D33:D34"/>
  </mergeCells>
  <conditionalFormatting sqref="E25:P31 E56:P120 E35:P52">
    <cfRule type="cellIs" dxfId="18" priority="7" operator="greaterThan">
      <formula>0</formula>
    </cfRule>
  </conditionalFormatting>
  <conditionalFormatting sqref="E124:P128">
    <cfRule type="cellIs" dxfId="17" priority="3" operator="greaterThan">
      <formula>0</formula>
    </cfRule>
  </conditionalFormatting>
  <conditionalFormatting sqref="E132:P132">
    <cfRule type="cellIs" dxfId="16" priority="2" operator="greaterThan">
      <formula>0</formula>
    </cfRule>
  </conditionalFormatting>
  <conditionalFormatting sqref="E136:P137">
    <cfRule type="cellIs" dxfId="15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AC157"/>
  <sheetViews>
    <sheetView topLeftCell="A21" zoomScale="70" zoomScaleNormal="70" workbookViewId="0">
      <selection activeCell="P46" sqref="P46"/>
    </sheetView>
  </sheetViews>
  <sheetFormatPr defaultColWidth="8.6640625" defaultRowHeight="14.4"/>
  <cols>
    <col min="1" max="1" width="8.6640625" style="60"/>
    <col min="2" max="2" width="37.6640625" style="60" bestFit="1" customWidth="1"/>
    <col min="3" max="3" width="38.21875" style="61" bestFit="1" customWidth="1"/>
    <col min="4" max="4" width="16.77734375" style="60" bestFit="1" customWidth="1"/>
    <col min="5" max="6" width="10.21875" style="61" bestFit="1" customWidth="1"/>
    <col min="7" max="16" width="8.44140625" style="61" bestFit="1" customWidth="1"/>
    <col min="17" max="17" width="8.6640625" style="61"/>
    <col min="18" max="18" width="13.5546875" style="61" customWidth="1"/>
    <col min="19" max="19" width="10.5546875" style="61" bestFit="1" customWidth="1"/>
    <col min="20" max="20" width="10.109375" style="61" bestFit="1" customWidth="1"/>
    <col min="21" max="21" width="8.88671875" style="61" bestFit="1" customWidth="1"/>
    <col min="22" max="22" width="10.33203125" style="61" bestFit="1" customWidth="1"/>
    <col min="23" max="16384" width="8.6640625" style="6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3.4">
      <c r="A21" s="62" t="s">
        <v>92</v>
      </c>
    </row>
    <row r="22" spans="1:16" s="65" customFormat="1" ht="23.4">
      <c r="A22" s="63" t="s">
        <v>0</v>
      </c>
      <c r="B22" s="64"/>
      <c r="D22" s="64"/>
    </row>
    <row r="23" spans="1:16" ht="13.8" customHeight="1">
      <c r="A23" s="362" t="s">
        <v>1</v>
      </c>
      <c r="B23" s="362" t="s">
        <v>93</v>
      </c>
      <c r="C23" s="362" t="s">
        <v>94</v>
      </c>
      <c r="D23" s="362" t="s">
        <v>95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62"/>
      <c r="B24" s="367"/>
      <c r="C24" s="367"/>
      <c r="D24" s="367"/>
      <c r="E24" s="263">
        <v>23377</v>
      </c>
      <c r="F24" s="263">
        <v>23408</v>
      </c>
      <c r="G24" s="263">
        <v>23437</v>
      </c>
      <c r="H24" s="263">
        <v>23468</v>
      </c>
      <c r="I24" s="263">
        <v>23498</v>
      </c>
      <c r="J24" s="263">
        <v>23529</v>
      </c>
      <c r="K24" s="263">
        <v>23559</v>
      </c>
      <c r="L24" s="263">
        <v>23590</v>
      </c>
      <c r="M24" s="263">
        <v>23621</v>
      </c>
      <c r="N24" s="263">
        <v>23651</v>
      </c>
      <c r="O24" s="263">
        <v>23682</v>
      </c>
      <c r="P24" s="263">
        <v>23712</v>
      </c>
    </row>
    <row r="25" spans="1:16">
      <c r="A25" s="66" t="s">
        <v>7</v>
      </c>
      <c r="B25" s="276" t="s">
        <v>90</v>
      </c>
      <c r="C25" s="276" t="s">
        <v>228</v>
      </c>
      <c r="D25" s="276" t="s">
        <v>90</v>
      </c>
      <c r="E25" s="67">
        <f>'Selling Price'!E25-'Full Cost'!E25</f>
        <v>20.847566974647407</v>
      </c>
      <c r="F25" s="67">
        <f>'Selling Price'!F25-'Full Cost'!F25</f>
        <v>6.1467353420064796</v>
      </c>
      <c r="G25" s="67">
        <f>'Selling Price'!G25-'Full Cost'!G25</f>
        <v>-6.1582148943578545</v>
      </c>
      <c r="H25" s="67">
        <f>'Selling Price'!H25-'Full Cost'!H25</f>
        <v>-14.108155122515598</v>
      </c>
      <c r="I25" s="67">
        <f>'Selling Price'!I25-'Full Cost'!I25</f>
        <v>-10.199562174776077</v>
      </c>
      <c r="J25" s="67">
        <f>'Selling Price'!J25-'Full Cost'!J25</f>
        <v>-12.758649803054595</v>
      </c>
      <c r="K25" s="67">
        <f>'Selling Price'!K25-'Full Cost'!K25</f>
        <v>-26.087390263431189</v>
      </c>
      <c r="L25" s="67">
        <f>'Selling Price'!L25-'Full Cost'!L25</f>
        <v>-36.229946948687598</v>
      </c>
      <c r="M25" s="67">
        <f>'Selling Price'!M25-'Full Cost'!M25</f>
        <v>-27.583305991422321</v>
      </c>
      <c r="N25" s="67">
        <f>'Selling Price'!N25-'Full Cost'!N25</f>
        <v>-11.434709120125603</v>
      </c>
      <c r="O25" s="67">
        <f>'Selling Price'!O25-'Full Cost'!O25</f>
        <v>-7.7091346996140828</v>
      </c>
      <c r="P25" s="67">
        <f>'Selling Price'!P25-'Full Cost'!P25</f>
        <v>-14.663598023892177</v>
      </c>
    </row>
    <row r="26" spans="1:16">
      <c r="A26" s="66" t="s">
        <v>7</v>
      </c>
      <c r="B26" s="276" t="s">
        <v>90</v>
      </c>
      <c r="C26" s="276" t="s">
        <v>229</v>
      </c>
      <c r="D26" s="276" t="s">
        <v>90</v>
      </c>
      <c r="E26" s="67">
        <f>'Selling Price'!E26-'Full Cost'!E26</f>
        <v>41.30659481464744</v>
      </c>
      <c r="F26" s="67">
        <f>'Selling Price'!F26-'Full Cost'!F26</f>
        <v>26.160548622006502</v>
      </c>
      <c r="G26" s="67">
        <f>'Selling Price'!G26-'Full Cost'!G26</f>
        <v>13.193264785642157</v>
      </c>
      <c r="H26" s="67">
        <f>'Selling Price'!H26-'Full Cost'!H26</f>
        <v>5.0064151174844369</v>
      </c>
      <c r="I26" s="67">
        <f>'Selling Price'!I26-'Full Cost'!I26</f>
        <v>9.1081306252239642</v>
      </c>
      <c r="J26" s="67">
        <f>'Selling Price'!J26-'Full Cost'!J26</f>
        <v>6.4790474769454249</v>
      </c>
      <c r="K26" s="67">
        <f>'Selling Price'!K26-'Full Cost'!K26</f>
        <v>-7.435111863431132</v>
      </c>
      <c r="L26" s="67">
        <f>'Selling Price'!L26-'Full Cost'!L26</f>
        <v>-17.877946948687566</v>
      </c>
      <c r="M26" s="67">
        <f>'Selling Price'!M26-'Full Cost'!M26</f>
        <v>-9.231305991422289</v>
      </c>
      <c r="N26" s="67">
        <f>'Selling Price'!N26-'Full Cost'!N26</f>
        <v>7.1652611198744012</v>
      </c>
      <c r="O26" s="67">
        <f>'Selling Price'!O26-'Full Cost'!O26</f>
        <v>11.341669780385928</v>
      </c>
      <c r="P26" s="67">
        <f>'Selling Price'!P26-'Full Cost'!P26</f>
        <v>4.0617907761078413</v>
      </c>
    </row>
    <row r="27" spans="1:16">
      <c r="A27" s="66" t="s">
        <v>7</v>
      </c>
      <c r="B27" s="276" t="s">
        <v>90</v>
      </c>
      <c r="C27" s="276" t="s">
        <v>230</v>
      </c>
      <c r="D27" s="276" t="s">
        <v>90</v>
      </c>
      <c r="E27" s="67">
        <f>'Selling Price'!E27-'Full Cost'!E27</f>
        <v>28.644692574647422</v>
      </c>
      <c r="F27" s="67">
        <f>'Selling Price'!F27-'Full Cost'!F27</f>
        <v>13.818195542006492</v>
      </c>
      <c r="G27" s="67">
        <f>'Selling Price'!G27-'Full Cost'!G27</f>
        <v>1.3262963056421313</v>
      </c>
      <c r="H27" s="67">
        <f>'Selling Price'!H27-'Full Cost'!H27</f>
        <v>-6.6905135225155732</v>
      </c>
      <c r="I27" s="67">
        <f>'Selling Price'!I27-'Full Cost'!I27</f>
        <v>-2.7274101747760824</v>
      </c>
      <c r="J27" s="67">
        <f>'Selling Price'!J27-'Full Cost'!J27</f>
        <v>-5.3062546030545832</v>
      </c>
      <c r="K27" s="67">
        <f>'Selling Price'!K27-'Full Cost'!K27</f>
        <v>-18.800234263431207</v>
      </c>
      <c r="L27" s="67">
        <f>'Selling Price'!L27-'Full Cost'!L27</f>
        <v>-29.027546948687586</v>
      </c>
      <c r="M27" s="67">
        <f>'Selling Price'!M27-'Full Cost'!M27</f>
        <v>-20.38090599142231</v>
      </c>
      <c r="N27" s="67">
        <f>'Selling Price'!N27-'Full Cost'!N27</f>
        <v>-4.1623175201256117</v>
      </c>
      <c r="O27" s="67">
        <f>'Selling Price'!O27-'Full Cost'!O27</f>
        <v>-0.30949149961406874</v>
      </c>
      <c r="P27" s="67">
        <f>'Selling Price'!P27-'Full Cost'!P27</f>
        <v>-7.3558060238921712</v>
      </c>
    </row>
    <row r="28" spans="1:16">
      <c r="A28" s="66" t="s">
        <v>7</v>
      </c>
      <c r="B28" s="276" t="s">
        <v>90</v>
      </c>
      <c r="C28" s="276" t="s">
        <v>231</v>
      </c>
      <c r="D28" s="276" t="s">
        <v>90</v>
      </c>
      <c r="E28" s="67">
        <f>'Selling Price'!E28-'Full Cost'!E28</f>
        <v>54.622292574647417</v>
      </c>
      <c r="F28" s="67">
        <f>'Selling Price'!F28-'Full Cost'!F28</f>
        <v>39.795795542006488</v>
      </c>
      <c r="G28" s="67">
        <f>'Selling Price'!G28-'Full Cost'!G28</f>
        <v>27.303896305642127</v>
      </c>
      <c r="H28" s="67">
        <f>'Selling Price'!H28-'Full Cost'!H28</f>
        <v>19.287086477484422</v>
      </c>
      <c r="I28" s="67">
        <f>'Selling Price'!I28-'Full Cost'!I28</f>
        <v>23.250189825223913</v>
      </c>
      <c r="J28" s="67">
        <f>'Selling Price'!J28-'Full Cost'!J28</f>
        <v>20.671345396945412</v>
      </c>
      <c r="K28" s="67">
        <f>'Selling Price'!K28-'Full Cost'!K28</f>
        <v>7.1773657365687882</v>
      </c>
      <c r="L28" s="67">
        <f>'Selling Price'!L28-'Full Cost'!L28</f>
        <v>-3.049946948687591</v>
      </c>
      <c r="M28" s="67">
        <f>'Selling Price'!M28-'Full Cost'!M28</f>
        <v>5.5966940085776855</v>
      </c>
      <c r="N28" s="67">
        <f>'Selling Price'!N28-'Full Cost'!N28</f>
        <v>21.815282479874384</v>
      </c>
      <c r="O28" s="67">
        <f>'Selling Price'!O28-'Full Cost'!O28</f>
        <v>25.668108500385927</v>
      </c>
      <c r="P28" s="67">
        <f>'Selling Price'!P28-'Full Cost'!P28</f>
        <v>18.621793976107824</v>
      </c>
    </row>
    <row r="29" spans="1:16">
      <c r="A29" s="66" t="s">
        <v>7</v>
      </c>
      <c r="B29" s="276" t="s">
        <v>90</v>
      </c>
      <c r="C29" s="276" t="s">
        <v>232</v>
      </c>
      <c r="D29" s="276" t="s">
        <v>90</v>
      </c>
      <c r="E29" s="67">
        <f>'Selling Price'!E29-'Full Cost'!E29</f>
        <v>41.30659481464744</v>
      </c>
      <c r="F29" s="67">
        <f>'Selling Price'!F29-'Full Cost'!F29</f>
        <v>26.160548622006502</v>
      </c>
      <c r="G29" s="67">
        <f>'Selling Price'!G29-'Full Cost'!G29</f>
        <v>13.193264785642157</v>
      </c>
      <c r="H29" s="67">
        <f>'Selling Price'!H29-'Full Cost'!H29</f>
        <v>5.0064151174844369</v>
      </c>
      <c r="I29" s="67">
        <f>'Selling Price'!I29-'Full Cost'!I29</f>
        <v>9.1081306252239642</v>
      </c>
      <c r="J29" s="67">
        <f>'Selling Price'!J29-'Full Cost'!J29</f>
        <v>6.4790474769454249</v>
      </c>
      <c r="K29" s="67">
        <f>'Selling Price'!K29-'Full Cost'!K29</f>
        <v>-7.435111863431132</v>
      </c>
      <c r="L29" s="67">
        <f>'Selling Price'!L29-'Full Cost'!L29</f>
        <v>-17.877946948687566</v>
      </c>
      <c r="M29" s="67">
        <f>'Selling Price'!M29-'Full Cost'!M29</f>
        <v>-9.231305991422289</v>
      </c>
      <c r="N29" s="67">
        <f>'Selling Price'!N29-'Full Cost'!N29</f>
        <v>7.1652611198744012</v>
      </c>
      <c r="O29" s="67">
        <f>'Selling Price'!O29-'Full Cost'!O29</f>
        <v>11.341669780385928</v>
      </c>
      <c r="P29" s="67">
        <f>'Selling Price'!P29-'Full Cost'!P29</f>
        <v>4.0617907761078413</v>
      </c>
    </row>
    <row r="30" spans="1:16">
      <c r="A30" s="66" t="s">
        <v>88</v>
      </c>
      <c r="B30" s="276" t="s">
        <v>90</v>
      </c>
      <c r="C30" s="276" t="s">
        <v>233</v>
      </c>
      <c r="D30" s="276" t="s">
        <v>90</v>
      </c>
      <c r="E30" s="67">
        <f>'Selling Price'!E30-'Full Cost'!E30</f>
        <v>126.62229257464736</v>
      </c>
      <c r="F30" s="67">
        <f>'Selling Price'!F30-'Full Cost'!F30</f>
        <v>111.79579554200649</v>
      </c>
      <c r="G30" s="67">
        <f>'Selling Price'!G30-'Full Cost'!G30</f>
        <v>99.303896305642127</v>
      </c>
      <c r="H30" s="67">
        <f>'Selling Price'!H30-'Full Cost'!H30</f>
        <v>91.287086477484422</v>
      </c>
      <c r="I30" s="67">
        <f>'Selling Price'!I30-'Full Cost'!I30</f>
        <v>95.250189825223913</v>
      </c>
      <c r="J30" s="67">
        <f>'Selling Price'!J30-'Full Cost'!J30</f>
        <v>92.671345396945412</v>
      </c>
      <c r="K30" s="67">
        <f>'Selling Price'!K30-'Full Cost'!K30</f>
        <v>79.177365736568788</v>
      </c>
      <c r="L30" s="67">
        <f>'Selling Price'!L30-'Full Cost'!L30</f>
        <v>68.950053051312409</v>
      </c>
      <c r="M30" s="67">
        <f>'Selling Price'!M30-'Full Cost'!M30</f>
        <v>77.596694008577686</v>
      </c>
      <c r="N30" s="67">
        <f>'Selling Price'!N30-'Full Cost'!N30</f>
        <v>93.815282479874384</v>
      </c>
      <c r="O30" s="67">
        <f>'Selling Price'!O30-'Full Cost'!O30</f>
        <v>97.668108500385927</v>
      </c>
      <c r="P30" s="67">
        <f>'Selling Price'!P30-'Full Cost'!P30</f>
        <v>90.621793976107824</v>
      </c>
    </row>
    <row r="31" spans="1:16">
      <c r="A31" s="66" t="s">
        <v>88</v>
      </c>
      <c r="B31" s="276" t="s">
        <v>90</v>
      </c>
      <c r="C31" s="276" t="s">
        <v>168</v>
      </c>
      <c r="D31" s="276" t="s">
        <v>90</v>
      </c>
      <c r="E31" s="67">
        <f>'Selling Price'!E31-'Full Cost'!E31</f>
        <v>49.789066974647426</v>
      </c>
      <c r="F31" s="67">
        <f>'Selling Price'!F31-'Full Cost'!F31</f>
        <v>36.856435342006478</v>
      </c>
      <c r="G31" s="67">
        <f>'Selling Price'!G31-'Full Cost'!G31</f>
        <v>31.325985105642133</v>
      </c>
      <c r="H31" s="67">
        <f>'Selling Price'!H31-'Full Cost'!H31</f>
        <v>16.9294448774844</v>
      </c>
      <c r="I31" s="67">
        <f>'Selling Price'!I31-'Full Cost'!I31</f>
        <v>17.71843782522393</v>
      </c>
      <c r="J31" s="67">
        <f>'Selling Price'!J31-'Full Cost'!J31</f>
        <v>15.02255019694536</v>
      </c>
      <c r="K31" s="67">
        <f>'Selling Price'!K31-'Full Cost'!K31</f>
        <v>13.109609736568814</v>
      </c>
      <c r="L31" s="67">
        <f>'Selling Price'!L31-'Full Cost'!L31</f>
        <v>10.18205305131238</v>
      </c>
      <c r="M31" s="67">
        <f>'Selling Price'!M31-'Full Cost'!M31</f>
        <v>15.732694008577653</v>
      </c>
      <c r="N31" s="67">
        <f>'Selling Price'!N31-'Full Cost'!N31</f>
        <v>26.881890879874391</v>
      </c>
      <c r="O31" s="67">
        <f>'Selling Price'!O31-'Full Cost'!O31</f>
        <v>26.162065300385905</v>
      </c>
      <c r="P31" s="67">
        <f>'Selling Price'!P31-'Full Cost'!P31</f>
        <v>28.090401976107785</v>
      </c>
    </row>
    <row r="32" spans="1:16" s="65" customFormat="1" ht="23.4">
      <c r="A32" s="63" t="s">
        <v>4</v>
      </c>
      <c r="B32" s="64"/>
      <c r="D32" s="64"/>
    </row>
    <row r="33" spans="1:16" ht="13.8" customHeight="1">
      <c r="A33" s="362" t="s">
        <v>1</v>
      </c>
      <c r="B33" s="362" t="s">
        <v>93</v>
      </c>
      <c r="C33" s="362" t="s">
        <v>94</v>
      </c>
      <c r="D33" s="362" t="s">
        <v>95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65"/>
      <c r="B34" s="363"/>
      <c r="C34" s="363"/>
      <c r="D34" s="363"/>
      <c r="E34" s="271">
        <v>23377</v>
      </c>
      <c r="F34" s="271">
        <v>23408</v>
      </c>
      <c r="G34" s="271">
        <v>23437</v>
      </c>
      <c r="H34" s="271">
        <v>23468</v>
      </c>
      <c r="I34" s="271">
        <v>23498</v>
      </c>
      <c r="J34" s="271">
        <v>23529</v>
      </c>
      <c r="K34" s="271">
        <v>23559</v>
      </c>
      <c r="L34" s="271">
        <v>23590</v>
      </c>
      <c r="M34" s="271">
        <v>23621</v>
      </c>
      <c r="N34" s="271">
        <v>23651</v>
      </c>
      <c r="O34" s="271">
        <v>23682</v>
      </c>
      <c r="P34" s="271">
        <v>23712</v>
      </c>
    </row>
    <row r="35" spans="1:16">
      <c r="A35" s="66"/>
      <c r="B35" s="68"/>
      <c r="C35" s="269" t="s">
        <v>63</v>
      </c>
      <c r="D35" s="68"/>
      <c r="E35" s="67">
        <f>'Selling Price'!E35-'Full Cost'!E35</f>
        <v>0</v>
      </c>
      <c r="F35" s="67">
        <f>'Selling Price'!F35-'Full Cost'!F35</f>
        <v>0</v>
      </c>
      <c r="G35" s="67">
        <f>'Selling Price'!G35-'Full Cost'!G35</f>
        <v>0</v>
      </c>
      <c r="H35" s="67">
        <f>'Selling Price'!H35-'Full Cost'!H35</f>
        <v>0</v>
      </c>
      <c r="I35" s="67">
        <f>'Selling Price'!I35-'Full Cost'!I35</f>
        <v>0</v>
      </c>
      <c r="J35" s="67">
        <f>'Selling Price'!J35-'Full Cost'!J35</f>
        <v>0</v>
      </c>
      <c r="K35" s="67">
        <f>'Selling Price'!K35-'Full Cost'!K35</f>
        <v>0</v>
      </c>
      <c r="L35" s="67">
        <f>'Selling Price'!L35-'Full Cost'!L35</f>
        <v>0</v>
      </c>
      <c r="M35" s="67">
        <f>'Selling Price'!M35-'Full Cost'!M35</f>
        <v>0</v>
      </c>
      <c r="N35" s="67">
        <f>'Selling Price'!N35-'Full Cost'!N35</f>
        <v>0</v>
      </c>
      <c r="O35" s="67">
        <f>'Selling Price'!O35-'Full Cost'!O35</f>
        <v>0</v>
      </c>
      <c r="P35" s="67">
        <f>'Selling Price'!P35-'Full Cost'!P35</f>
        <v>0</v>
      </c>
    </row>
    <row r="36" spans="1:16">
      <c r="A36" s="66" t="s">
        <v>7</v>
      </c>
      <c r="B36" s="68" t="s">
        <v>90</v>
      </c>
      <c r="C36" s="69" t="s">
        <v>2</v>
      </c>
      <c r="D36" s="68" t="s">
        <v>90</v>
      </c>
      <c r="E36" s="67">
        <f>'Selling Price'!E36-'Full Cost'!E36</f>
        <v>260.0719269578986</v>
      </c>
      <c r="F36" s="67">
        <f>'Selling Price'!F36-'Full Cost'!F36</f>
        <v>300.47576763497926</v>
      </c>
      <c r="G36" s="67">
        <f>'Selling Price'!G36-'Full Cost'!G36</f>
        <v>258.38264878902203</v>
      </c>
      <c r="H36" s="67">
        <f>'Selling Price'!H36-'Full Cost'!H36</f>
        <v>191.40450044266197</v>
      </c>
      <c r="I36" s="67">
        <f>'Selling Price'!I36-'Full Cost'!I36</f>
        <v>105.61907618613759</v>
      </c>
      <c r="J36" s="67">
        <f>'Selling Price'!J36-'Full Cost'!J36</f>
        <v>80.932545883706268</v>
      </c>
      <c r="K36" s="67">
        <f>'Selling Price'!K36-'Full Cost'!K36</f>
        <v>42.777926707875167</v>
      </c>
      <c r="L36" s="67">
        <f>'Selling Price'!L36-'Full Cost'!L36</f>
        <v>49.906069137811869</v>
      </c>
      <c r="M36" s="67">
        <f>'Selling Price'!M36-'Full Cost'!M36</f>
        <v>65.033422670649998</v>
      </c>
      <c r="N36" s="67">
        <f>'Selling Price'!N36-'Full Cost'!N36</f>
        <v>81.504437611524963</v>
      </c>
      <c r="O36" s="67">
        <f>'Selling Price'!O36-'Full Cost'!O36</f>
        <v>81.802469405497732</v>
      </c>
      <c r="P36" s="67">
        <f>'Selling Price'!P36-'Full Cost'!P36</f>
        <v>81.969231571921455</v>
      </c>
    </row>
    <row r="37" spans="1:16">
      <c r="A37" s="66" t="s">
        <v>7</v>
      </c>
      <c r="B37" s="95" t="s">
        <v>116</v>
      </c>
      <c r="C37" s="69" t="s">
        <v>2</v>
      </c>
      <c r="D37" s="68" t="s">
        <v>90</v>
      </c>
      <c r="E37" s="67">
        <f>'Selling Price'!E37-'Full Cost'!E37</f>
        <v>138.98250030272402</v>
      </c>
      <c r="F37" s="67">
        <f>'Selling Price'!F37-'Full Cost'!F37</f>
        <v>80.846389324950451</v>
      </c>
      <c r="G37" s="67">
        <f>'Selling Price'!G37-'Full Cost'!G37</f>
        <v>37.723863216654763</v>
      </c>
      <c r="H37" s="67">
        <f>'Selling Price'!H37-'Full Cost'!H37</f>
        <v>21.614803103572626</v>
      </c>
      <c r="I37" s="67">
        <f>'Selling Price'!I37-'Full Cost'!I37</f>
        <v>18.447790312612824</v>
      </c>
      <c r="J37" s="67">
        <f>'Selling Price'!J37-'Full Cost'!J37</f>
        <v>17.463152383100464</v>
      </c>
      <c r="K37" s="67">
        <f>'Selling Price'!K37-'Full Cost'!K37</f>
        <v>17.272577299969043</v>
      </c>
      <c r="L37" s="67">
        <f>'Selling Price'!L37-'Full Cost'!L37</f>
        <v>16.827902105995804</v>
      </c>
      <c r="M37" s="67">
        <f>'Selling Price'!M37-'Full Cost'!M37</f>
        <v>17.018477189127168</v>
      </c>
      <c r="N37" s="67">
        <f>'Selling Price'!N37-'Full Cost'!N37</f>
        <v>17.082002216837679</v>
      </c>
      <c r="O37" s="67">
        <f>'Selling Price'!O37-'Full Cost'!O37</f>
        <v>17.145527244548077</v>
      </c>
      <c r="P37" s="67">
        <f>'Selling Price'!P37-'Full Cost'!P37</f>
        <v>17.209052272258589</v>
      </c>
    </row>
    <row r="38" spans="1:16">
      <c r="A38" s="66"/>
      <c r="B38" s="70"/>
      <c r="C38" s="71" t="s">
        <v>64</v>
      </c>
      <c r="D38" s="70"/>
      <c r="E38" s="67">
        <f>'Selling Price'!E38-'Full Cost'!E38</f>
        <v>0</v>
      </c>
      <c r="F38" s="67">
        <f>'Selling Price'!F38-'Full Cost'!F38</f>
        <v>0</v>
      </c>
      <c r="G38" s="67">
        <f>'Selling Price'!G38-'Full Cost'!G38</f>
        <v>0</v>
      </c>
      <c r="H38" s="67">
        <f>'Selling Price'!H38-'Full Cost'!H38</f>
        <v>0</v>
      </c>
      <c r="I38" s="67">
        <f>'Selling Price'!I38-'Full Cost'!I38</f>
        <v>0</v>
      </c>
      <c r="J38" s="67">
        <f>'Selling Price'!J38-'Full Cost'!J38</f>
        <v>0</v>
      </c>
      <c r="K38" s="67">
        <f>'Selling Price'!K38-'Full Cost'!K38</f>
        <v>0</v>
      </c>
      <c r="L38" s="67">
        <f>'Selling Price'!L38-'Full Cost'!L38</f>
        <v>0</v>
      </c>
      <c r="M38" s="67">
        <f>'Selling Price'!M38-'Full Cost'!M38</f>
        <v>0</v>
      </c>
      <c r="N38" s="67">
        <f>'Selling Price'!N38-'Full Cost'!N38</f>
        <v>0</v>
      </c>
      <c r="O38" s="67">
        <f>'Selling Price'!O38-'Full Cost'!O38</f>
        <v>0</v>
      </c>
      <c r="P38" s="67">
        <f>'Selling Price'!P38-'Full Cost'!P38</f>
        <v>0</v>
      </c>
    </row>
    <row r="39" spans="1:16">
      <c r="A39" s="66" t="s">
        <v>7</v>
      </c>
      <c r="B39" s="70" t="s">
        <v>90</v>
      </c>
      <c r="C39" s="72" t="s">
        <v>198</v>
      </c>
      <c r="D39" s="70" t="s">
        <v>90</v>
      </c>
      <c r="E39" s="67">
        <f>'Selling Price'!E39-'Full Cost'!E39</f>
        <v>272.89358251345419</v>
      </c>
      <c r="F39" s="67">
        <f>'Selling Price'!F39-'Full Cost'!F39</f>
        <v>313.29744763497928</v>
      </c>
      <c r="G39" s="67">
        <f>'Selling Price'!G39-'Full Cost'!G39</f>
        <v>271.20435489731767</v>
      </c>
      <c r="H39" s="67">
        <f>'Selling Price'!H39-'Full Cost'!H39</f>
        <v>204.22624736811679</v>
      </c>
      <c r="I39" s="67">
        <f>'Selling Price'!I39-'Full Cost'!I39</f>
        <v>118.44073433733092</v>
      </c>
      <c r="J39" s="67">
        <f>'Selling Price'!J39-'Full Cost'!J39</f>
        <v>93.754272987180457</v>
      </c>
      <c r="K39" s="67">
        <f>'Selling Price'!K39-'Full Cost'!K39</f>
        <v>55.599628447274711</v>
      </c>
      <c r="L39" s="67">
        <f>'Selling Price'!L39-'Full Cost'!L39</f>
        <v>62.727811694370416</v>
      </c>
      <c r="M39" s="67">
        <f>'Selling Price'!M39-'Full Cost'!M39</f>
        <v>77.855090591283272</v>
      </c>
      <c r="N39" s="67">
        <f>'Selling Price'!N39-'Full Cost'!N39</f>
        <v>94.326113986849748</v>
      </c>
      <c r="O39" s="67">
        <f>'Selling Price'!O39-'Full Cost'!O39</f>
        <v>94.624154235514141</v>
      </c>
      <c r="P39" s="67">
        <f>'Selling Price'!P39-'Full Cost'!P39</f>
        <v>94.790924856629374</v>
      </c>
    </row>
    <row r="40" spans="1:16">
      <c r="A40" s="66" t="s">
        <v>7</v>
      </c>
      <c r="B40" s="94" t="s">
        <v>116</v>
      </c>
      <c r="C40" s="72" t="s">
        <v>198</v>
      </c>
      <c r="D40" s="70" t="s">
        <v>90</v>
      </c>
      <c r="E40" s="67">
        <f>'Selling Price'!E40-'Full Cost'!E40</f>
        <v>151.80415585827961</v>
      </c>
      <c r="F40" s="67">
        <f>'Selling Price'!F40-'Full Cost'!F40</f>
        <v>93.668069324950466</v>
      </c>
      <c r="G40" s="67">
        <f>'Selling Price'!G40-'Full Cost'!G40</f>
        <v>50.545569324950407</v>
      </c>
      <c r="H40" s="67">
        <f>'Selling Price'!H40-'Full Cost'!H40</f>
        <v>34.436550029027444</v>
      </c>
      <c r="I40" s="67">
        <f>'Selling Price'!I40-'Full Cost'!I40</f>
        <v>31.269448463806157</v>
      </c>
      <c r="J40" s="67">
        <f>'Selling Price'!J40-'Full Cost'!J40</f>
        <v>30.284879486574653</v>
      </c>
      <c r="K40" s="67">
        <f>'Selling Price'!K40-'Full Cost'!K40</f>
        <v>30.094279039368587</v>
      </c>
      <c r="L40" s="67">
        <f>'Selling Price'!L40-'Full Cost'!L40</f>
        <v>29.649644662554351</v>
      </c>
      <c r="M40" s="67">
        <f>'Selling Price'!M40-'Full Cost'!M40</f>
        <v>29.840145109760442</v>
      </c>
      <c r="N40" s="67">
        <f>'Selling Price'!N40-'Full Cost'!N40</f>
        <v>29.903678592162464</v>
      </c>
      <c r="O40" s="67">
        <f>'Selling Price'!O40-'Full Cost'!O40</f>
        <v>29.967212074564486</v>
      </c>
      <c r="P40" s="67">
        <f>'Selling Price'!P40-'Full Cost'!P40</f>
        <v>30.030745556966508</v>
      </c>
    </row>
    <row r="41" spans="1:16">
      <c r="A41" s="66"/>
      <c r="B41" s="59"/>
      <c r="C41" s="73" t="s">
        <v>65</v>
      </c>
      <c r="D41" s="59"/>
      <c r="E41" s="67">
        <f>'Selling Price'!E41-'Full Cost'!E41</f>
        <v>0</v>
      </c>
      <c r="F41" s="67">
        <f>'Selling Price'!F41-'Full Cost'!F41</f>
        <v>0</v>
      </c>
      <c r="G41" s="67">
        <f>'Selling Price'!G41-'Full Cost'!G41</f>
        <v>0</v>
      </c>
      <c r="H41" s="67">
        <f>'Selling Price'!H41-'Full Cost'!H41</f>
        <v>0</v>
      </c>
      <c r="I41" s="67">
        <f>'Selling Price'!I41-'Full Cost'!I41</f>
        <v>0</v>
      </c>
      <c r="J41" s="67">
        <f>'Selling Price'!J41-'Full Cost'!J41</f>
        <v>0</v>
      </c>
      <c r="K41" s="67">
        <f>'Selling Price'!K41-'Full Cost'!K41</f>
        <v>0</v>
      </c>
      <c r="L41" s="67">
        <f>'Selling Price'!L41-'Full Cost'!L41</f>
        <v>0</v>
      </c>
      <c r="M41" s="67">
        <f>'Selling Price'!M41-'Full Cost'!M41</f>
        <v>0</v>
      </c>
      <c r="N41" s="67">
        <f>'Selling Price'!N41-'Full Cost'!N41</f>
        <v>0</v>
      </c>
      <c r="O41" s="67">
        <f>'Selling Price'!O41-'Full Cost'!O41</f>
        <v>0</v>
      </c>
      <c r="P41" s="67">
        <f>'Selling Price'!P41-'Full Cost'!P41</f>
        <v>0</v>
      </c>
    </row>
    <row r="42" spans="1:16">
      <c r="A42" s="66" t="s">
        <v>7</v>
      </c>
      <c r="B42" s="59" t="s">
        <v>90</v>
      </c>
      <c r="C42" s="74" t="s">
        <v>197</v>
      </c>
      <c r="D42" s="59" t="s">
        <v>90</v>
      </c>
      <c r="E42" s="67">
        <f>'Selling Price'!E42-'Full Cost'!E42</f>
        <v>60.952407513454148</v>
      </c>
      <c r="F42" s="67">
        <f>'Selling Price'!F42-'Full Cost'!F42</f>
        <v>45.943647634979243</v>
      </c>
      <c r="G42" s="67">
        <f>'Selling Price'!G42-'Full Cost'!G42</f>
        <v>45.793054897317688</v>
      </c>
      <c r="H42" s="67">
        <f>'Selling Price'!H42-'Full Cost'!H42</f>
        <v>48.876647368116721</v>
      </c>
      <c r="I42" s="67">
        <f>'Selling Price'!I42-'Full Cost'!I42</f>
        <v>37.386334337330879</v>
      </c>
      <c r="J42" s="67">
        <f>'Selling Price'!J42-'Full Cost'!J42</f>
        <v>25.936872987180436</v>
      </c>
      <c r="K42" s="67">
        <f>'Selling Price'!K42-'Full Cost'!K42</f>
        <v>14.999428447274681</v>
      </c>
      <c r="L42" s="67">
        <f>'Selling Price'!L42-'Full Cost'!L42</f>
        <v>-1.3956883056295624</v>
      </c>
      <c r="M42" s="67">
        <f>'Selling Price'!M42-'Full Cost'!M42</f>
        <v>-0.30050940871672083</v>
      </c>
      <c r="N42" s="67">
        <f>'Selling Price'!N42-'Full Cost'!N42</f>
        <v>15.043113986849733</v>
      </c>
      <c r="O42" s="67">
        <f>'Selling Price'!O42-'Full Cost'!O42</f>
        <v>18.93375423551413</v>
      </c>
      <c r="P42" s="67">
        <f>'Selling Price'!P42-'Full Cost'!P42</f>
        <v>17.073124856629363</v>
      </c>
    </row>
    <row r="43" spans="1:16">
      <c r="A43" s="66" t="s">
        <v>7</v>
      </c>
      <c r="B43" s="270" t="s">
        <v>116</v>
      </c>
      <c r="C43" s="74" t="s">
        <v>197</v>
      </c>
      <c r="D43" s="59" t="s">
        <v>90</v>
      </c>
      <c r="E43" s="67">
        <f>'Selling Price'!E43-'Full Cost'!E43</f>
        <v>-60.13701914172043</v>
      </c>
      <c r="F43" s="67">
        <f>'Selling Price'!F43-'Full Cost'!F43</f>
        <v>-173.68573067504957</v>
      </c>
      <c r="G43" s="67">
        <f>'Selling Price'!G43-'Full Cost'!G43</f>
        <v>-174.86573067504958</v>
      </c>
      <c r="H43" s="67">
        <f>'Selling Price'!H43-'Full Cost'!H43</f>
        <v>-120.91304997097262</v>
      </c>
      <c r="I43" s="67">
        <f>'Selling Price'!I43-'Full Cost'!I43</f>
        <v>-49.784951536193887</v>
      </c>
      <c r="J43" s="67">
        <f>'Selling Price'!J43-'Full Cost'!J43</f>
        <v>-37.532520513425368</v>
      </c>
      <c r="K43" s="67">
        <f>'Selling Price'!K43-'Full Cost'!K43</f>
        <v>-10.505920960631443</v>
      </c>
      <c r="L43" s="67">
        <f>'Selling Price'!L43-'Full Cost'!L43</f>
        <v>-34.473855337445627</v>
      </c>
      <c r="M43" s="67">
        <f>'Selling Price'!M43-'Full Cost'!M43</f>
        <v>-48.31545489023955</v>
      </c>
      <c r="N43" s="67">
        <f>'Selling Price'!N43-'Full Cost'!N43</f>
        <v>-49.379321407837551</v>
      </c>
      <c r="O43" s="67">
        <f>'Selling Price'!O43-'Full Cost'!O43</f>
        <v>-45.723187925435525</v>
      </c>
      <c r="P43" s="67">
        <f>'Selling Price'!P43-'Full Cost'!P43</f>
        <v>-47.687054443033503</v>
      </c>
    </row>
    <row r="44" spans="1:16">
      <c r="A44" s="66" t="s">
        <v>7</v>
      </c>
      <c r="B44" s="59" t="s">
        <v>90</v>
      </c>
      <c r="C44" s="74" t="s">
        <v>256</v>
      </c>
      <c r="D44" s="59" t="s">
        <v>90</v>
      </c>
      <c r="E44" s="67">
        <f>'Selling Price'!E44-'Full Cost'!E44</f>
        <v>288.78383806900973</v>
      </c>
      <c r="F44" s="67">
        <f>'Selling Price'!F44-'Full Cost'!F44</f>
        <v>326.94004763497929</v>
      </c>
      <c r="G44" s="67">
        <f>'Selling Price'!G44-'Full Cost'!G44</f>
        <v>282.81629726194808</v>
      </c>
      <c r="H44" s="67">
        <f>'Selling Price'!H44-'Full Cost'!H44</f>
        <v>214.87146371129825</v>
      </c>
      <c r="I44" s="67">
        <f>'Selling Price'!I44-'Full Cost'!I44</f>
        <v>127.63601164833915</v>
      </c>
      <c r="J44" s="67">
        <f>'Selling Price'!J44-'Full Cost'!J44</f>
        <v>100.80896410783771</v>
      </c>
      <c r="K44" s="67">
        <f>'Selling Price'!K44-'Full Cost'!K44</f>
        <v>62.240051273025301</v>
      </c>
      <c r="L44" s="67">
        <f>'Selling Price'!L44-'Full Cost'!L44</f>
        <v>68.401508498672229</v>
      </c>
      <c r="M44" s="67">
        <f>'Selling Price'!M44-'Full Cost'!M44</f>
        <v>83.943155690491665</v>
      </c>
      <c r="N44" s="67">
        <f>'Selling Price'!N44-'Full Cost'!N44</f>
        <v>100.55226851769373</v>
      </c>
      <c r="O44" s="67">
        <f>'Selling Price'!O44-'Full Cost'!O44</f>
        <v>100.98839819799366</v>
      </c>
      <c r="P44" s="67">
        <f>'Selling Price'!P44-'Full Cost'!P44</f>
        <v>101.29325825074449</v>
      </c>
    </row>
    <row r="45" spans="1:16">
      <c r="A45" s="66"/>
      <c r="B45" s="70"/>
      <c r="C45" s="71" t="s">
        <v>150</v>
      </c>
      <c r="D45" s="70"/>
      <c r="E45" s="67">
        <f>'Selling Price'!E45-'Full Cost'!E45</f>
        <v>0</v>
      </c>
      <c r="F45" s="67">
        <f>'Selling Price'!F45-'Full Cost'!F45</f>
        <v>0</v>
      </c>
      <c r="G45" s="67">
        <f>'Selling Price'!G45-'Full Cost'!G45</f>
        <v>0</v>
      </c>
      <c r="H45" s="67">
        <f>'Selling Price'!H45-'Full Cost'!H45</f>
        <v>0</v>
      </c>
      <c r="I45" s="67">
        <f>'Selling Price'!I45-'Full Cost'!I45</f>
        <v>0</v>
      </c>
      <c r="J45" s="67">
        <f>'Selling Price'!J45-'Full Cost'!J45</f>
        <v>0</v>
      </c>
      <c r="K45" s="67">
        <f>'Selling Price'!K45-'Full Cost'!K45</f>
        <v>0</v>
      </c>
      <c r="L45" s="67">
        <f>'Selling Price'!L45-'Full Cost'!L45</f>
        <v>0</v>
      </c>
      <c r="M45" s="67">
        <f>'Selling Price'!M45-'Full Cost'!M45</f>
        <v>0</v>
      </c>
      <c r="N45" s="67">
        <f>'Selling Price'!N45-'Full Cost'!N45</f>
        <v>0</v>
      </c>
      <c r="O45" s="67">
        <f>'Selling Price'!O45-'Full Cost'!O45</f>
        <v>0</v>
      </c>
      <c r="P45" s="67">
        <f>'Selling Price'!P45-'Full Cost'!P45</f>
        <v>0</v>
      </c>
    </row>
    <row r="46" spans="1:16">
      <c r="A46" s="66" t="s">
        <v>7</v>
      </c>
      <c r="B46" s="70" t="s">
        <v>90</v>
      </c>
      <c r="C46" s="72" t="s">
        <v>195</v>
      </c>
      <c r="D46" s="70" t="s">
        <v>90</v>
      </c>
      <c r="E46" s="67">
        <f>'Selling Price'!E46-'Full Cost'!E46</f>
        <v>245.75156695789866</v>
      </c>
      <c r="F46" s="67">
        <f>'Selling Price'!F46-'Full Cost'!F46</f>
        <v>287.16684163497922</v>
      </c>
      <c r="G46" s="67">
        <f>'Selling Price'!G46-'Full Cost'!G46</f>
        <v>245.98750697620528</v>
      </c>
      <c r="H46" s="67">
        <f>'Selling Price'!H46-'Full Cost'!H46</f>
        <v>179.44436697177571</v>
      </c>
      <c r="I46" s="67">
        <f>'Selling Price'!I46-'Full Cost'!I46</f>
        <v>94.31145522814677</v>
      </c>
      <c r="J46" s="67">
        <f>'Selling Price'!J46-'Full Cost'!J46</f>
        <v>70.588157682847111</v>
      </c>
      <c r="K46" s="67">
        <f>'Selling Price'!K46-'Full Cost'!K46</f>
        <v>32.61997065355763</v>
      </c>
      <c r="L46" s="67">
        <f>'Selling Price'!L46-'Full Cost'!L46</f>
        <v>40.183121425424702</v>
      </c>
      <c r="M46" s="67">
        <f>'Selling Price'!M46-'Full Cost'!M46</f>
        <v>55.124042811721267</v>
      </c>
      <c r="N46" s="67">
        <f>'Selling Price'!N46-'Full Cost'!N46</f>
        <v>71.532913703748989</v>
      </c>
      <c r="O46" s="67">
        <f>'Selling Price'!O46-'Full Cost'!O46</f>
        <v>71.768801448874569</v>
      </c>
      <c r="P46" s="67">
        <f>'Selling Price'!P46-'Full Cost'!P46</f>
        <v>71.873419566451105</v>
      </c>
    </row>
    <row r="47" spans="1:16">
      <c r="A47" s="66" t="s">
        <v>7</v>
      </c>
      <c r="B47" s="94" t="s">
        <v>116</v>
      </c>
      <c r="C47" s="72" t="s">
        <v>195</v>
      </c>
      <c r="D47" s="70" t="s">
        <v>90</v>
      </c>
      <c r="E47" s="67">
        <f>'Selling Price'!E47-'Full Cost'!E47</f>
        <v>117.66214030272408</v>
      </c>
      <c r="F47" s="67">
        <f>'Selling Price'!F47-'Full Cost'!F47</f>
        <v>60.537463324950409</v>
      </c>
      <c r="G47" s="67">
        <f>'Selling Price'!G47-'Full Cost'!G47</f>
        <v>18.328721403838017</v>
      </c>
      <c r="H47" s="67">
        <f>'Selling Price'!H47-'Full Cost'!H47</f>
        <v>2.6546696326863639</v>
      </c>
      <c r="I47" s="67">
        <f>'Selling Price'!I47-'Full Cost'!I47</f>
        <v>0.14016935462200308</v>
      </c>
      <c r="J47" s="67">
        <f>'Selling Price'!J47-'Full Cost'!J47</f>
        <v>0.11876418224130703</v>
      </c>
      <c r="K47" s="67">
        <f>'Selling Price'!K47-'Full Cost'!K47</f>
        <v>0.11462124565150589</v>
      </c>
      <c r="L47" s="67">
        <f>'Selling Price'!L47-'Full Cost'!L47</f>
        <v>0.10495439360863656</v>
      </c>
      <c r="M47" s="67">
        <f>'Selling Price'!M47-'Full Cost'!M47</f>
        <v>0.1090973301984377</v>
      </c>
      <c r="N47" s="67">
        <f>'Selling Price'!N47-'Full Cost'!N47</f>
        <v>0.11047830906170475</v>
      </c>
      <c r="O47" s="67">
        <f>'Selling Price'!O47-'Full Cost'!O47</f>
        <v>0.11185928792491495</v>
      </c>
      <c r="P47" s="67">
        <f>'Selling Price'!P47-'Full Cost'!P47</f>
        <v>0.11324026678823884</v>
      </c>
    </row>
    <row r="48" spans="1:16">
      <c r="A48" s="66" t="s">
        <v>7</v>
      </c>
      <c r="B48" s="70" t="s">
        <v>90</v>
      </c>
      <c r="C48" s="72" t="s">
        <v>196</v>
      </c>
      <c r="D48" s="70" t="s">
        <v>90</v>
      </c>
      <c r="E48" s="67">
        <f>'Selling Price'!E48-'Full Cost'!E48</f>
        <v>247.82275806900969</v>
      </c>
      <c r="F48" s="67">
        <f>'Selling Price'!F48-'Full Cost'!F48</f>
        <v>289.01326963497928</v>
      </c>
      <c r="G48" s="67">
        <f>'Selling Price'!G48-'Full Cost'!G48</f>
        <v>247.63087182349796</v>
      </c>
      <c r="H48" s="67">
        <f>'Selling Price'!H48-'Full Cost'!H48</f>
        <v>180.99106329863923</v>
      </c>
      <c r="I48" s="67">
        <f>'Selling Price'!I48-'Full Cost'!I48</f>
        <v>95.713148774366914</v>
      </c>
      <c r="J48" s="67">
        <f>'Selling Price'!J48-'Full Cost'!J48</f>
        <v>71.775799505260238</v>
      </c>
      <c r="K48" s="67">
        <f>'Selling Price'!K48-'Full Cost'!K48</f>
        <v>33.766183110072632</v>
      </c>
      <c r="L48" s="67">
        <f>'Selling Price'!L48-'Full Cost'!L48</f>
        <v>41.232665361510726</v>
      </c>
      <c r="M48" s="67">
        <f>'Selling Price'!M48-'Full Cost'!M48</f>
        <v>56.215016113705417</v>
      </c>
      <c r="N48" s="67">
        <f>'Selling Price'!N48-'Full Cost'!N48</f>
        <v>72.637696794365866</v>
      </c>
      <c r="O48" s="67">
        <f>'Selling Price'!O48-'Full Cost'!O48</f>
        <v>72.887394328124174</v>
      </c>
      <c r="P48" s="67">
        <f>'Selling Price'!P48-'Full Cost'!P48</f>
        <v>73.00582223433338</v>
      </c>
    </row>
    <row r="49" spans="1:29">
      <c r="A49" s="66" t="s">
        <v>7</v>
      </c>
      <c r="B49" s="94" t="s">
        <v>116</v>
      </c>
      <c r="C49" s="72" t="s">
        <v>196</v>
      </c>
      <c r="D49" s="70" t="s">
        <v>90</v>
      </c>
      <c r="E49" s="67">
        <f>'Selling Price'!E49-'Full Cost'!E49</f>
        <v>119.73333141383512</v>
      </c>
      <c r="F49" s="67">
        <f>'Selling Price'!F49-'Full Cost'!F49</f>
        <v>62.383891324950469</v>
      </c>
      <c r="G49" s="67">
        <f>'Selling Price'!G49-'Full Cost'!G49</f>
        <v>19.97208625113069</v>
      </c>
      <c r="H49" s="67">
        <f>'Selling Price'!H49-'Full Cost'!H49</f>
        <v>4.2013659595498893</v>
      </c>
      <c r="I49" s="67">
        <f>'Selling Price'!I49-'Full Cost'!I49</f>
        <v>1.5418629008421476</v>
      </c>
      <c r="J49" s="67">
        <f>'Selling Price'!J49-'Full Cost'!J49</f>
        <v>1.3064060046544341</v>
      </c>
      <c r="K49" s="67">
        <f>'Selling Price'!K49-'Full Cost'!K49</f>
        <v>1.2608337021665079</v>
      </c>
      <c r="L49" s="67">
        <f>'Selling Price'!L49-'Full Cost'!L49</f>
        <v>1.1544983296946612</v>
      </c>
      <c r="M49" s="67">
        <f>'Selling Price'!M49-'Full Cost'!M49</f>
        <v>1.2000706321825874</v>
      </c>
      <c r="N49" s="67">
        <f>'Selling Price'!N49-'Full Cost'!N49</f>
        <v>1.2152613996785817</v>
      </c>
      <c r="O49" s="67">
        <f>'Selling Price'!O49-'Full Cost'!O49</f>
        <v>1.2304521671745192</v>
      </c>
      <c r="P49" s="67">
        <f>'Selling Price'!P49-'Full Cost'!P49</f>
        <v>1.2456429346705136</v>
      </c>
    </row>
    <row r="50" spans="1:29">
      <c r="A50" s="66" t="s">
        <v>7</v>
      </c>
      <c r="B50" s="70" t="s">
        <v>90</v>
      </c>
      <c r="C50" s="72" t="s">
        <v>227</v>
      </c>
      <c r="D50" s="70" t="s">
        <v>90</v>
      </c>
      <c r="E50" s="67">
        <f>'Selling Price'!E50-'Full Cost'!E50</f>
        <v>245.75156695789866</v>
      </c>
      <c r="F50" s="67">
        <f>'Selling Price'!F50-'Full Cost'!F50</f>
        <v>287.16684163497922</v>
      </c>
      <c r="G50" s="67">
        <f>'Selling Price'!G50-'Full Cost'!G50</f>
        <v>245.98750697620528</v>
      </c>
      <c r="H50" s="67">
        <f>'Selling Price'!H50-'Full Cost'!H50</f>
        <v>179.44436697177571</v>
      </c>
      <c r="I50" s="67">
        <f>'Selling Price'!I50-'Full Cost'!I50</f>
        <v>94.31145522814677</v>
      </c>
      <c r="J50" s="67">
        <f>'Selling Price'!J50-'Full Cost'!J50</f>
        <v>70.588157682847111</v>
      </c>
      <c r="K50" s="67">
        <f>'Selling Price'!K50-'Full Cost'!K50</f>
        <v>32.61997065355763</v>
      </c>
      <c r="L50" s="67">
        <f>'Selling Price'!L50-'Full Cost'!L50</f>
        <v>40.183121425424702</v>
      </c>
      <c r="M50" s="67">
        <f>'Selling Price'!M50-'Full Cost'!M50</f>
        <v>55.124042811721267</v>
      </c>
      <c r="N50" s="67">
        <f>'Selling Price'!N50-'Full Cost'!N50</f>
        <v>71.532913703748989</v>
      </c>
      <c r="O50" s="67">
        <f>'Selling Price'!O50-'Full Cost'!O50</f>
        <v>71.768801448874569</v>
      </c>
      <c r="P50" s="67">
        <f>'Selling Price'!P50-'Full Cost'!P50</f>
        <v>71.873419566451105</v>
      </c>
    </row>
    <row r="51" spans="1:29">
      <c r="A51" s="66" t="s">
        <v>7</v>
      </c>
      <c r="B51" s="94" t="s">
        <v>116</v>
      </c>
      <c r="C51" s="72" t="s">
        <v>227</v>
      </c>
      <c r="D51" s="70" t="s">
        <v>90</v>
      </c>
      <c r="E51" s="67">
        <f>'Selling Price'!E51-'Full Cost'!E51</f>
        <v>117.66214030272408</v>
      </c>
      <c r="F51" s="67">
        <f>'Selling Price'!F51-'Full Cost'!F51</f>
        <v>60.537463324950409</v>
      </c>
      <c r="G51" s="67">
        <f>'Selling Price'!G51-'Full Cost'!G51</f>
        <v>18.328721403838017</v>
      </c>
      <c r="H51" s="67">
        <f>'Selling Price'!H51-'Full Cost'!H51</f>
        <v>2.6546696326863639</v>
      </c>
      <c r="I51" s="67">
        <f>'Selling Price'!I51-'Full Cost'!I51</f>
        <v>0.14016935462200308</v>
      </c>
      <c r="J51" s="67">
        <f>'Selling Price'!J51-'Full Cost'!J51</f>
        <v>0.11876418224130703</v>
      </c>
      <c r="K51" s="67">
        <f>'Selling Price'!K51-'Full Cost'!K51</f>
        <v>0.11462124565150589</v>
      </c>
      <c r="L51" s="67">
        <f>'Selling Price'!L51-'Full Cost'!L51</f>
        <v>0.10495439360863656</v>
      </c>
      <c r="M51" s="67">
        <f>'Selling Price'!M51-'Full Cost'!M51</f>
        <v>0.1090973301984377</v>
      </c>
      <c r="N51" s="67">
        <f>'Selling Price'!N51-'Full Cost'!N51</f>
        <v>0.11047830906170475</v>
      </c>
      <c r="O51" s="67">
        <f>'Selling Price'!O51-'Full Cost'!O51</f>
        <v>0.11185928792491495</v>
      </c>
      <c r="P51" s="67">
        <f>'Selling Price'!P51-'Full Cost'!P51</f>
        <v>0.11324026678823884</v>
      </c>
    </row>
    <row r="52" spans="1:29">
      <c r="A52" s="66" t="s">
        <v>7</v>
      </c>
      <c r="B52" s="59" t="s">
        <v>90</v>
      </c>
      <c r="C52" s="59" t="s">
        <v>96</v>
      </c>
      <c r="D52" s="59" t="s">
        <v>90</v>
      </c>
      <c r="E52" s="67">
        <f>'Selling Price'!E52-'Full Cost'!E52</f>
        <v>64.140941470770315</v>
      </c>
      <c r="F52" s="67">
        <f>'Selling Price'!F52-'Full Cost'!F52</f>
        <v>60.394845077958394</v>
      </c>
      <c r="G52" s="67">
        <f>'Selling Price'!G52-'Full Cost'!G52</f>
        <v>65.116992773069171</v>
      </c>
      <c r="H52" s="67">
        <f>'Selling Price'!H52-'Full Cost'!H52</f>
        <v>62.309374640843998</v>
      </c>
      <c r="I52" s="67">
        <f>'Selling Price'!I52-'Full Cost'!I52</f>
        <v>64.584172796361315</v>
      </c>
      <c r="J52" s="67">
        <f>'Selling Price'!J52-'Full Cost'!J52</f>
        <v>63.459711446210861</v>
      </c>
      <c r="K52" s="67">
        <f>'Selling Price'!K52-'Full Cost'!K52</f>
        <v>63.187556017455393</v>
      </c>
      <c r="L52" s="67">
        <f>'Selling Price'!L52-'Full Cost'!L52</f>
        <v>55.051169202062624</v>
      </c>
      <c r="M52" s="67">
        <f>'Selling Price'!M52-'Full Cost'!M52</f>
        <v>63.521348098975466</v>
      </c>
      <c r="N52" s="67">
        <f>'Selling Price'!N52-'Full Cost'!N52</f>
        <v>77.041979104124209</v>
      </c>
      <c r="O52" s="67">
        <f>'Selling Price'!O52-'Full Cost'!O52</f>
        <v>65.794401660288315</v>
      </c>
      <c r="P52" s="67">
        <f>'Selling Price'!P52-'Full Cost'!P52</f>
        <v>65.408772281403571</v>
      </c>
    </row>
    <row r="53" spans="1:29" s="65" customFormat="1" ht="23.4">
      <c r="A53" s="63" t="s">
        <v>5</v>
      </c>
      <c r="B53" s="64"/>
      <c r="D53" s="64"/>
    </row>
    <row r="54" spans="1:29" ht="13.8" customHeight="1">
      <c r="A54" s="360" t="s">
        <v>1</v>
      </c>
      <c r="B54" s="362" t="s">
        <v>93</v>
      </c>
      <c r="C54" s="362" t="s">
        <v>94</v>
      </c>
      <c r="D54" s="362" t="s">
        <v>95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29">
      <c r="A55" s="361"/>
      <c r="B55" s="363"/>
      <c r="C55" s="363"/>
      <c r="D55" s="363"/>
      <c r="E55" s="271">
        <v>23377</v>
      </c>
      <c r="F55" s="271">
        <v>23408</v>
      </c>
      <c r="G55" s="271">
        <v>23437</v>
      </c>
      <c r="H55" s="271">
        <v>23468</v>
      </c>
      <c r="I55" s="271">
        <v>23498</v>
      </c>
      <c r="J55" s="271">
        <v>23529</v>
      </c>
      <c r="K55" s="271">
        <v>23559</v>
      </c>
      <c r="L55" s="271">
        <v>23590</v>
      </c>
      <c r="M55" s="271">
        <v>23621</v>
      </c>
      <c r="N55" s="271">
        <v>23651</v>
      </c>
      <c r="O55" s="271">
        <v>23682</v>
      </c>
      <c r="P55" s="271">
        <v>23712</v>
      </c>
    </row>
    <row r="56" spans="1:29">
      <c r="A56" s="66"/>
      <c r="B56" s="68"/>
      <c r="C56" s="269" t="s">
        <v>66</v>
      </c>
      <c r="D56" s="269"/>
      <c r="E56" s="67">
        <f>'Selling Price'!E56-'Full Cost'!E56</f>
        <v>0</v>
      </c>
      <c r="F56" s="67">
        <f>'Selling Price'!F56-'Full Cost'!F56</f>
        <v>0</v>
      </c>
      <c r="G56" s="67">
        <f>'Selling Price'!G56-'Full Cost'!G56</f>
        <v>0</v>
      </c>
      <c r="H56" s="67">
        <f>'Selling Price'!H56-'Full Cost'!H56</f>
        <v>0</v>
      </c>
      <c r="I56" s="67">
        <f>'Selling Price'!I56-'Full Cost'!I56</f>
        <v>0</v>
      </c>
      <c r="J56" s="67">
        <f>'Selling Price'!J56-'Full Cost'!J56</f>
        <v>0</v>
      </c>
      <c r="K56" s="67">
        <f>'Selling Price'!K56-'Full Cost'!K56</f>
        <v>0</v>
      </c>
      <c r="L56" s="67">
        <f>'Selling Price'!L56-'Full Cost'!L56</f>
        <v>0</v>
      </c>
      <c r="M56" s="67">
        <f>'Selling Price'!M56-'Full Cost'!M56</f>
        <v>0</v>
      </c>
      <c r="N56" s="67">
        <f>'Selling Price'!N56-'Full Cost'!N56</f>
        <v>0</v>
      </c>
      <c r="O56" s="67">
        <f>'Selling Price'!O56-'Full Cost'!O56</f>
        <v>0</v>
      </c>
      <c r="P56" s="67">
        <f>'Selling Price'!P56-'Full Cost'!P56</f>
        <v>0</v>
      </c>
      <c r="T56" s="271">
        <v>23437</v>
      </c>
      <c r="U56" s="271">
        <v>23468</v>
      </c>
      <c r="V56" s="271">
        <v>23498</v>
      </c>
      <c r="W56" s="271">
        <v>23529</v>
      </c>
      <c r="X56" s="271">
        <v>23559</v>
      </c>
      <c r="Y56" s="271">
        <v>23590</v>
      </c>
      <c r="Z56" s="271">
        <v>23621</v>
      </c>
      <c r="AA56" s="271">
        <v>23651</v>
      </c>
      <c r="AB56" s="271">
        <v>23682</v>
      </c>
      <c r="AC56" s="271">
        <v>23712</v>
      </c>
    </row>
    <row r="57" spans="1:29">
      <c r="A57" s="66" t="s">
        <v>7</v>
      </c>
      <c r="B57" s="68" t="s">
        <v>90</v>
      </c>
      <c r="C57" s="69" t="s">
        <v>82</v>
      </c>
      <c r="D57" s="68" t="s">
        <v>90</v>
      </c>
      <c r="E57" s="67">
        <f>'Selling Price'!E57-'Full Cost'!E57</f>
        <v>251.92904249670528</v>
      </c>
      <c r="F57" s="67">
        <f>'Selling Price'!F57-'Full Cost'!F57</f>
        <v>292.4519799279521</v>
      </c>
      <c r="G57" s="67">
        <f>'Selling Price'!G57-'Full Cost'!G57</f>
        <v>250.33971858069759</v>
      </c>
      <c r="H57" s="67">
        <f>'Selling Price'!H57-'Full Cost'!H57</f>
        <v>190.92370293329418</v>
      </c>
      <c r="I57" s="67">
        <f>'Selling Price'!I57-'Full Cost'!I57</f>
        <v>107.63797269824437</v>
      </c>
      <c r="J57" s="67">
        <f>'Selling Price'!J57-'Full Cost'!J57</f>
        <v>82.974868673941444</v>
      </c>
      <c r="K57" s="67">
        <f>'Selling Price'!K57-'Full Cost'!K57</f>
        <v>44.848745418581018</v>
      </c>
      <c r="L57" s="67">
        <f>'Selling Price'!L57-'Full Cost'!L57</f>
        <v>52.060327780869841</v>
      </c>
      <c r="M57" s="67">
        <f>'Selling Price'!M57-'Full Cost'!M57</f>
        <v>67.011219253355705</v>
      </c>
      <c r="N57" s="67">
        <f>'Selling Price'!N57-'Full Cost'!N57</f>
        <v>83.251660718500318</v>
      </c>
      <c r="O57" s="67">
        <f>'Selling Price'!O57-'Full Cost'!O57</f>
        <v>83.659158340625822</v>
      </c>
      <c r="P57" s="67">
        <f>'Selling Price'!P57-'Full Cost'!P57</f>
        <v>83.833954452443095</v>
      </c>
      <c r="R57" s="61" t="s">
        <v>250</v>
      </c>
      <c r="S57" s="61" t="s">
        <v>251</v>
      </c>
      <c r="T57" s="350">
        <f>G44</f>
        <v>282.81629726194808</v>
      </c>
      <c r="U57" s="350">
        <f t="shared" ref="U57:AC57" si="0">H44</f>
        <v>214.87146371129825</v>
      </c>
      <c r="V57" s="350">
        <f t="shared" si="0"/>
        <v>127.63601164833915</v>
      </c>
      <c r="W57" s="350">
        <f t="shared" si="0"/>
        <v>100.80896410783771</v>
      </c>
      <c r="X57" s="350">
        <f t="shared" si="0"/>
        <v>62.240051273025301</v>
      </c>
      <c r="Y57" s="350">
        <f t="shared" si="0"/>
        <v>68.401508498672229</v>
      </c>
      <c r="Z57" s="350">
        <f t="shared" si="0"/>
        <v>83.943155690491665</v>
      </c>
      <c r="AA57" s="350">
        <f t="shared" si="0"/>
        <v>100.55226851769373</v>
      </c>
      <c r="AB57" s="350">
        <f t="shared" si="0"/>
        <v>100.98839819799366</v>
      </c>
      <c r="AC57" s="350">
        <f t="shared" si="0"/>
        <v>101.29325825074449</v>
      </c>
    </row>
    <row r="58" spans="1:29">
      <c r="A58" s="66" t="s">
        <v>7</v>
      </c>
      <c r="B58" s="95" t="s">
        <v>116</v>
      </c>
      <c r="C58" s="69" t="s">
        <v>83</v>
      </c>
      <c r="D58" s="68" t="s">
        <v>90</v>
      </c>
      <c r="E58" s="67">
        <f>'Selling Price'!E58-'Full Cost'!E58</f>
        <v>123.98250030272402</v>
      </c>
      <c r="F58" s="67">
        <f>'Selling Price'!F58-'Full Cost'!F58</f>
        <v>65.846389324950451</v>
      </c>
      <c r="G58" s="67">
        <f>'Selling Price'!G58-'Full Cost'!G58</f>
        <v>22.723863216654763</v>
      </c>
      <c r="H58" s="67">
        <f>'Selling Price'!H58-'Full Cost'!H58</f>
        <v>14.114803103572626</v>
      </c>
      <c r="I58" s="67">
        <f>'Selling Price'!I58-'Full Cost'!I58</f>
        <v>13.447790312612767</v>
      </c>
      <c r="J58" s="67">
        <f>'Selling Price'!J58-'Full Cost'!J58</f>
        <v>12.463152383100464</v>
      </c>
      <c r="K58" s="67">
        <f>'Selling Price'!K58-'Full Cost'!K58</f>
        <v>12.272577299969043</v>
      </c>
      <c r="L58" s="67">
        <f>'Selling Price'!L58-'Full Cost'!L58</f>
        <v>11.827902105995804</v>
      </c>
      <c r="M58" s="67">
        <f>'Selling Price'!M58-'Full Cost'!M58</f>
        <v>12.018477189127168</v>
      </c>
      <c r="N58" s="67">
        <f>'Selling Price'!N58-'Full Cost'!N58</f>
        <v>12.082002216837679</v>
      </c>
      <c r="O58" s="67">
        <f>'Selling Price'!O58-'Full Cost'!O58</f>
        <v>12.145527244548077</v>
      </c>
      <c r="P58" s="67">
        <f>'Selling Price'!P58-'Full Cost'!P58</f>
        <v>12.209052272258589</v>
      </c>
    </row>
    <row r="59" spans="1:29">
      <c r="A59" s="66"/>
      <c r="B59" s="272"/>
      <c r="C59" s="273" t="s">
        <v>199</v>
      </c>
      <c r="D59" s="274"/>
      <c r="E59" s="67">
        <f>'Selling Price'!E59-'Full Cost'!E59</f>
        <v>0</v>
      </c>
      <c r="F59" s="67">
        <f>'Selling Price'!F59-'Full Cost'!F59</f>
        <v>0</v>
      </c>
      <c r="G59" s="67">
        <f>'Selling Price'!G59-'Full Cost'!G59</f>
        <v>0</v>
      </c>
      <c r="H59" s="67">
        <f>'Selling Price'!H59-'Full Cost'!H59</f>
        <v>0</v>
      </c>
      <c r="I59" s="67">
        <f>'Selling Price'!I59-'Full Cost'!I59</f>
        <v>0</v>
      </c>
      <c r="J59" s="67">
        <f>'Selling Price'!J59-'Full Cost'!J59</f>
        <v>0</v>
      </c>
      <c r="K59" s="67">
        <f>'Selling Price'!K59-'Full Cost'!K59</f>
        <v>0</v>
      </c>
      <c r="L59" s="67">
        <f>'Selling Price'!L59-'Full Cost'!L59</f>
        <v>0</v>
      </c>
      <c r="M59" s="67">
        <f>'Selling Price'!M59-'Full Cost'!M59</f>
        <v>0</v>
      </c>
      <c r="N59" s="67">
        <f>'Selling Price'!N59-'Full Cost'!N59</f>
        <v>0</v>
      </c>
      <c r="O59" s="67">
        <f>'Selling Price'!O59-'Full Cost'!O59</f>
        <v>0</v>
      </c>
      <c r="P59" s="67">
        <f>'Selling Price'!P59-'Full Cost'!P59</f>
        <v>0</v>
      </c>
      <c r="R59" s="61" t="s">
        <v>252</v>
      </c>
      <c r="S59" s="61" t="s">
        <v>253</v>
      </c>
      <c r="T59" s="349">
        <f>G66</f>
        <v>-6.5129510807983024</v>
      </c>
      <c r="U59" s="349">
        <f>H66</f>
        <v>-19.814611092369887</v>
      </c>
      <c r="V59" s="349">
        <f t="shared" ref="V59:AC59" si="1">I66</f>
        <v>-20.496631580844507</v>
      </c>
      <c r="W59" s="349">
        <f t="shared" si="1"/>
        <v>-14.576375194001344</v>
      </c>
      <c r="X59" s="349">
        <f t="shared" si="1"/>
        <v>-17.025798905929946</v>
      </c>
      <c r="Y59" s="349">
        <f t="shared" si="1"/>
        <v>-11.946558646818858</v>
      </c>
      <c r="Z59" s="349">
        <f t="shared" si="1"/>
        <v>-12.860766654304314</v>
      </c>
      <c r="AA59" s="349">
        <f t="shared" si="1"/>
        <v>-12.902849244257709</v>
      </c>
      <c r="AB59" s="349">
        <f t="shared" si="1"/>
        <v>-12.839324216547254</v>
      </c>
      <c r="AC59" s="349">
        <f t="shared" si="1"/>
        <v>-13.32819073414521</v>
      </c>
    </row>
    <row r="60" spans="1:29">
      <c r="A60" s="66" t="s">
        <v>7</v>
      </c>
      <c r="B60" s="274" t="s">
        <v>90</v>
      </c>
      <c r="C60" s="275" t="s">
        <v>204</v>
      </c>
      <c r="D60" s="274" t="s">
        <v>90</v>
      </c>
      <c r="E60" s="67">
        <f>'Selling Price'!E60-'Full Cost'!E60</f>
        <v>55.362648052260852</v>
      </c>
      <c r="F60" s="67">
        <f>'Selling Price'!F60-'Full Cost'!F60</f>
        <v>41.494859927952064</v>
      </c>
      <c r="G60" s="67">
        <f>'Selling Price'!G60-'Full Cost'!G60</f>
        <v>34.855124688993271</v>
      </c>
      <c r="H60" s="67">
        <f>'Selling Price'!H60-'Full Cost'!H60</f>
        <v>18.755849858748945</v>
      </c>
      <c r="I60" s="67">
        <f>'Selling Price'!I60-'Full Cost'!I60</f>
        <v>19.670230849437758</v>
      </c>
      <c r="J60" s="67">
        <f>'Selling Price'!J60-'Full Cost'!J60</f>
        <v>16.769195777415632</v>
      </c>
      <c r="K60" s="67">
        <f>'Selling Price'!K60-'Full Cost'!K60</f>
        <v>14.850247157980561</v>
      </c>
      <c r="L60" s="67">
        <f>'Selling Price'!L60-'Full Cost'!L60</f>
        <v>12.278570337428391</v>
      </c>
      <c r="M60" s="67">
        <f>'Selling Price'!M60-'Full Cost'!M60</f>
        <v>16.972287173989002</v>
      </c>
      <c r="N60" s="67">
        <f>'Selling Price'!N60-'Full Cost'!N60</f>
        <v>27.660337093825149</v>
      </c>
      <c r="O60" s="67">
        <f>'Selling Price'!O60-'Full Cost'!O60</f>
        <v>27.91544317064222</v>
      </c>
      <c r="P60" s="67">
        <f>'Selling Price'!P60-'Full Cost'!P60</f>
        <v>30.237847737151014</v>
      </c>
      <c r="R60" s="61" t="s">
        <v>250</v>
      </c>
      <c r="S60" s="61" t="s">
        <v>3</v>
      </c>
      <c r="T60" s="349">
        <f>G46</f>
        <v>245.98750697620528</v>
      </c>
      <c r="U60" s="349">
        <f>H46</f>
        <v>179.44436697177571</v>
      </c>
      <c r="V60" s="349">
        <f t="shared" ref="V60:AC60" si="2">I46</f>
        <v>94.31145522814677</v>
      </c>
      <c r="W60" s="349">
        <f t="shared" si="2"/>
        <v>70.588157682847111</v>
      </c>
      <c r="X60" s="349">
        <f t="shared" si="2"/>
        <v>32.61997065355763</v>
      </c>
      <c r="Y60" s="349">
        <f t="shared" si="2"/>
        <v>40.183121425424702</v>
      </c>
      <c r="Z60" s="349">
        <f t="shared" si="2"/>
        <v>55.124042811721267</v>
      </c>
      <c r="AA60" s="349">
        <f t="shared" si="2"/>
        <v>71.532913703748989</v>
      </c>
      <c r="AB60" s="349">
        <f t="shared" si="2"/>
        <v>71.768801448874569</v>
      </c>
      <c r="AC60" s="349">
        <f t="shared" si="2"/>
        <v>71.873419566451105</v>
      </c>
    </row>
    <row r="61" spans="1:29">
      <c r="A61" s="66" t="s">
        <v>7</v>
      </c>
      <c r="B61" s="274" t="s">
        <v>90</v>
      </c>
      <c r="C61" s="275" t="s">
        <v>205</v>
      </c>
      <c r="D61" s="274" t="s">
        <v>90</v>
      </c>
      <c r="E61" s="67">
        <f>'Selling Price'!E61-'Full Cost'!E61</f>
        <v>242.60868249670534</v>
      </c>
      <c r="F61" s="67">
        <f>'Selling Price'!F61-'Full Cost'!F61</f>
        <v>284.14305392795205</v>
      </c>
      <c r="G61" s="67">
        <f>'Selling Price'!G61-'Full Cost'!G61</f>
        <v>242.94457676788085</v>
      </c>
      <c r="H61" s="67">
        <f>'Selling Price'!H61-'Full Cost'!H61</f>
        <v>183.96356946240792</v>
      </c>
      <c r="I61" s="67">
        <f>'Selling Price'!I61-'Full Cost'!I61</f>
        <v>101.3303517402536</v>
      </c>
      <c r="J61" s="67">
        <f>'Selling Price'!J61-'Full Cost'!J61</f>
        <v>77.630480473082287</v>
      </c>
      <c r="K61" s="67">
        <f>'Selling Price'!K61-'Full Cost'!K61</f>
        <v>39.69078936426348</v>
      </c>
      <c r="L61" s="67">
        <f>'Selling Price'!L61-'Full Cost'!L61</f>
        <v>47.337380068482673</v>
      </c>
      <c r="M61" s="67">
        <f>'Selling Price'!M61-'Full Cost'!M61</f>
        <v>62.101839394426975</v>
      </c>
      <c r="N61" s="67">
        <f>'Selling Price'!N61-'Full Cost'!N61</f>
        <v>78.280136810724343</v>
      </c>
      <c r="O61" s="67">
        <f>'Selling Price'!O61-'Full Cost'!O61</f>
        <v>78.62549038400266</v>
      </c>
      <c r="P61" s="67">
        <f>'Selling Price'!P61-'Full Cost'!P61</f>
        <v>78.738142446972745</v>
      </c>
      <c r="R61" s="61" t="s">
        <v>254</v>
      </c>
      <c r="S61" s="61" t="s">
        <v>3</v>
      </c>
      <c r="T61" s="349">
        <f>G47</f>
        <v>18.328721403838017</v>
      </c>
      <c r="U61" s="349">
        <f>H47</f>
        <v>2.6546696326863639</v>
      </c>
      <c r="V61" s="349">
        <f t="shared" ref="V61:AC61" si="3">I47</f>
        <v>0.14016935462200308</v>
      </c>
      <c r="W61" s="349">
        <f t="shared" si="3"/>
        <v>0.11876418224130703</v>
      </c>
      <c r="X61" s="349">
        <f t="shared" si="3"/>
        <v>0.11462124565150589</v>
      </c>
      <c r="Y61" s="349">
        <f t="shared" si="3"/>
        <v>0.10495439360863656</v>
      </c>
      <c r="Z61" s="349">
        <f t="shared" si="3"/>
        <v>0.1090973301984377</v>
      </c>
      <c r="AA61" s="349">
        <f t="shared" si="3"/>
        <v>0.11047830906170475</v>
      </c>
      <c r="AB61" s="349">
        <f t="shared" si="3"/>
        <v>0.11185928792491495</v>
      </c>
      <c r="AC61" s="349">
        <f t="shared" si="3"/>
        <v>0.11324026678823884</v>
      </c>
    </row>
    <row r="62" spans="1:29">
      <c r="A62" s="66" t="s">
        <v>7</v>
      </c>
      <c r="B62" s="274" t="s">
        <v>90</v>
      </c>
      <c r="C62" s="275" t="s">
        <v>200</v>
      </c>
      <c r="D62" s="274" t="s">
        <v>90</v>
      </c>
      <c r="E62" s="67">
        <f>'Selling Price'!E62-'Full Cost'!E62</f>
        <v>244.67987360781638</v>
      </c>
      <c r="F62" s="67">
        <f>'Selling Price'!F62-'Full Cost'!F62</f>
        <v>285.98948192795211</v>
      </c>
      <c r="G62" s="67">
        <f>'Selling Price'!G62-'Full Cost'!G62</f>
        <v>244.58794161517352</v>
      </c>
      <c r="H62" s="67">
        <f>'Selling Price'!H62-'Full Cost'!H62</f>
        <v>185.51026578927144</v>
      </c>
      <c r="I62" s="67">
        <f>'Selling Price'!I62-'Full Cost'!I62</f>
        <v>102.73204528647375</v>
      </c>
      <c r="J62" s="67">
        <f>'Selling Price'!J62-'Full Cost'!J62</f>
        <v>78.818122295495414</v>
      </c>
      <c r="K62" s="67">
        <f>'Selling Price'!K62-'Full Cost'!K62</f>
        <v>40.837001820778482</v>
      </c>
      <c r="L62" s="67">
        <f>'Selling Price'!L62-'Full Cost'!L62</f>
        <v>48.386924004568698</v>
      </c>
      <c r="M62" s="67">
        <f>'Selling Price'!M62-'Full Cost'!M62</f>
        <v>63.192812696411124</v>
      </c>
      <c r="N62" s="67">
        <f>'Selling Price'!N62-'Full Cost'!N62</f>
        <v>79.38491990134122</v>
      </c>
      <c r="O62" s="67">
        <f>'Selling Price'!O62-'Full Cost'!O62</f>
        <v>79.744083263252264</v>
      </c>
      <c r="P62" s="67">
        <f>'Selling Price'!P62-'Full Cost'!P62</f>
        <v>79.87054511485502</v>
      </c>
      <c r="T62" s="350">
        <f>SUM(T59:T61)</f>
        <v>257.803277299245</v>
      </c>
      <c r="U62" s="350">
        <f>SUM(U59:U61)</f>
        <v>162.28442551209218</v>
      </c>
      <c r="V62" s="350">
        <f t="shared" ref="V62:AC62" si="4">SUM(V59:V61)</f>
        <v>73.954993001924265</v>
      </c>
      <c r="W62" s="350">
        <f t="shared" si="4"/>
        <v>56.130546671087075</v>
      </c>
      <c r="X62" s="350">
        <f t="shared" si="4"/>
        <v>15.708792993279189</v>
      </c>
      <c r="Y62" s="350">
        <f t="shared" si="4"/>
        <v>28.341517172214481</v>
      </c>
      <c r="Z62" s="350">
        <f t="shared" si="4"/>
        <v>42.372373487615391</v>
      </c>
      <c r="AA62" s="350">
        <f t="shared" si="4"/>
        <v>58.740542768552984</v>
      </c>
      <c r="AB62" s="350">
        <f t="shared" si="4"/>
        <v>59.04133652025223</v>
      </c>
      <c r="AC62" s="350">
        <f t="shared" si="4"/>
        <v>58.658469099094134</v>
      </c>
    </row>
    <row r="63" spans="1:29">
      <c r="A63" s="66" t="s">
        <v>7</v>
      </c>
      <c r="B63" s="272" t="s">
        <v>116</v>
      </c>
      <c r="C63" s="275" t="s">
        <v>201</v>
      </c>
      <c r="D63" s="274" t="s">
        <v>90</v>
      </c>
      <c r="E63" s="67">
        <f>'Selling Price'!E63-'Full Cost'!E63</f>
        <v>7</v>
      </c>
      <c r="F63" s="67">
        <f>'Selling Price'!F63-'Full Cost'!F63</f>
        <v>7</v>
      </c>
      <c r="G63" s="67">
        <f>'Selling Price'!G63-'Full Cost'!G63</f>
        <v>7</v>
      </c>
      <c r="H63" s="67">
        <f>'Selling Price'!H63-'Full Cost'!H63</f>
        <v>7</v>
      </c>
      <c r="I63" s="67">
        <f>'Selling Price'!I63-'Full Cost'!I63</f>
        <v>7</v>
      </c>
      <c r="J63" s="67">
        <f>'Selling Price'!J63-'Full Cost'!J63</f>
        <v>7</v>
      </c>
      <c r="K63" s="67">
        <f>'Selling Price'!K63-'Full Cost'!K63</f>
        <v>7</v>
      </c>
      <c r="L63" s="67">
        <f>'Selling Price'!L63-'Full Cost'!L63</f>
        <v>7</v>
      </c>
      <c r="M63" s="67">
        <f>'Selling Price'!M63-'Full Cost'!M63</f>
        <v>7</v>
      </c>
      <c r="N63" s="67">
        <f>'Selling Price'!N63-'Full Cost'!N63</f>
        <v>7</v>
      </c>
      <c r="O63" s="67">
        <f>'Selling Price'!O63-'Full Cost'!O63</f>
        <v>7</v>
      </c>
      <c r="P63" s="67">
        <f>'Selling Price'!P63-'Full Cost'!P63</f>
        <v>7</v>
      </c>
      <c r="T63" s="351"/>
      <c r="U63" s="351"/>
      <c r="V63" s="351"/>
      <c r="W63" s="351"/>
      <c r="X63" s="351"/>
      <c r="Y63" s="351"/>
      <c r="Z63" s="351"/>
      <c r="AA63" s="351"/>
      <c r="AB63" s="351"/>
      <c r="AC63" s="351"/>
    </row>
    <row r="64" spans="1:29">
      <c r="A64" s="66" t="s">
        <v>7</v>
      </c>
      <c r="B64" s="76" t="s">
        <v>90</v>
      </c>
      <c r="C64" s="76" t="s">
        <v>97</v>
      </c>
      <c r="D64" s="76" t="s">
        <v>90</v>
      </c>
      <c r="E64" s="67">
        <f>'Selling Price'!E64-'Full Cost'!E64</f>
        <v>66.692700622751715</v>
      </c>
      <c r="F64" s="67">
        <f>'Selling Price'!F64-'Full Cost'!F64</f>
        <v>63.064320616691589</v>
      </c>
      <c r="G64" s="67">
        <f>'Selling Price'!G64-'Full Cost'!G64</f>
        <v>67.732045196675358</v>
      </c>
      <c r="H64" s="67">
        <f>'Selling Price'!H64-'Full Cost'!H64</f>
        <v>64.983657345379982</v>
      </c>
      <c r="I64" s="67">
        <f>'Selling Price'!I64-'Full Cost'!I64</f>
        <v>67.258149522371866</v>
      </c>
      <c r="J64" s="67">
        <f>'Selling Price'!J64-'Full Cost'!J64</f>
        <v>66.157114450349752</v>
      </c>
      <c r="K64" s="67">
        <f>'Selling Price'!K64-'Full Cost'!K64</f>
        <v>65.901806363550008</v>
      </c>
      <c r="L64" s="67">
        <f>'Selling Price'!L64-'Full Cost'!L64</f>
        <v>57.848859480509304</v>
      </c>
      <c r="M64" s="67">
        <f>'Selling Price'!M64-'Full Cost'!M64</f>
        <v>66.142576317069938</v>
      </c>
      <c r="N64" s="67">
        <f>'Selling Price'!N64-'Full Cost'!N64</f>
        <v>79.407672045949539</v>
      </c>
      <c r="O64" s="67">
        <f>'Selling Price'!O64-'Full Cost'!O64</f>
        <v>68.269560430266438</v>
      </c>
      <c r="P64" s="67">
        <f>'Selling Price'!P64-'Full Cost'!P64</f>
        <v>67.891964996775187</v>
      </c>
      <c r="R64" s="61" t="s">
        <v>255</v>
      </c>
      <c r="T64" s="350">
        <f>T57-T62</f>
        <v>25.013019962703083</v>
      </c>
      <c r="U64" s="350">
        <f>U57-U62</f>
        <v>52.587038199206063</v>
      </c>
      <c r="V64" s="350">
        <f t="shared" ref="V64:AC64" si="5">V57-V62</f>
        <v>53.681018646414884</v>
      </c>
      <c r="W64" s="350">
        <f t="shared" si="5"/>
        <v>44.678417436750635</v>
      </c>
      <c r="X64" s="350">
        <f t="shared" si="5"/>
        <v>46.531258279746112</v>
      </c>
      <c r="Y64" s="350">
        <f t="shared" si="5"/>
        <v>40.059991326457748</v>
      </c>
      <c r="Z64" s="350">
        <f t="shared" si="5"/>
        <v>41.570782202876273</v>
      </c>
      <c r="AA64" s="350">
        <f t="shared" si="5"/>
        <v>41.811725749140749</v>
      </c>
      <c r="AB64" s="350">
        <f t="shared" si="5"/>
        <v>41.947061677741431</v>
      </c>
      <c r="AC64" s="350">
        <f t="shared" si="5"/>
        <v>42.634789151650352</v>
      </c>
    </row>
    <row r="65" spans="1:16">
      <c r="A65" s="66" t="s">
        <v>7</v>
      </c>
      <c r="B65" s="205" t="s">
        <v>42</v>
      </c>
      <c r="C65" s="205" t="s">
        <v>152</v>
      </c>
      <c r="D65" s="205" t="s">
        <v>99</v>
      </c>
      <c r="E65" s="67">
        <f>'Selling Price'!E65-'Full Cost'!E65</f>
        <v>144.80915917112088</v>
      </c>
      <c r="F65" s="67">
        <f>'Selling Price'!F65-'Full Cost'!F65</f>
        <v>194.35708510843057</v>
      </c>
      <c r="G65" s="67">
        <f>'Selling Price'!G65-'Full Cost'!G65</f>
        <v>160.40167666964345</v>
      </c>
      <c r="H65" s="67">
        <f>'Selling Price'!H65-'Full Cost'!H65</f>
        <v>104.81234058319967</v>
      </c>
      <c r="I65" s="67">
        <f>'Selling Price'!I65-'Full Cost'!I65</f>
        <v>27.326721573888449</v>
      </c>
      <c r="J65" s="67">
        <f>'Selling Price'!J65-'Full Cost'!J65</f>
        <v>11.225686501866335</v>
      </c>
      <c r="K65" s="67">
        <f>'Selling Price'!K65-'Full Cost'!K65</f>
        <v>-25.283510388635307</v>
      </c>
      <c r="L65" s="67">
        <f>'Selling Price'!L65-'Full Cost'!L65</f>
        <v>-14.205187209187443</v>
      </c>
      <c r="M65" s="67">
        <f>'Selling Price'!M65-'Full Cost'!M65</f>
        <v>-0.91147037262686581</v>
      </c>
      <c r="N65" s="67">
        <f>'Selling Price'!N65-'Full Cost'!N65</f>
        <v>14.730350840966196</v>
      </c>
      <c r="O65" s="67">
        <f>'Selling Price'!O65-'Full Cost'!O65</f>
        <v>14.58545691778329</v>
      </c>
      <c r="P65" s="67">
        <f>'Selling Price'!P65-'Full Cost'!P65</f>
        <v>14.207861484292096</v>
      </c>
    </row>
    <row r="66" spans="1:16">
      <c r="A66" s="66" t="s">
        <v>7</v>
      </c>
      <c r="B66" s="77" t="s">
        <v>116</v>
      </c>
      <c r="C66" s="77" t="s">
        <v>98</v>
      </c>
      <c r="D66" s="77" t="s">
        <v>99</v>
      </c>
      <c r="E66" s="67">
        <f>'Selling Price'!E66-'Full Cost'!E66</f>
        <v>143.09060652940343</v>
      </c>
      <c r="F66" s="67">
        <f>'Selling Price'!F66-'Full Cost'!F66</f>
        <v>32.503053871794918</v>
      </c>
      <c r="G66" s="67">
        <f>'Selling Price'!G66-'Full Cost'!G66</f>
        <v>-6.5129510807983024</v>
      </c>
      <c r="H66" s="67">
        <f>'Selling Price'!H66-'Full Cost'!H66</f>
        <v>-19.814611092369887</v>
      </c>
      <c r="I66" s="67">
        <f>'Selling Price'!I66-'Full Cost'!I66</f>
        <v>-20.496631580844507</v>
      </c>
      <c r="J66" s="67">
        <f>'Selling Price'!J66-'Full Cost'!J66</f>
        <v>-14.576375194001344</v>
      </c>
      <c r="K66" s="67">
        <f>'Selling Price'!K66-'Full Cost'!K66</f>
        <v>-17.025798905929946</v>
      </c>
      <c r="L66" s="67">
        <f>'Selling Price'!L66-'Full Cost'!L66</f>
        <v>-11.946558646818858</v>
      </c>
      <c r="M66" s="67">
        <f>'Selling Price'!M66-'Full Cost'!M66</f>
        <v>-12.860766654304314</v>
      </c>
      <c r="N66" s="67">
        <f>'Selling Price'!N66-'Full Cost'!N66</f>
        <v>-12.902849244257709</v>
      </c>
      <c r="O66" s="67">
        <f>'Selling Price'!O66-'Full Cost'!O66</f>
        <v>-12.839324216547254</v>
      </c>
      <c r="P66" s="67">
        <f>'Selling Price'!P66-'Full Cost'!P66</f>
        <v>-13.32819073414521</v>
      </c>
    </row>
    <row r="67" spans="1:16">
      <c r="A67" s="66" t="s">
        <v>7</v>
      </c>
      <c r="B67" s="77" t="s">
        <v>116</v>
      </c>
      <c r="C67" s="77" t="s">
        <v>102</v>
      </c>
      <c r="D67" s="77" t="s">
        <v>99</v>
      </c>
      <c r="E67" s="67">
        <f>'Selling Price'!E67-'Full Cost'!E67</f>
        <v>159.64966955565444</v>
      </c>
      <c r="F67" s="67">
        <f>'Selling Price'!F67-'Full Cost'!F67</f>
        <v>49.067426003485707</v>
      </c>
      <c r="G67" s="67">
        <f>'Selling Price'!G67-'Full Cost'!G67</f>
        <v>10.18711571946892</v>
      </c>
      <c r="H67" s="67">
        <f>'Selling Price'!H67-'Full Cost'!H67</f>
        <v>-0.35643111681838491</v>
      </c>
      <c r="I67" s="67">
        <f>'Selling Price'!I67-'Full Cost'!I67</f>
        <v>-3.7854016343204648</v>
      </c>
      <c r="J67" s="67">
        <f>'Selling Price'!J67-'Full Cost'!J67</f>
        <v>2.1348547525226991</v>
      </c>
      <c r="K67" s="67">
        <f>'Selling Price'!K67-'Full Cost'!K67</f>
        <v>-0.26976673434819531</v>
      </c>
      <c r="L67" s="67">
        <f>'Selling Price'!L67-'Full Cost'!L67</f>
        <v>4.8094735247628932</v>
      </c>
      <c r="M67" s="67">
        <f>'Selling Price'!M67-'Full Cost'!M67</f>
        <v>3.8952655172774371</v>
      </c>
      <c r="N67" s="67">
        <f>'Selling Price'!N67-'Full Cost'!N67</f>
        <v>3.9491898524730118</v>
      </c>
      <c r="O67" s="67">
        <f>'Selling Price'!O67-'Full Cost'!O67</f>
        <v>4.0127148801834664</v>
      </c>
      <c r="P67" s="67">
        <f>'Selling Price'!P67-'Full Cost'!P67</f>
        <v>3.523848362585511</v>
      </c>
    </row>
    <row r="68" spans="1:16">
      <c r="A68" s="66" t="s">
        <v>7</v>
      </c>
      <c r="B68" s="77" t="s">
        <v>116</v>
      </c>
      <c r="C68" s="77" t="s">
        <v>103</v>
      </c>
      <c r="D68" s="77" t="s">
        <v>99</v>
      </c>
      <c r="E68" s="67">
        <f>'Selling Price'!E68-'Full Cost'!E68</f>
        <v>159.64966955565444</v>
      </c>
      <c r="F68" s="67">
        <f>'Selling Price'!F68-'Full Cost'!F68</f>
        <v>49.067426003485707</v>
      </c>
      <c r="G68" s="67">
        <f>'Selling Price'!G68-'Full Cost'!G68</f>
        <v>10.18711571946892</v>
      </c>
      <c r="H68" s="67">
        <f>'Selling Price'!H68-'Full Cost'!H68</f>
        <v>-0.35643111681838491</v>
      </c>
      <c r="I68" s="67">
        <f>'Selling Price'!I68-'Full Cost'!I68</f>
        <v>-3.7854016343204648</v>
      </c>
      <c r="J68" s="67">
        <f>'Selling Price'!J68-'Full Cost'!J68</f>
        <v>2.1348547525226991</v>
      </c>
      <c r="K68" s="67">
        <f>'Selling Price'!K68-'Full Cost'!K68</f>
        <v>-0.26976673434819531</v>
      </c>
      <c r="L68" s="67">
        <f>'Selling Price'!L68-'Full Cost'!L68</f>
        <v>4.8094735247628932</v>
      </c>
      <c r="M68" s="67">
        <f>'Selling Price'!M68-'Full Cost'!M68</f>
        <v>3.8952655172774371</v>
      </c>
      <c r="N68" s="67">
        <f>'Selling Price'!N68-'Full Cost'!N68</f>
        <v>3.9491898524730118</v>
      </c>
      <c r="O68" s="67">
        <f>'Selling Price'!O68-'Full Cost'!O68</f>
        <v>4.0127148801834664</v>
      </c>
      <c r="P68" s="67">
        <f>'Selling Price'!P68-'Full Cost'!P68</f>
        <v>3.523848362585511</v>
      </c>
    </row>
    <row r="69" spans="1:16">
      <c r="A69" s="66" t="s">
        <v>7</v>
      </c>
      <c r="B69" s="76" t="s">
        <v>90</v>
      </c>
      <c r="C69" s="76" t="s">
        <v>98</v>
      </c>
      <c r="D69" s="76" t="s">
        <v>99</v>
      </c>
      <c r="E69" s="67">
        <f>'Selling Price'!E69-'Full Cost'!E69</f>
        <v>17.958241991734837</v>
      </c>
      <c r="F69" s="67">
        <f>'Selling Price'!F69-'Full Cost'!F69</f>
        <v>14.354238746957719</v>
      </c>
      <c r="G69" s="67">
        <f>'Selling Price'!G69-'Full Cost'!G69</f>
        <v>18.79847025681778</v>
      </c>
      <c r="H69" s="67">
        <f>'Selling Price'!H69-'Full Cost'!H69</f>
        <v>15.988811171434975</v>
      </c>
      <c r="I69" s="67">
        <f>'Selling Price'!I69-'Full Cost'!I69</f>
        <v>18.263303348426916</v>
      </c>
      <c r="J69" s="67">
        <f>'Selling Price'!J69-'Full Cost'!J69</f>
        <v>17.162268276404802</v>
      </c>
      <c r="K69" s="67">
        <f>'Selling Price'!K69-'Full Cost'!K69</f>
        <v>16.781587690928745</v>
      </c>
      <c r="L69" s="67">
        <f>'Selling Price'!L69-'Full Cost'!L69</f>
        <v>8.7286408078880982</v>
      </c>
      <c r="M69" s="67">
        <f>'Selling Price'!M69-'Full Cost'!M69</f>
        <v>17.022357644448675</v>
      </c>
      <c r="N69" s="67">
        <f>'Selling Price'!N69-'Full Cost'!N69</f>
        <v>30.058811509302302</v>
      </c>
      <c r="O69" s="67">
        <f>'Selling Price'!O69-'Full Cost'!O69</f>
        <v>18.920699893619144</v>
      </c>
      <c r="P69" s="67">
        <f>'Selling Price'!P69-'Full Cost'!P69</f>
        <v>18.54310446012795</v>
      </c>
    </row>
    <row r="70" spans="1:16">
      <c r="A70" s="66" t="s">
        <v>7</v>
      </c>
      <c r="B70" s="76" t="s">
        <v>90</v>
      </c>
      <c r="C70" s="76" t="s">
        <v>98</v>
      </c>
      <c r="D70" s="76" t="s">
        <v>100</v>
      </c>
      <c r="E70" s="67">
        <f>'Selling Price'!E70-'Full Cost'!E70</f>
        <v>17.958241991734837</v>
      </c>
      <c r="F70" s="67">
        <f>'Selling Price'!F70-'Full Cost'!F70</f>
        <v>14.354238746957719</v>
      </c>
      <c r="G70" s="67">
        <f>'Selling Price'!G70-'Full Cost'!G70</f>
        <v>18.79847025681778</v>
      </c>
      <c r="H70" s="67">
        <f>'Selling Price'!H70-'Full Cost'!H70</f>
        <v>15.988811171434975</v>
      </c>
      <c r="I70" s="67">
        <f>'Selling Price'!I70-'Full Cost'!I70</f>
        <v>18.263303348426916</v>
      </c>
      <c r="J70" s="67">
        <f>'Selling Price'!J70-'Full Cost'!J70</f>
        <v>17.162268276404802</v>
      </c>
      <c r="K70" s="67">
        <f>'Selling Price'!K70-'Full Cost'!K70</f>
        <v>16.781587690928745</v>
      </c>
      <c r="L70" s="67">
        <f>'Selling Price'!L70-'Full Cost'!L70</f>
        <v>8.7286408078880982</v>
      </c>
      <c r="M70" s="67">
        <f>'Selling Price'!M70-'Full Cost'!M70</f>
        <v>17.022357644448675</v>
      </c>
      <c r="N70" s="67">
        <f>'Selling Price'!N70-'Full Cost'!N70</f>
        <v>30.058811509302302</v>
      </c>
      <c r="O70" s="67">
        <f>'Selling Price'!O70-'Full Cost'!O70</f>
        <v>18.920699893619144</v>
      </c>
      <c r="P70" s="67">
        <f>'Selling Price'!P70-'Full Cost'!P70</f>
        <v>18.54310446012795</v>
      </c>
    </row>
    <row r="71" spans="1:16">
      <c r="A71" s="66" t="s">
        <v>7</v>
      </c>
      <c r="B71" s="76" t="s">
        <v>90</v>
      </c>
      <c r="C71" s="76" t="s">
        <v>98</v>
      </c>
      <c r="D71" s="76" t="s">
        <v>101</v>
      </c>
      <c r="E71" s="67">
        <f>'Selling Price'!E71-'Full Cost'!E71</f>
        <v>14.953345189087543</v>
      </c>
      <c r="F71" s="67">
        <f>'Selling Price'!F71-'Full Cost'!F71</f>
        <v>11.308376702571422</v>
      </c>
      <c r="G71" s="67">
        <f>'Selling Price'!G71-'Full Cost'!G71</f>
        <v>15.552118676969201</v>
      </c>
      <c r="H71" s="67">
        <f>'Selling Price'!H71-'Full Cost'!H71</f>
        <v>12.768851195647358</v>
      </c>
      <c r="I71" s="67">
        <f>'Selling Price'!I71-'Full Cost'!I71</f>
        <v>15.043343372639299</v>
      </c>
      <c r="J71" s="67">
        <f>'Selling Price'!J71-'Full Cost'!J71</f>
        <v>13.942308300617185</v>
      </c>
      <c r="K71" s="67">
        <f>'Selling Price'!K71-'Full Cost'!K71</f>
        <v>13.547014138348857</v>
      </c>
      <c r="L71" s="67">
        <f>'Selling Price'!L71-'Full Cost'!L71</f>
        <v>5.4940672553082095</v>
      </c>
      <c r="M71" s="67">
        <f>'Selling Price'!M71-'Full Cost'!M71</f>
        <v>13.787784091868787</v>
      </c>
      <c r="N71" s="67">
        <f>'Selling Price'!N71-'Full Cost'!N71</f>
        <v>26.752902918885184</v>
      </c>
      <c r="O71" s="67">
        <f>'Selling Price'!O71-'Full Cost'!O71</f>
        <v>15.614791303202026</v>
      </c>
      <c r="P71" s="67">
        <f>'Selling Price'!P71-'Full Cost'!P71</f>
        <v>15.237195869710831</v>
      </c>
    </row>
    <row r="72" spans="1:16">
      <c r="A72" s="66" t="s">
        <v>7</v>
      </c>
      <c r="B72" s="76" t="s">
        <v>90</v>
      </c>
      <c r="C72" s="76" t="s">
        <v>98</v>
      </c>
      <c r="D72" s="76" t="s">
        <v>113</v>
      </c>
      <c r="E72" s="67">
        <f>'Selling Price'!E72-'Full Cost'!E72</f>
        <v>30.262761964999527</v>
      </c>
      <c r="F72" s="67">
        <f>'Selling Price'!F72-'Full Cost'!F72</f>
        <v>26.622701926972013</v>
      </c>
      <c r="G72" s="67">
        <f>'Selling Price'!G72-'Full Cost'!G72</f>
        <v>30.991898236087422</v>
      </c>
      <c r="H72" s="67">
        <f>'Selling Price'!H72-'Full Cost'!H72</f>
        <v>28.218951463027054</v>
      </c>
      <c r="I72" s="67">
        <f>'Selling Price'!I72-'Full Cost'!I72</f>
        <v>30.493443640018995</v>
      </c>
      <c r="J72" s="67">
        <f>'Selling Price'!J72-'Full Cost'!J72</f>
        <v>29.392408567996881</v>
      </c>
      <c r="K72" s="67">
        <f>'Selling Price'!K72-'Full Cost'!K72</f>
        <v>29.038535586070054</v>
      </c>
      <c r="L72" s="67">
        <f>'Selling Price'!L72-'Full Cost'!L72</f>
        <v>20.985588703029407</v>
      </c>
      <c r="M72" s="67">
        <f>'Selling Price'!M72-'Full Cost'!M72</f>
        <v>29.279305539589984</v>
      </c>
      <c r="N72" s="67">
        <f>'Selling Price'!N72-'Full Cost'!N72</f>
        <v>42.333186033141999</v>
      </c>
      <c r="O72" s="67">
        <f>'Selling Price'!O72-'Full Cost'!O72</f>
        <v>31.195074417458841</v>
      </c>
      <c r="P72" s="67">
        <f>'Selling Price'!P72-'Full Cost'!P72</f>
        <v>30.817478983967646</v>
      </c>
    </row>
    <row r="73" spans="1:16">
      <c r="A73" s="66" t="s">
        <v>7</v>
      </c>
      <c r="B73" s="76" t="s">
        <v>90</v>
      </c>
      <c r="C73" s="76" t="s">
        <v>102</v>
      </c>
      <c r="D73" s="76" t="s">
        <v>99</v>
      </c>
      <c r="E73" s="67">
        <f>'Selling Price'!E73-'Full Cost'!E73</f>
        <v>19.282967033834893</v>
      </c>
      <c r="F73" s="67">
        <f>'Selling Price'!F73-'Full Cost'!F73</f>
        <v>15.679388517492953</v>
      </c>
      <c r="G73" s="67">
        <f>'Selling Price'!G73-'Full Cost'!G73</f>
        <v>20.134475600839153</v>
      </c>
      <c r="H73" s="67">
        <f>'Selling Price'!H73-'Full Cost'!H73</f>
        <v>17.325709567156878</v>
      </c>
      <c r="I73" s="67">
        <f>'Selling Price'!I73-'Full Cost'!I73</f>
        <v>19.600201744148819</v>
      </c>
      <c r="J73" s="67">
        <f>'Selling Price'!J73-'Full Cost'!J73</f>
        <v>18.499166672126705</v>
      </c>
      <c r="K73" s="67">
        <f>'Selling Price'!K73-'Full Cost'!K73</f>
        <v>18.122070264655292</v>
      </c>
      <c r="L73" s="67">
        <f>'Selling Price'!L73-'Full Cost'!L73</f>
        <v>10.069123381614645</v>
      </c>
      <c r="M73" s="67">
        <f>'Selling Price'!M73-'Full Cost'!M73</f>
        <v>18.362840218175222</v>
      </c>
      <c r="N73" s="67">
        <f>'Selling Price'!N73-'Full Cost'!N73</f>
        <v>31.406974637040776</v>
      </c>
      <c r="O73" s="67">
        <f>'Selling Price'!O73-'Full Cost'!O73</f>
        <v>20.268863021357618</v>
      </c>
      <c r="P73" s="67">
        <f>'Selling Price'!P73-'Full Cost'!P73</f>
        <v>19.891267587866423</v>
      </c>
    </row>
    <row r="74" spans="1:16">
      <c r="A74" s="66" t="s">
        <v>7</v>
      </c>
      <c r="B74" s="76" t="s">
        <v>90</v>
      </c>
      <c r="C74" s="76" t="s">
        <v>103</v>
      </c>
      <c r="D74" s="76" t="s">
        <v>99</v>
      </c>
      <c r="E74" s="67">
        <f>'Selling Price'!E74-'Full Cost'!E74</f>
        <v>19.282967033834893</v>
      </c>
      <c r="F74" s="67">
        <f>'Selling Price'!F74-'Full Cost'!F74</f>
        <v>15.679388517492953</v>
      </c>
      <c r="G74" s="67">
        <f>'Selling Price'!G74-'Full Cost'!G74</f>
        <v>20.134475600839153</v>
      </c>
      <c r="H74" s="67">
        <f>'Selling Price'!H74-'Full Cost'!H74</f>
        <v>17.325709567156878</v>
      </c>
      <c r="I74" s="67">
        <f>'Selling Price'!I74-'Full Cost'!I74</f>
        <v>19.600201744148819</v>
      </c>
      <c r="J74" s="67">
        <f>'Selling Price'!J74-'Full Cost'!J74</f>
        <v>18.499166672126705</v>
      </c>
      <c r="K74" s="67">
        <f>'Selling Price'!K74-'Full Cost'!K74</f>
        <v>18.122070264655292</v>
      </c>
      <c r="L74" s="67">
        <f>'Selling Price'!L74-'Full Cost'!L74</f>
        <v>10.069123381614645</v>
      </c>
      <c r="M74" s="67">
        <f>'Selling Price'!M74-'Full Cost'!M74</f>
        <v>18.362840218175222</v>
      </c>
      <c r="N74" s="67">
        <f>'Selling Price'!N74-'Full Cost'!N74</f>
        <v>31.406974637040776</v>
      </c>
      <c r="O74" s="67">
        <f>'Selling Price'!O74-'Full Cost'!O74</f>
        <v>20.268863021357618</v>
      </c>
      <c r="P74" s="67">
        <f>'Selling Price'!P74-'Full Cost'!P74</f>
        <v>19.891267587866423</v>
      </c>
    </row>
    <row r="75" spans="1:16">
      <c r="A75" s="66" t="s">
        <v>7</v>
      </c>
      <c r="B75" s="76" t="s">
        <v>90</v>
      </c>
      <c r="C75" s="76" t="s">
        <v>104</v>
      </c>
      <c r="D75" s="76" t="s">
        <v>99</v>
      </c>
      <c r="E75" s="67">
        <f>'Selling Price'!E75-'Full Cost'!E75</f>
        <v>41.140930228486241</v>
      </c>
      <c r="F75" s="67">
        <f>'Selling Price'!F75-'Full Cost'!F75</f>
        <v>37.544359731324732</v>
      </c>
      <c r="G75" s="67">
        <f>'Selling Price'!G75-'Full Cost'!G75</f>
        <v>42.178563777191869</v>
      </c>
      <c r="H75" s="67">
        <f>'Selling Price'!H75-'Full Cost'!H75</f>
        <v>39.384533096568646</v>
      </c>
      <c r="I75" s="67">
        <f>'Selling Price'!I75-'Full Cost'!I75</f>
        <v>41.659025273560587</v>
      </c>
      <c r="J75" s="67">
        <f>'Selling Price'!J75-'Full Cost'!J75</f>
        <v>40.557990201538473</v>
      </c>
      <c r="K75" s="67">
        <f>'Selling Price'!K75-'Full Cost'!K75</f>
        <v>40.240032731143231</v>
      </c>
      <c r="L75" s="67">
        <f>'Selling Price'!L75-'Full Cost'!L75</f>
        <v>32.187085848102583</v>
      </c>
      <c r="M75" s="67">
        <f>'Selling Price'!M75-'Full Cost'!M75</f>
        <v>40.480802684663161</v>
      </c>
      <c r="N75" s="67">
        <f>'Selling Price'!N75-'Full Cost'!N75</f>
        <v>53.651666244725334</v>
      </c>
      <c r="O75" s="67">
        <f>'Selling Price'!O75-'Full Cost'!O75</f>
        <v>42.513554629042176</v>
      </c>
      <c r="P75" s="67">
        <f>'Selling Price'!P75-'Full Cost'!P75</f>
        <v>42.135959195550981</v>
      </c>
    </row>
    <row r="76" spans="1:16">
      <c r="A76" s="66" t="s">
        <v>7</v>
      </c>
      <c r="B76" s="76" t="s">
        <v>90</v>
      </c>
      <c r="C76" s="76" t="s">
        <v>104</v>
      </c>
      <c r="D76" s="76" t="s">
        <v>101</v>
      </c>
      <c r="E76" s="67">
        <f>'Selling Price'!E76-'Full Cost'!E76</f>
        <v>38.136033425838946</v>
      </c>
      <c r="F76" s="67">
        <f>'Selling Price'!F76-'Full Cost'!F76</f>
        <v>34.498497686938435</v>
      </c>
      <c r="G76" s="67">
        <f>'Selling Price'!G76-'Full Cost'!G76</f>
        <v>38.93221219734329</v>
      </c>
      <c r="H76" s="67">
        <f>'Selling Price'!H76-'Full Cost'!H76</f>
        <v>36.164573120781029</v>
      </c>
      <c r="I76" s="67">
        <f>'Selling Price'!I76-'Full Cost'!I76</f>
        <v>38.43906529777297</v>
      </c>
      <c r="J76" s="67">
        <f>'Selling Price'!J76-'Full Cost'!J76</f>
        <v>37.338030225750856</v>
      </c>
      <c r="K76" s="67">
        <f>'Selling Price'!K76-'Full Cost'!K76</f>
        <v>37.005459178563342</v>
      </c>
      <c r="L76" s="67">
        <f>'Selling Price'!L76-'Full Cost'!L76</f>
        <v>28.952512295522695</v>
      </c>
      <c r="M76" s="67">
        <f>'Selling Price'!M76-'Full Cost'!M76</f>
        <v>37.246229132083272</v>
      </c>
      <c r="N76" s="67">
        <f>'Selling Price'!N76-'Full Cost'!N76</f>
        <v>50.345757654308215</v>
      </c>
      <c r="O76" s="67">
        <f>'Selling Price'!O76-'Full Cost'!O76</f>
        <v>39.207646038625057</v>
      </c>
      <c r="P76" s="67">
        <f>'Selling Price'!P76-'Full Cost'!P76</f>
        <v>38.830050605133863</v>
      </c>
    </row>
    <row r="77" spans="1:16">
      <c r="A77" s="66" t="s">
        <v>7</v>
      </c>
      <c r="B77" s="76" t="s">
        <v>90</v>
      </c>
      <c r="C77" s="76" t="s">
        <v>105</v>
      </c>
      <c r="D77" s="76" t="s">
        <v>99</v>
      </c>
      <c r="E77" s="67">
        <f>'Selling Price'!E77-'Full Cost'!E77</f>
        <v>27.893679807485455</v>
      </c>
      <c r="F77" s="67">
        <f>'Selling Price'!F77-'Full Cost'!F77</f>
        <v>24.292862025972113</v>
      </c>
      <c r="G77" s="67">
        <f>'Selling Price'!G77-'Full Cost'!G77</f>
        <v>28.818510336978136</v>
      </c>
      <c r="H77" s="67">
        <f>'Selling Price'!H77-'Full Cost'!H77</f>
        <v>26.015549139349389</v>
      </c>
      <c r="I77" s="67">
        <f>'Selling Price'!I77-'Full Cost'!I77</f>
        <v>28.29004131634133</v>
      </c>
      <c r="J77" s="67">
        <f>'Selling Price'!J77-'Full Cost'!J77</f>
        <v>27.189006244319216</v>
      </c>
      <c r="K77" s="67">
        <f>'Selling Price'!K77-'Full Cost'!K77</f>
        <v>26.835206993877819</v>
      </c>
      <c r="L77" s="67">
        <f>'Selling Price'!L77-'Full Cost'!L77</f>
        <v>18.782260110837171</v>
      </c>
      <c r="M77" s="67">
        <f>'Selling Price'!M77-'Full Cost'!M77</f>
        <v>27.075976947397749</v>
      </c>
      <c r="N77" s="67">
        <f>'Selling Price'!N77-'Full Cost'!N77</f>
        <v>40.170034967340769</v>
      </c>
      <c r="O77" s="67">
        <f>'Selling Price'!O77-'Full Cost'!O77</f>
        <v>29.031923351657611</v>
      </c>
      <c r="P77" s="67">
        <f>'Selling Price'!P77-'Full Cost'!P77</f>
        <v>28.654327918166416</v>
      </c>
    </row>
    <row r="78" spans="1:16">
      <c r="A78" s="66" t="s">
        <v>7</v>
      </c>
      <c r="B78" s="76" t="s">
        <v>90</v>
      </c>
      <c r="C78" s="76" t="s">
        <v>105</v>
      </c>
      <c r="D78" s="76" t="s">
        <v>101</v>
      </c>
      <c r="E78" s="67">
        <f>'Selling Price'!E78-'Full Cost'!E78</f>
        <v>24.888783004838103</v>
      </c>
      <c r="F78" s="67">
        <f>'Selling Price'!F78-'Full Cost'!F78</f>
        <v>21.246999981585816</v>
      </c>
      <c r="G78" s="67">
        <f>'Selling Price'!G78-'Full Cost'!G78</f>
        <v>25.572158757129557</v>
      </c>
      <c r="H78" s="67">
        <f>'Selling Price'!H78-'Full Cost'!H78</f>
        <v>22.795589163561772</v>
      </c>
      <c r="I78" s="67">
        <f>'Selling Price'!I78-'Full Cost'!I78</f>
        <v>25.070081340553713</v>
      </c>
      <c r="J78" s="67">
        <f>'Selling Price'!J78-'Full Cost'!J78</f>
        <v>23.969046268531599</v>
      </c>
      <c r="K78" s="67">
        <f>'Selling Price'!K78-'Full Cost'!K78</f>
        <v>23.60063344129793</v>
      </c>
      <c r="L78" s="67">
        <f>'Selling Price'!L78-'Full Cost'!L78</f>
        <v>15.547686558257283</v>
      </c>
      <c r="M78" s="67">
        <f>'Selling Price'!M78-'Full Cost'!M78</f>
        <v>23.84140339481786</v>
      </c>
      <c r="N78" s="67">
        <f>'Selling Price'!N78-'Full Cost'!N78</f>
        <v>36.86412637692365</v>
      </c>
      <c r="O78" s="67">
        <f>'Selling Price'!O78-'Full Cost'!O78</f>
        <v>25.726014761240492</v>
      </c>
      <c r="P78" s="67">
        <f>'Selling Price'!P78-'Full Cost'!P78</f>
        <v>25.348419327749298</v>
      </c>
    </row>
    <row r="79" spans="1:16">
      <c r="A79" s="66" t="s">
        <v>7</v>
      </c>
      <c r="B79" s="76" t="s">
        <v>90</v>
      </c>
      <c r="C79" s="76" t="s">
        <v>106</v>
      </c>
      <c r="D79" s="76" t="s">
        <v>99</v>
      </c>
      <c r="E79" s="67">
        <f>'Selling Price'!E79-'Full Cost'!E79</f>
        <v>27.893679807485455</v>
      </c>
      <c r="F79" s="67">
        <f>'Selling Price'!F79-'Full Cost'!F79</f>
        <v>24.292862025972113</v>
      </c>
      <c r="G79" s="67">
        <f>'Selling Price'!G79-'Full Cost'!G79</f>
        <v>28.818510336978136</v>
      </c>
      <c r="H79" s="67">
        <f>'Selling Price'!H79-'Full Cost'!H79</f>
        <v>26.015549139349389</v>
      </c>
      <c r="I79" s="67">
        <f>'Selling Price'!I79-'Full Cost'!I79</f>
        <v>28.29004131634133</v>
      </c>
      <c r="J79" s="67">
        <f>'Selling Price'!J79-'Full Cost'!J79</f>
        <v>27.189006244319216</v>
      </c>
      <c r="K79" s="67">
        <f>'Selling Price'!K79-'Full Cost'!K79</f>
        <v>26.835206993877819</v>
      </c>
      <c r="L79" s="67">
        <f>'Selling Price'!L79-'Full Cost'!L79</f>
        <v>18.782260110837171</v>
      </c>
      <c r="M79" s="67">
        <f>'Selling Price'!M79-'Full Cost'!M79</f>
        <v>27.075976947397749</v>
      </c>
      <c r="N79" s="67">
        <f>'Selling Price'!N79-'Full Cost'!N79</f>
        <v>40.170034967340769</v>
      </c>
      <c r="O79" s="67">
        <f>'Selling Price'!O79-'Full Cost'!O79</f>
        <v>29.031923351657611</v>
      </c>
      <c r="P79" s="67">
        <f>'Selling Price'!P79-'Full Cost'!P79</f>
        <v>28.654327918166416</v>
      </c>
    </row>
    <row r="80" spans="1:16">
      <c r="A80" s="66" t="s">
        <v>7</v>
      </c>
      <c r="B80" s="76" t="s">
        <v>90</v>
      </c>
      <c r="C80" s="76" t="s">
        <v>106</v>
      </c>
      <c r="D80" s="76" t="s">
        <v>101</v>
      </c>
      <c r="E80" s="67">
        <f>'Selling Price'!E80-'Full Cost'!E80</f>
        <v>24.888783004838103</v>
      </c>
      <c r="F80" s="67">
        <f>'Selling Price'!F80-'Full Cost'!F80</f>
        <v>21.246999981585816</v>
      </c>
      <c r="G80" s="67">
        <f>'Selling Price'!G80-'Full Cost'!G80</f>
        <v>25.572158757129557</v>
      </c>
      <c r="H80" s="67">
        <f>'Selling Price'!H80-'Full Cost'!H80</f>
        <v>22.795589163561772</v>
      </c>
      <c r="I80" s="67">
        <f>'Selling Price'!I80-'Full Cost'!I80</f>
        <v>25.070081340553713</v>
      </c>
      <c r="J80" s="67">
        <f>'Selling Price'!J80-'Full Cost'!J80</f>
        <v>23.969046268531599</v>
      </c>
      <c r="K80" s="67">
        <f>'Selling Price'!K80-'Full Cost'!K80</f>
        <v>23.60063344129793</v>
      </c>
      <c r="L80" s="67">
        <f>'Selling Price'!L80-'Full Cost'!L80</f>
        <v>15.547686558257283</v>
      </c>
      <c r="M80" s="67">
        <f>'Selling Price'!M80-'Full Cost'!M80</f>
        <v>23.84140339481786</v>
      </c>
      <c r="N80" s="67">
        <f>'Selling Price'!N80-'Full Cost'!N80</f>
        <v>36.86412637692365</v>
      </c>
      <c r="O80" s="67">
        <f>'Selling Price'!O80-'Full Cost'!O80</f>
        <v>25.726014761240492</v>
      </c>
      <c r="P80" s="67">
        <f>'Selling Price'!P80-'Full Cost'!P80</f>
        <v>25.348419327749298</v>
      </c>
    </row>
    <row r="81" spans="1:16">
      <c r="A81" s="66" t="s">
        <v>7</v>
      </c>
      <c r="B81" s="76" t="s">
        <v>90</v>
      </c>
      <c r="C81" s="76" t="s">
        <v>106</v>
      </c>
      <c r="D81" s="76" t="s">
        <v>113</v>
      </c>
      <c r="E81" s="67">
        <f>'Selling Price'!E81-'Full Cost'!E81</f>
        <v>40.198199780750087</v>
      </c>
      <c r="F81" s="67">
        <f>'Selling Price'!F81-'Full Cost'!F81</f>
        <v>36.561325205986407</v>
      </c>
      <c r="G81" s="67">
        <f>'Selling Price'!G81-'Full Cost'!G81</f>
        <v>41.011938316247779</v>
      </c>
      <c r="H81" s="67">
        <f>'Selling Price'!H81-'Full Cost'!H81</f>
        <v>38.245689430941468</v>
      </c>
      <c r="I81" s="67">
        <f>'Selling Price'!I81-'Full Cost'!I81</f>
        <v>40.520181607933409</v>
      </c>
      <c r="J81" s="67">
        <f>'Selling Price'!J81-'Full Cost'!J81</f>
        <v>39.419146535911295</v>
      </c>
      <c r="K81" s="67">
        <f>'Selling Price'!K81-'Full Cost'!K81</f>
        <v>39.092154889019127</v>
      </c>
      <c r="L81" s="67">
        <f>'Selling Price'!L81-'Full Cost'!L81</f>
        <v>31.03920800597848</v>
      </c>
      <c r="M81" s="67">
        <f>'Selling Price'!M81-'Full Cost'!M81</f>
        <v>39.332924842539057</v>
      </c>
      <c r="N81" s="67">
        <f>'Selling Price'!N81-'Full Cost'!N81</f>
        <v>52.444409491180465</v>
      </c>
      <c r="O81" s="67">
        <f>'Selling Price'!O81-'Full Cost'!O81</f>
        <v>41.306297875497307</v>
      </c>
      <c r="P81" s="67">
        <f>'Selling Price'!P81-'Full Cost'!P81</f>
        <v>40.928702442006113</v>
      </c>
    </row>
    <row r="82" spans="1:16">
      <c r="A82" s="66" t="s">
        <v>7</v>
      </c>
      <c r="B82" s="76" t="s">
        <v>90</v>
      </c>
      <c r="C82" s="76" t="s">
        <v>107</v>
      </c>
      <c r="D82" s="76" t="s">
        <v>99</v>
      </c>
      <c r="E82" s="67">
        <f>'Selling Price'!E82-'Full Cost'!E82</f>
        <v>20.607692075935006</v>
      </c>
      <c r="F82" s="67">
        <f>'Selling Price'!F82-'Full Cost'!F82</f>
        <v>17.004538288028243</v>
      </c>
      <c r="G82" s="67">
        <f>'Selling Price'!G82-'Full Cost'!G82</f>
        <v>21.470480944860526</v>
      </c>
      <c r="H82" s="67">
        <f>'Selling Price'!H82-'Full Cost'!H82</f>
        <v>18.662607962878837</v>
      </c>
      <c r="I82" s="67">
        <f>'Selling Price'!I82-'Full Cost'!I82</f>
        <v>20.937100139870722</v>
      </c>
      <c r="J82" s="67">
        <f>'Selling Price'!J82-'Full Cost'!J82</f>
        <v>19.836065067848608</v>
      </c>
      <c r="K82" s="67">
        <f>'Selling Price'!K82-'Full Cost'!K82</f>
        <v>19.462552838381839</v>
      </c>
      <c r="L82" s="67">
        <f>'Selling Price'!L82-'Full Cost'!L82</f>
        <v>11.409605955341192</v>
      </c>
      <c r="M82" s="67">
        <f>'Selling Price'!M82-'Full Cost'!M82</f>
        <v>19.703322791901769</v>
      </c>
      <c r="N82" s="67">
        <f>'Selling Price'!N82-'Full Cost'!N82</f>
        <v>32.755137764779249</v>
      </c>
      <c r="O82" s="67">
        <f>'Selling Price'!O82-'Full Cost'!O82</f>
        <v>21.617026149096091</v>
      </c>
      <c r="P82" s="67">
        <f>'Selling Price'!P82-'Full Cost'!P82</f>
        <v>21.239430715604897</v>
      </c>
    </row>
    <row r="83" spans="1:16">
      <c r="A83" s="66" t="s">
        <v>7</v>
      </c>
      <c r="B83" s="76" t="s">
        <v>90</v>
      </c>
      <c r="C83" s="76" t="s">
        <v>107</v>
      </c>
      <c r="D83" s="76" t="s">
        <v>101</v>
      </c>
      <c r="E83" s="67">
        <f>'Selling Price'!E83-'Full Cost'!E83</f>
        <v>17.602795273287654</v>
      </c>
      <c r="F83" s="67">
        <f>'Selling Price'!F83-'Full Cost'!F83</f>
        <v>13.958676243641946</v>
      </c>
      <c r="G83" s="67">
        <f>'Selling Price'!G83-'Full Cost'!G83</f>
        <v>18.224129365011947</v>
      </c>
      <c r="H83" s="67">
        <f>'Selling Price'!H83-'Full Cost'!H83</f>
        <v>15.44264798709122</v>
      </c>
      <c r="I83" s="67">
        <f>'Selling Price'!I83-'Full Cost'!I83</f>
        <v>17.717140164083105</v>
      </c>
      <c r="J83" s="67">
        <f>'Selling Price'!J83-'Full Cost'!J83</f>
        <v>16.616105092060991</v>
      </c>
      <c r="K83" s="67">
        <f>'Selling Price'!K83-'Full Cost'!K83</f>
        <v>16.22797928580195</v>
      </c>
      <c r="L83" s="67">
        <f>'Selling Price'!L83-'Full Cost'!L83</f>
        <v>8.1750324027613033</v>
      </c>
      <c r="M83" s="67">
        <f>'Selling Price'!M83-'Full Cost'!M83</f>
        <v>16.46874923932188</v>
      </c>
      <c r="N83" s="67">
        <f>'Selling Price'!N83-'Full Cost'!N83</f>
        <v>29.449229174362131</v>
      </c>
      <c r="O83" s="67">
        <f>'Selling Price'!O83-'Full Cost'!O83</f>
        <v>18.311117558678973</v>
      </c>
      <c r="P83" s="67">
        <f>'Selling Price'!P83-'Full Cost'!P83</f>
        <v>17.933522125187778</v>
      </c>
    </row>
    <row r="84" spans="1:16">
      <c r="A84" s="66" t="s">
        <v>7</v>
      </c>
      <c r="B84" s="76" t="s">
        <v>90</v>
      </c>
      <c r="C84" s="76" t="s">
        <v>220</v>
      </c>
      <c r="D84" s="76" t="s">
        <v>101</v>
      </c>
      <c r="E84" s="67">
        <f>'Selling Price'!E84-'Full Cost'!E84</f>
        <v>38.136033425838946</v>
      </c>
      <c r="F84" s="67">
        <f>'Selling Price'!F84-'Full Cost'!F84</f>
        <v>34.498497686938435</v>
      </c>
      <c r="G84" s="67">
        <f>'Selling Price'!G84-'Full Cost'!G84</f>
        <v>38.93221219734329</v>
      </c>
      <c r="H84" s="67">
        <f>'Selling Price'!H84-'Full Cost'!H84</f>
        <v>36.164573120781029</v>
      </c>
      <c r="I84" s="67">
        <f>'Selling Price'!I84-'Full Cost'!I84</f>
        <v>38.43906529777297</v>
      </c>
      <c r="J84" s="67">
        <f>'Selling Price'!J84-'Full Cost'!J84</f>
        <v>37.338030225750856</v>
      </c>
      <c r="K84" s="67">
        <f>'Selling Price'!K84-'Full Cost'!K84</f>
        <v>37.005459178563342</v>
      </c>
      <c r="L84" s="67">
        <f>'Selling Price'!L84-'Full Cost'!L84</f>
        <v>28.952512295522695</v>
      </c>
      <c r="M84" s="67">
        <f>'Selling Price'!M84-'Full Cost'!M84</f>
        <v>37.246229132083272</v>
      </c>
      <c r="N84" s="67">
        <f>'Selling Price'!N84-'Full Cost'!N84</f>
        <v>50.345757654308215</v>
      </c>
      <c r="O84" s="67">
        <f>'Selling Price'!O84-'Full Cost'!O84</f>
        <v>39.207646038625057</v>
      </c>
      <c r="P84" s="67">
        <f>'Selling Price'!P84-'Full Cost'!P84</f>
        <v>38.830050605133863</v>
      </c>
    </row>
    <row r="85" spans="1:16">
      <c r="A85" s="66" t="s">
        <v>7</v>
      </c>
      <c r="B85" s="76" t="s">
        <v>90</v>
      </c>
      <c r="C85" s="76" t="s">
        <v>108</v>
      </c>
      <c r="D85" s="76" t="s">
        <v>99</v>
      </c>
      <c r="E85" s="67">
        <f>'Selling Price'!E85-'Full Cost'!E85</f>
        <v>27.893679807485455</v>
      </c>
      <c r="F85" s="67">
        <f>'Selling Price'!F85-'Full Cost'!F85</f>
        <v>24.292862025972113</v>
      </c>
      <c r="G85" s="67">
        <f>'Selling Price'!G85-'Full Cost'!G85</f>
        <v>28.818510336978136</v>
      </c>
      <c r="H85" s="67">
        <f>'Selling Price'!H85-'Full Cost'!H85</f>
        <v>26.015549139349389</v>
      </c>
      <c r="I85" s="67">
        <f>'Selling Price'!I85-'Full Cost'!I85</f>
        <v>28.29004131634133</v>
      </c>
      <c r="J85" s="67">
        <f>'Selling Price'!J85-'Full Cost'!J85</f>
        <v>27.189006244319216</v>
      </c>
      <c r="K85" s="67">
        <f>'Selling Price'!K85-'Full Cost'!K85</f>
        <v>26.835206993877819</v>
      </c>
      <c r="L85" s="67">
        <f>'Selling Price'!L85-'Full Cost'!L85</f>
        <v>18.782260110837171</v>
      </c>
      <c r="M85" s="67">
        <f>'Selling Price'!M85-'Full Cost'!M85</f>
        <v>27.075976947397749</v>
      </c>
      <c r="N85" s="67">
        <f>'Selling Price'!N85-'Full Cost'!N85</f>
        <v>40.170034967340769</v>
      </c>
      <c r="O85" s="67">
        <f>'Selling Price'!O85-'Full Cost'!O85</f>
        <v>29.031923351657611</v>
      </c>
      <c r="P85" s="67">
        <f>'Selling Price'!P85-'Full Cost'!P85</f>
        <v>28.654327918166416</v>
      </c>
    </row>
    <row r="86" spans="1:16">
      <c r="A86" s="66" t="s">
        <v>7</v>
      </c>
      <c r="B86" s="76" t="s">
        <v>90</v>
      </c>
      <c r="C86" s="76" t="s">
        <v>108</v>
      </c>
      <c r="D86" s="76" t="s">
        <v>101</v>
      </c>
      <c r="E86" s="67">
        <f>'Selling Price'!E86-'Full Cost'!E86</f>
        <v>24.888783004838103</v>
      </c>
      <c r="F86" s="67">
        <f>'Selling Price'!F86-'Full Cost'!F86</f>
        <v>21.246999981585816</v>
      </c>
      <c r="G86" s="67">
        <f>'Selling Price'!G86-'Full Cost'!G86</f>
        <v>25.572158757129557</v>
      </c>
      <c r="H86" s="67">
        <f>'Selling Price'!H86-'Full Cost'!H86</f>
        <v>22.795589163561772</v>
      </c>
      <c r="I86" s="67">
        <f>'Selling Price'!I86-'Full Cost'!I86</f>
        <v>25.070081340553713</v>
      </c>
      <c r="J86" s="67">
        <f>'Selling Price'!J86-'Full Cost'!J86</f>
        <v>23.969046268531599</v>
      </c>
      <c r="K86" s="67">
        <f>'Selling Price'!K86-'Full Cost'!K86</f>
        <v>23.60063344129793</v>
      </c>
      <c r="L86" s="67">
        <f>'Selling Price'!L86-'Full Cost'!L86</f>
        <v>15.547686558257283</v>
      </c>
      <c r="M86" s="67">
        <f>'Selling Price'!M86-'Full Cost'!M86</f>
        <v>23.84140339481786</v>
      </c>
      <c r="N86" s="67">
        <f>'Selling Price'!N86-'Full Cost'!N86</f>
        <v>36.86412637692365</v>
      </c>
      <c r="O86" s="67">
        <f>'Selling Price'!O86-'Full Cost'!O86</f>
        <v>25.726014761240492</v>
      </c>
      <c r="P86" s="67">
        <f>'Selling Price'!P86-'Full Cost'!P86</f>
        <v>25.348419327749298</v>
      </c>
    </row>
    <row r="87" spans="1:16">
      <c r="A87" s="66" t="s">
        <v>7</v>
      </c>
      <c r="B87" s="76" t="s">
        <v>90</v>
      </c>
      <c r="C87" s="76" t="s">
        <v>219</v>
      </c>
      <c r="D87" s="76" t="s">
        <v>99</v>
      </c>
      <c r="E87" s="67">
        <f>'Selling Price'!E87-'Full Cost'!E87</f>
        <v>27.893679807485455</v>
      </c>
      <c r="F87" s="67">
        <f>'Selling Price'!F87-'Full Cost'!F87</f>
        <v>24.292862025972113</v>
      </c>
      <c r="G87" s="67">
        <f>'Selling Price'!G87-'Full Cost'!G87</f>
        <v>28.818510336978136</v>
      </c>
      <c r="H87" s="67">
        <f>'Selling Price'!H87-'Full Cost'!H87</f>
        <v>26.015549139349389</v>
      </c>
      <c r="I87" s="67">
        <f>'Selling Price'!I87-'Full Cost'!I87</f>
        <v>28.29004131634133</v>
      </c>
      <c r="J87" s="67">
        <f>'Selling Price'!J87-'Full Cost'!J87</f>
        <v>27.189006244319216</v>
      </c>
      <c r="K87" s="67">
        <f>'Selling Price'!K87-'Full Cost'!K87</f>
        <v>26.835206993877819</v>
      </c>
      <c r="L87" s="67">
        <f>'Selling Price'!L87-'Full Cost'!L87</f>
        <v>18.782260110837171</v>
      </c>
      <c r="M87" s="67">
        <f>'Selling Price'!M87-'Full Cost'!M87</f>
        <v>27.075976947397749</v>
      </c>
      <c r="N87" s="67">
        <f>'Selling Price'!N87-'Full Cost'!N87</f>
        <v>40.170034967340769</v>
      </c>
      <c r="O87" s="67">
        <f>'Selling Price'!O87-'Full Cost'!O87</f>
        <v>29.031923351657611</v>
      </c>
      <c r="P87" s="67">
        <f>'Selling Price'!P87-'Full Cost'!P87</f>
        <v>28.654327918166416</v>
      </c>
    </row>
    <row r="88" spans="1:16">
      <c r="A88" s="66" t="s">
        <v>7</v>
      </c>
      <c r="B88" s="76" t="s">
        <v>90</v>
      </c>
      <c r="C88" s="76" t="s">
        <v>219</v>
      </c>
      <c r="D88" s="76" t="s">
        <v>101</v>
      </c>
      <c r="E88" s="67">
        <f>'Selling Price'!E88-'Full Cost'!E88</f>
        <v>24.888783004838103</v>
      </c>
      <c r="F88" s="67">
        <f>'Selling Price'!F88-'Full Cost'!F88</f>
        <v>21.246999981585816</v>
      </c>
      <c r="G88" s="67">
        <f>'Selling Price'!G88-'Full Cost'!G88</f>
        <v>25.572158757129557</v>
      </c>
      <c r="H88" s="67">
        <f>'Selling Price'!H88-'Full Cost'!H88</f>
        <v>22.795589163561772</v>
      </c>
      <c r="I88" s="67">
        <f>'Selling Price'!I88-'Full Cost'!I88</f>
        <v>25.070081340553713</v>
      </c>
      <c r="J88" s="67">
        <f>'Selling Price'!J88-'Full Cost'!J88</f>
        <v>23.969046268531599</v>
      </c>
      <c r="K88" s="67">
        <f>'Selling Price'!K88-'Full Cost'!K88</f>
        <v>23.60063344129793</v>
      </c>
      <c r="L88" s="67">
        <f>'Selling Price'!L88-'Full Cost'!L88</f>
        <v>15.547686558257283</v>
      </c>
      <c r="M88" s="67">
        <f>'Selling Price'!M88-'Full Cost'!M88</f>
        <v>23.84140339481786</v>
      </c>
      <c r="N88" s="67">
        <f>'Selling Price'!N88-'Full Cost'!N88</f>
        <v>36.86412637692365</v>
      </c>
      <c r="O88" s="67">
        <f>'Selling Price'!O88-'Full Cost'!O88</f>
        <v>25.726014761240492</v>
      </c>
      <c r="P88" s="67">
        <f>'Selling Price'!P88-'Full Cost'!P88</f>
        <v>25.348419327749298</v>
      </c>
    </row>
    <row r="89" spans="1:16">
      <c r="A89" s="66" t="s">
        <v>7</v>
      </c>
      <c r="B89" s="76" t="s">
        <v>90</v>
      </c>
      <c r="C89" s="76" t="s">
        <v>110</v>
      </c>
      <c r="D89" s="76" t="s">
        <v>99</v>
      </c>
      <c r="E89" s="67">
        <f>'Selling Price'!E89-'Full Cost'!E89</f>
        <v>41.140930228486241</v>
      </c>
      <c r="F89" s="67">
        <f>'Selling Price'!F89-'Full Cost'!F89</f>
        <v>37.544359731324732</v>
      </c>
      <c r="G89" s="67">
        <f>'Selling Price'!G89-'Full Cost'!G89</f>
        <v>42.178563777191869</v>
      </c>
      <c r="H89" s="67">
        <f>'Selling Price'!H89-'Full Cost'!H89</f>
        <v>39.384533096568646</v>
      </c>
      <c r="I89" s="67">
        <f>'Selling Price'!I89-'Full Cost'!I89</f>
        <v>41.659025273560587</v>
      </c>
      <c r="J89" s="67">
        <f>'Selling Price'!J89-'Full Cost'!J89</f>
        <v>40.557990201538473</v>
      </c>
      <c r="K89" s="67">
        <f>'Selling Price'!K89-'Full Cost'!K89</f>
        <v>40.240032731143231</v>
      </c>
      <c r="L89" s="67">
        <f>'Selling Price'!L89-'Full Cost'!L89</f>
        <v>32.187085848102583</v>
      </c>
      <c r="M89" s="67">
        <f>'Selling Price'!M89-'Full Cost'!M89</f>
        <v>40.480802684663161</v>
      </c>
      <c r="N89" s="67">
        <f>'Selling Price'!N89-'Full Cost'!N89</f>
        <v>53.651666244725334</v>
      </c>
      <c r="O89" s="67">
        <f>'Selling Price'!O89-'Full Cost'!O89</f>
        <v>42.513554629042176</v>
      </c>
      <c r="P89" s="67">
        <f>'Selling Price'!P89-'Full Cost'!P89</f>
        <v>42.135959195550981</v>
      </c>
    </row>
    <row r="90" spans="1:16">
      <c r="A90" s="66" t="s">
        <v>7</v>
      </c>
      <c r="B90" s="76" t="s">
        <v>90</v>
      </c>
      <c r="C90" s="76" t="s">
        <v>110</v>
      </c>
      <c r="D90" s="76" t="s">
        <v>100</v>
      </c>
      <c r="E90" s="67">
        <f>'Selling Price'!E90-'Full Cost'!E90</f>
        <v>41.140930228486241</v>
      </c>
      <c r="F90" s="67">
        <f>'Selling Price'!F90-'Full Cost'!F90</f>
        <v>37.544359731324732</v>
      </c>
      <c r="G90" s="67">
        <f>'Selling Price'!G90-'Full Cost'!G90</f>
        <v>42.178563777191869</v>
      </c>
      <c r="H90" s="67">
        <f>'Selling Price'!H90-'Full Cost'!H90</f>
        <v>39.384533096568646</v>
      </c>
      <c r="I90" s="67">
        <f>'Selling Price'!I90-'Full Cost'!I90</f>
        <v>41.659025273560587</v>
      </c>
      <c r="J90" s="67">
        <f>'Selling Price'!J90-'Full Cost'!J90</f>
        <v>40.557990201538473</v>
      </c>
      <c r="K90" s="67">
        <f>'Selling Price'!K90-'Full Cost'!K90</f>
        <v>40.240032731143231</v>
      </c>
      <c r="L90" s="67">
        <f>'Selling Price'!L90-'Full Cost'!L90</f>
        <v>32.187085848102583</v>
      </c>
      <c r="M90" s="67">
        <f>'Selling Price'!M90-'Full Cost'!M90</f>
        <v>40.480802684663161</v>
      </c>
      <c r="N90" s="67">
        <f>'Selling Price'!N90-'Full Cost'!N90</f>
        <v>53.651666244725334</v>
      </c>
      <c r="O90" s="67">
        <f>'Selling Price'!O90-'Full Cost'!O90</f>
        <v>42.513554629042176</v>
      </c>
      <c r="P90" s="67">
        <f>'Selling Price'!P90-'Full Cost'!P90</f>
        <v>42.135959195550981</v>
      </c>
    </row>
    <row r="91" spans="1:16">
      <c r="A91" s="66" t="s">
        <v>7</v>
      </c>
      <c r="B91" s="76" t="s">
        <v>90</v>
      </c>
      <c r="C91" s="76" t="s">
        <v>110</v>
      </c>
      <c r="D91" s="76" t="s">
        <v>101</v>
      </c>
      <c r="E91" s="67">
        <f>'Selling Price'!E91-'Full Cost'!E91</f>
        <v>38.136033425838946</v>
      </c>
      <c r="F91" s="67">
        <f>'Selling Price'!F91-'Full Cost'!F91</f>
        <v>34.498497686938435</v>
      </c>
      <c r="G91" s="67">
        <f>'Selling Price'!G91-'Full Cost'!G91</f>
        <v>38.93221219734329</v>
      </c>
      <c r="H91" s="67">
        <f>'Selling Price'!H91-'Full Cost'!H91</f>
        <v>36.164573120781029</v>
      </c>
      <c r="I91" s="67">
        <f>'Selling Price'!I91-'Full Cost'!I91</f>
        <v>38.43906529777297</v>
      </c>
      <c r="J91" s="67">
        <f>'Selling Price'!J91-'Full Cost'!J91</f>
        <v>37.338030225750856</v>
      </c>
      <c r="K91" s="67">
        <f>'Selling Price'!K91-'Full Cost'!K91</f>
        <v>37.005459178563342</v>
      </c>
      <c r="L91" s="67">
        <f>'Selling Price'!L91-'Full Cost'!L91</f>
        <v>28.952512295522695</v>
      </c>
      <c r="M91" s="67">
        <f>'Selling Price'!M91-'Full Cost'!M91</f>
        <v>37.246229132083272</v>
      </c>
      <c r="N91" s="67">
        <f>'Selling Price'!N91-'Full Cost'!N91</f>
        <v>50.345757654308215</v>
      </c>
      <c r="O91" s="67">
        <f>'Selling Price'!O91-'Full Cost'!O91</f>
        <v>39.207646038625057</v>
      </c>
      <c r="P91" s="67">
        <f>'Selling Price'!P91-'Full Cost'!P91</f>
        <v>38.830050605133863</v>
      </c>
    </row>
    <row r="92" spans="1:16">
      <c r="A92" s="66" t="s">
        <v>7</v>
      </c>
      <c r="B92" s="76" t="s">
        <v>90</v>
      </c>
      <c r="C92" s="76" t="s">
        <v>111</v>
      </c>
      <c r="D92" s="76" t="s">
        <v>101</v>
      </c>
      <c r="E92" s="67">
        <f>'Selling Price'!E92-'Full Cost'!E92</f>
        <v>38.136033425838946</v>
      </c>
      <c r="F92" s="67">
        <f>'Selling Price'!F92-'Full Cost'!F92</f>
        <v>34.498497686938435</v>
      </c>
      <c r="G92" s="67">
        <f>'Selling Price'!G92-'Full Cost'!G92</f>
        <v>38.93221219734329</v>
      </c>
      <c r="H92" s="67">
        <f>'Selling Price'!H92-'Full Cost'!H92</f>
        <v>36.164573120781029</v>
      </c>
      <c r="I92" s="67">
        <f>'Selling Price'!I92-'Full Cost'!I92</f>
        <v>38.43906529777297</v>
      </c>
      <c r="J92" s="67">
        <f>'Selling Price'!J92-'Full Cost'!J92</f>
        <v>37.338030225750856</v>
      </c>
      <c r="K92" s="67">
        <f>'Selling Price'!K92-'Full Cost'!K92</f>
        <v>37.005459178563342</v>
      </c>
      <c r="L92" s="67">
        <f>'Selling Price'!L92-'Full Cost'!L92</f>
        <v>28.952512295522695</v>
      </c>
      <c r="M92" s="67">
        <f>'Selling Price'!M92-'Full Cost'!M92</f>
        <v>37.246229132083272</v>
      </c>
      <c r="N92" s="67">
        <f>'Selling Price'!N92-'Full Cost'!N92</f>
        <v>50.345757654308215</v>
      </c>
      <c r="O92" s="67">
        <f>'Selling Price'!O92-'Full Cost'!O92</f>
        <v>39.207646038625057</v>
      </c>
      <c r="P92" s="67">
        <f>'Selling Price'!P92-'Full Cost'!P92</f>
        <v>38.830050605133863</v>
      </c>
    </row>
    <row r="93" spans="1:16">
      <c r="A93" s="66" t="s">
        <v>7</v>
      </c>
      <c r="B93" s="76" t="s">
        <v>90</v>
      </c>
      <c r="C93" s="76" t="s">
        <v>112</v>
      </c>
      <c r="D93" s="76" t="s">
        <v>101</v>
      </c>
      <c r="E93" s="67">
        <f>'Selling Price'!E93-'Full Cost'!E93</f>
        <v>38.136033425838946</v>
      </c>
      <c r="F93" s="67">
        <f>'Selling Price'!F93-'Full Cost'!F93</f>
        <v>34.498497686938435</v>
      </c>
      <c r="G93" s="67">
        <f>'Selling Price'!G93-'Full Cost'!G93</f>
        <v>38.93221219734329</v>
      </c>
      <c r="H93" s="67">
        <f>'Selling Price'!H93-'Full Cost'!H93</f>
        <v>36.164573120781029</v>
      </c>
      <c r="I93" s="67">
        <f>'Selling Price'!I93-'Full Cost'!I93</f>
        <v>38.43906529777297</v>
      </c>
      <c r="J93" s="67">
        <f>'Selling Price'!J93-'Full Cost'!J93</f>
        <v>37.338030225750856</v>
      </c>
      <c r="K93" s="67">
        <f>'Selling Price'!K93-'Full Cost'!K93</f>
        <v>37.005459178563342</v>
      </c>
      <c r="L93" s="67">
        <f>'Selling Price'!L93-'Full Cost'!L93</f>
        <v>28.952512295522695</v>
      </c>
      <c r="M93" s="67">
        <f>'Selling Price'!M93-'Full Cost'!M93</f>
        <v>37.246229132083272</v>
      </c>
      <c r="N93" s="67">
        <f>'Selling Price'!N93-'Full Cost'!N93</f>
        <v>50.345757654308215</v>
      </c>
      <c r="O93" s="67">
        <f>'Selling Price'!O93-'Full Cost'!O93</f>
        <v>39.207646038625057</v>
      </c>
      <c r="P93" s="67">
        <f>'Selling Price'!P93-'Full Cost'!P93</f>
        <v>38.830050605133863</v>
      </c>
    </row>
    <row r="94" spans="1:16">
      <c r="A94" s="66" t="s">
        <v>7</v>
      </c>
      <c r="B94" s="76" t="s">
        <v>108</v>
      </c>
      <c r="C94" s="76" t="s">
        <v>98</v>
      </c>
      <c r="D94" s="76" t="s">
        <v>108</v>
      </c>
      <c r="E94" s="67">
        <f>'Selling Price'!E94-'Full Cost'!E94</f>
        <v>0.99354378157499923</v>
      </c>
      <c r="F94" s="67">
        <f>'Selling Price'!F94-'Full Cost'!F94</f>
        <v>0.99386232790141094</v>
      </c>
      <c r="G94" s="67">
        <f>'Selling Price'!G94-'Full Cost'!G94</f>
        <v>1.0020040080160015</v>
      </c>
      <c r="H94" s="67">
        <f>'Selling Price'!H94-'Full Cost'!H94</f>
        <v>1.0026737967914414</v>
      </c>
      <c r="I94" s="67">
        <f>'Selling Price'!I94-'Full Cost'!I94</f>
        <v>1.0026737967914414</v>
      </c>
      <c r="J94" s="67">
        <f>'Selling Price'!J94-'Full Cost'!J94</f>
        <v>1.0026737967914414</v>
      </c>
      <c r="K94" s="67">
        <f>'Selling Price'!K94-'Full Cost'!K94</f>
        <v>1.005361930294896</v>
      </c>
      <c r="L94" s="67">
        <f>'Selling Price'!L94-'Full Cost'!L94</f>
        <v>1.005361930294896</v>
      </c>
      <c r="M94" s="67">
        <f>'Selling Price'!M94-'Full Cost'!M94</f>
        <v>1.005361930294896</v>
      </c>
      <c r="N94" s="67">
        <f>'Selling Price'!N94-'Full Cost'!N94</f>
        <v>1.0111223458038126</v>
      </c>
      <c r="O94" s="67">
        <f>'Selling Price'!O94-'Full Cost'!O94</f>
        <v>1.0111223458038126</v>
      </c>
      <c r="P94" s="67">
        <f>'Selling Price'!P94-'Full Cost'!P94</f>
        <v>1.0111223458038126</v>
      </c>
    </row>
    <row r="95" spans="1:16">
      <c r="A95" s="66" t="s">
        <v>7</v>
      </c>
      <c r="B95" s="76" t="s">
        <v>108</v>
      </c>
      <c r="C95" s="76" t="s">
        <v>107</v>
      </c>
      <c r="D95" s="76" t="s">
        <v>108</v>
      </c>
      <c r="E95" s="67">
        <f>'Selling Price'!E95-'Full Cost'!E95</f>
        <v>3.6429938657752245</v>
      </c>
      <c r="F95" s="67">
        <f>'Selling Price'!F95-'Full Cost'!F95</f>
        <v>3.644161868971878</v>
      </c>
      <c r="G95" s="67">
        <f>'Selling Price'!G95-'Full Cost'!G95</f>
        <v>3.6740146960587481</v>
      </c>
      <c r="H95" s="67">
        <f>'Selling Price'!H95-'Full Cost'!H95</f>
        <v>3.6764705882352473</v>
      </c>
      <c r="I95" s="67">
        <f>'Selling Price'!I95-'Full Cost'!I95</f>
        <v>3.6764705882353041</v>
      </c>
      <c r="J95" s="67">
        <f>'Selling Price'!J95-'Full Cost'!J95</f>
        <v>3.6764705882353041</v>
      </c>
      <c r="K95" s="67">
        <f>'Selling Price'!K95-'Full Cost'!K95</f>
        <v>3.6863270777479897</v>
      </c>
      <c r="L95" s="67">
        <f>'Selling Price'!L95-'Full Cost'!L95</f>
        <v>3.6863270777479897</v>
      </c>
      <c r="M95" s="67">
        <f>'Selling Price'!M95-'Full Cost'!M95</f>
        <v>3.6863270777479897</v>
      </c>
      <c r="N95" s="67">
        <f>'Selling Price'!N95-'Full Cost'!N95</f>
        <v>3.7074486012807597</v>
      </c>
      <c r="O95" s="67">
        <f>'Selling Price'!O95-'Full Cost'!O95</f>
        <v>3.7074486012807597</v>
      </c>
      <c r="P95" s="67">
        <f>'Selling Price'!P95-'Full Cost'!P95</f>
        <v>3.7074486012807597</v>
      </c>
    </row>
    <row r="96" spans="1:16">
      <c r="A96" s="66" t="s">
        <v>7</v>
      </c>
      <c r="B96" s="76" t="s">
        <v>108</v>
      </c>
      <c r="C96" s="76" t="s">
        <v>219</v>
      </c>
      <c r="D96" s="76" t="s">
        <v>108</v>
      </c>
      <c r="E96" s="67">
        <f>'Selling Price'!E96-'Full Cost'!E96</f>
        <v>7.6171689920754488</v>
      </c>
      <c r="F96" s="67">
        <f>'Selling Price'!F96-'Full Cost'!F96</f>
        <v>7.6196111805776354</v>
      </c>
      <c r="G96" s="67">
        <f>'Selling Price'!G96-'Full Cost'!G96</f>
        <v>7.6820307281228679</v>
      </c>
      <c r="H96" s="67">
        <f>'Selling Price'!H96-'Full Cost'!H96</f>
        <v>7.687165775401013</v>
      </c>
      <c r="I96" s="67">
        <f>'Selling Price'!I96-'Full Cost'!I96</f>
        <v>7.6871657754010698</v>
      </c>
      <c r="J96" s="67">
        <f>'Selling Price'!J96-'Full Cost'!J96</f>
        <v>7.6871657754010698</v>
      </c>
      <c r="K96" s="67">
        <f>'Selling Price'!K96-'Full Cost'!K96</f>
        <v>7.7077747989276304</v>
      </c>
      <c r="L96" s="67">
        <f>'Selling Price'!L96-'Full Cost'!L96</f>
        <v>7.7077747989276304</v>
      </c>
      <c r="M96" s="67">
        <f>'Selling Price'!M96-'Full Cost'!M96</f>
        <v>7.7077747989276304</v>
      </c>
      <c r="N96" s="67">
        <f>'Selling Price'!N96-'Full Cost'!N96</f>
        <v>7.7519379844961236</v>
      </c>
      <c r="O96" s="67">
        <f>'Selling Price'!O96-'Full Cost'!O96</f>
        <v>7.7519379844961236</v>
      </c>
      <c r="P96" s="67">
        <f>'Selling Price'!P96-'Full Cost'!P96</f>
        <v>7.7519379844961236</v>
      </c>
    </row>
    <row r="97" spans="1:16">
      <c r="A97" s="66" t="s">
        <v>7</v>
      </c>
      <c r="B97" s="76" t="s">
        <v>2</v>
      </c>
      <c r="C97" s="76" t="s">
        <v>98</v>
      </c>
      <c r="D97" s="76" t="s">
        <v>99</v>
      </c>
      <c r="E97" s="67">
        <f>'Selling Price'!E97-'Full Cost'!E97</f>
        <v>54.313726726103368</v>
      </c>
      <c r="F97" s="67">
        <f>'Selling Price'!F97-'Full Cost'!F97</f>
        <v>54.331140591945655</v>
      </c>
      <c r="G97" s="67">
        <f>'Selling Price'!G97-'Full Cost'!G97</f>
        <v>54.776219104876418</v>
      </c>
      <c r="H97" s="67">
        <f>'Selling Price'!H97-'Full Cost'!H97</f>
        <v>54.81283422459893</v>
      </c>
      <c r="I97" s="67">
        <f>'Selling Price'!I97-'Full Cost'!I97</f>
        <v>54.81283422459893</v>
      </c>
      <c r="J97" s="67">
        <f>'Selling Price'!J97-'Full Cost'!J97</f>
        <v>54.81283422459893</v>
      </c>
      <c r="K97" s="67">
        <f>'Selling Price'!K97-'Full Cost'!K97</f>
        <v>54.959785522788195</v>
      </c>
      <c r="L97" s="67">
        <f>'Selling Price'!L97-'Full Cost'!L97</f>
        <v>54.959785522788195</v>
      </c>
      <c r="M97" s="67">
        <f>'Selling Price'!M97-'Full Cost'!M97</f>
        <v>54.959785522788195</v>
      </c>
      <c r="N97" s="67">
        <f>'Selling Price'!N97-'Full Cost'!N97</f>
        <v>55.274688237276678</v>
      </c>
      <c r="O97" s="67">
        <f>'Selling Price'!O97-'Full Cost'!O97</f>
        <v>55.274688237276678</v>
      </c>
      <c r="P97" s="67">
        <f>'Selling Price'!P97-'Full Cost'!P97</f>
        <v>55.274688237276678</v>
      </c>
    </row>
    <row r="98" spans="1:16">
      <c r="A98" s="66" t="s">
        <v>7</v>
      </c>
      <c r="B98" s="76" t="s">
        <v>2</v>
      </c>
      <c r="C98" s="76" t="s">
        <v>98</v>
      </c>
      <c r="D98" s="76" t="s">
        <v>101</v>
      </c>
      <c r="E98" s="67">
        <f>'Selling Price'!E98-'Full Cost'!E98</f>
        <v>34.036591042316104</v>
      </c>
      <c r="F98" s="67">
        <f>'Selling Price'!F98-'Full Cost'!F98</f>
        <v>34.047503728037896</v>
      </c>
      <c r="G98" s="67">
        <f>'Selling Price'!G98-'Full Cost'!G98</f>
        <v>34.326419505678018</v>
      </c>
      <c r="H98" s="67">
        <f>'Selling Price'!H98-'Full Cost'!H98</f>
        <v>34.349364973262027</v>
      </c>
      <c r="I98" s="67">
        <f>'Selling Price'!I98-'Full Cost'!I98</f>
        <v>34.349364973262027</v>
      </c>
      <c r="J98" s="67">
        <f>'Selling Price'!J98-'Full Cost'!J98</f>
        <v>34.349364973262027</v>
      </c>
      <c r="K98" s="67">
        <f>'Selling Price'!K98-'Full Cost'!K98</f>
        <v>34.441454423592461</v>
      </c>
      <c r="L98" s="67">
        <f>'Selling Price'!L98-'Full Cost'!L98</f>
        <v>34.441454423592461</v>
      </c>
      <c r="M98" s="67">
        <f>'Selling Price'!M98-'Full Cost'!M98</f>
        <v>34.441454423592461</v>
      </c>
      <c r="N98" s="67">
        <f>'Selling Price'!N98-'Full Cost'!N98</f>
        <v>34.638793394000629</v>
      </c>
      <c r="O98" s="67">
        <f>'Selling Price'!O98-'Full Cost'!O98</f>
        <v>34.638793394000629</v>
      </c>
      <c r="P98" s="67">
        <f>'Selling Price'!P98-'Full Cost'!P98</f>
        <v>34.638793394000629</v>
      </c>
    </row>
    <row r="99" spans="1:16">
      <c r="A99" s="66" t="s">
        <v>7</v>
      </c>
      <c r="B99" s="76" t="s">
        <v>2</v>
      </c>
      <c r="C99" s="76" t="s">
        <v>98</v>
      </c>
      <c r="D99" s="76" t="s">
        <v>113</v>
      </c>
      <c r="E99" s="67">
        <f>'Selling Price'!E99-'Full Cost'!E99</f>
        <v>49.346007818228031</v>
      </c>
      <c r="F99" s="67">
        <f>'Selling Price'!F99-'Full Cost'!F99</f>
        <v>49.361828952438486</v>
      </c>
      <c r="G99" s="67">
        <f>'Selling Price'!G99-'Full Cost'!G99</f>
        <v>49.766199064796297</v>
      </c>
      <c r="H99" s="67">
        <f>'Selling Price'!H99-'Full Cost'!H99</f>
        <v>49.799465240641723</v>
      </c>
      <c r="I99" s="67">
        <f>'Selling Price'!I99-'Full Cost'!I99</f>
        <v>49.799465240641723</v>
      </c>
      <c r="J99" s="67">
        <f>'Selling Price'!J99-'Full Cost'!J99</f>
        <v>49.799465240641723</v>
      </c>
      <c r="K99" s="67">
        <f>'Selling Price'!K99-'Full Cost'!K99</f>
        <v>49.932975871313658</v>
      </c>
      <c r="L99" s="67">
        <f>'Selling Price'!L99-'Full Cost'!L99</f>
        <v>49.932975871313658</v>
      </c>
      <c r="M99" s="67">
        <f>'Selling Price'!M99-'Full Cost'!M99</f>
        <v>49.932975871313658</v>
      </c>
      <c r="N99" s="67">
        <f>'Selling Price'!N99-'Full Cost'!N99</f>
        <v>50.219076508257444</v>
      </c>
      <c r="O99" s="67">
        <f>'Selling Price'!O99-'Full Cost'!O99</f>
        <v>50.219076508257444</v>
      </c>
      <c r="P99" s="67">
        <f>'Selling Price'!P99-'Full Cost'!P99</f>
        <v>50.219076508257444</v>
      </c>
    </row>
    <row r="100" spans="1:16">
      <c r="A100" s="66" t="s">
        <v>7</v>
      </c>
      <c r="B100" s="76" t="s">
        <v>2</v>
      </c>
      <c r="C100" s="76" t="s">
        <v>104</v>
      </c>
      <c r="D100" s="251" t="s">
        <v>99</v>
      </c>
      <c r="E100" s="67">
        <f>'Selling Price'!E100-'Full Cost'!E100</f>
        <v>77.496414962854828</v>
      </c>
      <c r="F100" s="67">
        <f>'Selling Price'!F100-'Full Cost'!F100</f>
        <v>77.521261576312668</v>
      </c>
      <c r="G100" s="67">
        <f>'Selling Price'!G100-'Full Cost'!G100</f>
        <v>78.156312625250507</v>
      </c>
      <c r="H100" s="67">
        <f>'Selling Price'!H100-'Full Cost'!H100</f>
        <v>78.208556149732601</v>
      </c>
      <c r="I100" s="67">
        <f>'Selling Price'!I100-'Full Cost'!I100</f>
        <v>78.208556149732601</v>
      </c>
      <c r="J100" s="67">
        <f>'Selling Price'!J100-'Full Cost'!J100</f>
        <v>78.208556149732601</v>
      </c>
      <c r="K100" s="67">
        <f>'Selling Price'!K100-'Full Cost'!K100</f>
        <v>78.41823056300268</v>
      </c>
      <c r="L100" s="67">
        <f>'Selling Price'!L100-'Full Cost'!L100</f>
        <v>78.41823056300268</v>
      </c>
      <c r="M100" s="67">
        <f>'Selling Price'!M100-'Full Cost'!M100</f>
        <v>78.41823056300268</v>
      </c>
      <c r="N100" s="67">
        <f>'Selling Price'!N100-'Full Cost'!N100</f>
        <v>78.867542972699709</v>
      </c>
      <c r="O100" s="67">
        <f>'Selling Price'!O100-'Full Cost'!O100</f>
        <v>78.867542972699709</v>
      </c>
      <c r="P100" s="67">
        <f>'Selling Price'!P100-'Full Cost'!P100</f>
        <v>78.867542972699709</v>
      </c>
    </row>
    <row r="101" spans="1:16">
      <c r="A101" s="66" t="s">
        <v>7</v>
      </c>
      <c r="B101" s="76" t="s">
        <v>2</v>
      </c>
      <c r="C101" s="76" t="s">
        <v>104</v>
      </c>
      <c r="D101" s="251" t="s">
        <v>101</v>
      </c>
      <c r="E101" s="67">
        <f>'Selling Price'!E101-'Full Cost'!E101</f>
        <v>57.219279279067564</v>
      </c>
      <c r="F101" s="67">
        <f>'Selling Price'!F101-'Full Cost'!F101</f>
        <v>57.237624712404909</v>
      </c>
      <c r="G101" s="67">
        <f>'Selling Price'!G101-'Full Cost'!G101</f>
        <v>57.706513026052107</v>
      </c>
      <c r="H101" s="67">
        <f>'Selling Price'!H101-'Full Cost'!H101</f>
        <v>57.745086898395698</v>
      </c>
      <c r="I101" s="67">
        <f>'Selling Price'!I101-'Full Cost'!I101</f>
        <v>57.745086898395698</v>
      </c>
      <c r="J101" s="67">
        <f>'Selling Price'!J101-'Full Cost'!J101</f>
        <v>57.745086898395698</v>
      </c>
      <c r="K101" s="67">
        <f>'Selling Price'!K101-'Full Cost'!K101</f>
        <v>57.899899463806946</v>
      </c>
      <c r="L101" s="67">
        <f>'Selling Price'!L101-'Full Cost'!L101</f>
        <v>57.899899463806946</v>
      </c>
      <c r="M101" s="67">
        <f>'Selling Price'!M101-'Full Cost'!M101</f>
        <v>57.899899463806946</v>
      </c>
      <c r="N101" s="67">
        <f>'Selling Price'!N101-'Full Cost'!N101</f>
        <v>58.231648129423661</v>
      </c>
      <c r="O101" s="67">
        <f>'Selling Price'!O101-'Full Cost'!O101</f>
        <v>58.231648129423661</v>
      </c>
      <c r="P101" s="67">
        <f>'Selling Price'!P101-'Full Cost'!P101</f>
        <v>58.231648129423661</v>
      </c>
    </row>
    <row r="102" spans="1:16">
      <c r="A102" s="66" t="s">
        <v>7</v>
      </c>
      <c r="B102" s="76" t="s">
        <v>2</v>
      </c>
      <c r="C102" s="76" t="s">
        <v>106</v>
      </c>
      <c r="D102" s="251" t="s">
        <v>99</v>
      </c>
      <c r="E102" s="67">
        <f>'Selling Price'!E102-'Full Cost'!E102</f>
        <v>64.249164541854043</v>
      </c>
      <c r="F102" s="67">
        <f>'Selling Price'!F102-'Full Cost'!F102</f>
        <v>64.269763870960105</v>
      </c>
      <c r="G102" s="67">
        <f>'Selling Price'!G102-'Full Cost'!G102</f>
        <v>64.796259185036774</v>
      </c>
      <c r="H102" s="67">
        <f>'Selling Price'!H102-'Full Cost'!H102</f>
        <v>64.839572192513344</v>
      </c>
      <c r="I102" s="67">
        <f>'Selling Price'!I102-'Full Cost'!I102</f>
        <v>64.839572192513344</v>
      </c>
      <c r="J102" s="67">
        <f>'Selling Price'!J102-'Full Cost'!J102</f>
        <v>64.839572192513344</v>
      </c>
      <c r="K102" s="67">
        <f>'Selling Price'!K102-'Full Cost'!K102</f>
        <v>65.013404825737268</v>
      </c>
      <c r="L102" s="67">
        <f>'Selling Price'!L102-'Full Cost'!L102</f>
        <v>65.013404825737268</v>
      </c>
      <c r="M102" s="67">
        <f>'Selling Price'!M102-'Full Cost'!M102</f>
        <v>65.013404825737268</v>
      </c>
      <c r="N102" s="67">
        <f>'Selling Price'!N102-'Full Cost'!N102</f>
        <v>65.385911695315144</v>
      </c>
      <c r="O102" s="67">
        <f>'Selling Price'!O102-'Full Cost'!O102</f>
        <v>65.385911695315144</v>
      </c>
      <c r="P102" s="67">
        <f>'Selling Price'!P102-'Full Cost'!P102</f>
        <v>65.385911695315144</v>
      </c>
    </row>
    <row r="103" spans="1:16">
      <c r="A103" s="66" t="s">
        <v>7</v>
      </c>
      <c r="B103" s="76" t="s">
        <v>2</v>
      </c>
      <c r="C103" s="76" t="s">
        <v>106</v>
      </c>
      <c r="D103" s="251" t="s">
        <v>101</v>
      </c>
      <c r="E103" s="67">
        <f>'Selling Price'!E103-'Full Cost'!E103</f>
        <v>43.972028858066778</v>
      </c>
      <c r="F103" s="67">
        <f>'Selling Price'!F103-'Full Cost'!F103</f>
        <v>43.986127007052346</v>
      </c>
      <c r="G103" s="67">
        <f>'Selling Price'!G103-'Full Cost'!G103</f>
        <v>44.346459585838375</v>
      </c>
      <c r="H103" s="67">
        <f>'Selling Price'!H103-'Full Cost'!H103</f>
        <v>44.376102941176441</v>
      </c>
      <c r="I103" s="67">
        <f>'Selling Price'!I103-'Full Cost'!I103</f>
        <v>44.376102941176441</v>
      </c>
      <c r="J103" s="67">
        <f>'Selling Price'!J103-'Full Cost'!J103</f>
        <v>44.376102941176441</v>
      </c>
      <c r="K103" s="67">
        <f>'Selling Price'!K103-'Full Cost'!K103</f>
        <v>44.495073726541534</v>
      </c>
      <c r="L103" s="67">
        <f>'Selling Price'!L103-'Full Cost'!L103</f>
        <v>44.495073726541534</v>
      </c>
      <c r="M103" s="67">
        <f>'Selling Price'!M103-'Full Cost'!M103</f>
        <v>44.495073726541534</v>
      </c>
      <c r="N103" s="67">
        <f>'Selling Price'!N103-'Full Cost'!N103</f>
        <v>44.750016852039096</v>
      </c>
      <c r="O103" s="67">
        <f>'Selling Price'!O103-'Full Cost'!O103</f>
        <v>44.750016852039096</v>
      </c>
      <c r="P103" s="67">
        <f>'Selling Price'!P103-'Full Cost'!P103</f>
        <v>44.750016852039096</v>
      </c>
    </row>
    <row r="104" spans="1:16">
      <c r="A104" s="66" t="s">
        <v>7</v>
      </c>
      <c r="B104" s="76" t="s">
        <v>2</v>
      </c>
      <c r="C104" s="76" t="s">
        <v>106</v>
      </c>
      <c r="D104" s="76" t="s">
        <v>113</v>
      </c>
      <c r="E104" s="67">
        <f>'Selling Price'!E104-'Full Cost'!E104</f>
        <v>50.339551599803144</v>
      </c>
      <c r="F104" s="67">
        <f>'Selling Price'!F104-'Full Cost'!F104</f>
        <v>50.355691280339897</v>
      </c>
      <c r="G104" s="67">
        <f>'Selling Price'!G104-'Full Cost'!G104</f>
        <v>50.768203072812412</v>
      </c>
      <c r="H104" s="67">
        <f>'Selling Price'!H104-'Full Cost'!H104</f>
        <v>50.802139037433165</v>
      </c>
      <c r="I104" s="67">
        <f>'Selling Price'!I104-'Full Cost'!I104</f>
        <v>50.802139037433165</v>
      </c>
      <c r="J104" s="67">
        <f>'Selling Price'!J104-'Full Cost'!J104</f>
        <v>50.802139037433165</v>
      </c>
      <c r="K104" s="67">
        <f>'Selling Price'!K104-'Full Cost'!K104</f>
        <v>50.938337801608554</v>
      </c>
      <c r="L104" s="67">
        <f>'Selling Price'!L104-'Full Cost'!L104</f>
        <v>50.938337801608554</v>
      </c>
      <c r="M104" s="67">
        <f>'Selling Price'!M104-'Full Cost'!M104</f>
        <v>50.938337801608554</v>
      </c>
      <c r="N104" s="67">
        <f>'Selling Price'!N104-'Full Cost'!N104</f>
        <v>51.230198854061314</v>
      </c>
      <c r="O104" s="67">
        <f>'Selling Price'!O104-'Full Cost'!O104</f>
        <v>51.230198854061314</v>
      </c>
      <c r="P104" s="67">
        <f>'Selling Price'!P104-'Full Cost'!P104</f>
        <v>51.230198854061314</v>
      </c>
    </row>
    <row r="105" spans="1:16">
      <c r="A105" s="66" t="s">
        <v>7</v>
      </c>
      <c r="B105" s="76" t="s">
        <v>2</v>
      </c>
      <c r="C105" s="76" t="s">
        <v>107</v>
      </c>
      <c r="D105" s="251" t="s">
        <v>99</v>
      </c>
      <c r="E105" s="67">
        <f>'Selling Price'!E105-'Full Cost'!E105</f>
        <v>56.963176810303594</v>
      </c>
      <c r="F105" s="67">
        <f>'Selling Price'!F105-'Full Cost'!F105</f>
        <v>56.981440133016122</v>
      </c>
      <c r="G105" s="67">
        <f>'Selling Price'!G105-'Full Cost'!G105</f>
        <v>57.448229792919165</v>
      </c>
      <c r="H105" s="67">
        <f>'Selling Price'!H105-'Full Cost'!H105</f>
        <v>57.486631016042736</v>
      </c>
      <c r="I105" s="67">
        <f>'Selling Price'!I105-'Full Cost'!I105</f>
        <v>57.486631016042793</v>
      </c>
      <c r="J105" s="67">
        <f>'Selling Price'!J105-'Full Cost'!J105</f>
        <v>57.486631016042793</v>
      </c>
      <c r="K105" s="67">
        <f>'Selling Price'!K105-'Full Cost'!K105</f>
        <v>57.640750670241289</v>
      </c>
      <c r="L105" s="67">
        <f>'Selling Price'!L105-'Full Cost'!L105</f>
        <v>57.640750670241289</v>
      </c>
      <c r="M105" s="67">
        <f>'Selling Price'!M105-'Full Cost'!M105</f>
        <v>57.640750670241289</v>
      </c>
      <c r="N105" s="67">
        <f>'Selling Price'!N105-'Full Cost'!N105</f>
        <v>57.971014492753625</v>
      </c>
      <c r="O105" s="67">
        <f>'Selling Price'!O105-'Full Cost'!O105</f>
        <v>57.971014492753625</v>
      </c>
      <c r="P105" s="67">
        <f>'Selling Price'!P105-'Full Cost'!P105</f>
        <v>57.971014492753625</v>
      </c>
    </row>
    <row r="106" spans="1:16">
      <c r="A106" s="66" t="s">
        <v>7</v>
      </c>
      <c r="B106" s="76" t="s">
        <v>2</v>
      </c>
      <c r="C106" s="76" t="s">
        <v>107</v>
      </c>
      <c r="D106" s="251" t="s">
        <v>101</v>
      </c>
      <c r="E106" s="67">
        <f>'Selling Price'!E106-'Full Cost'!E106</f>
        <v>36.686041126516329</v>
      </c>
      <c r="F106" s="67">
        <f>'Selling Price'!F106-'Full Cost'!F106</f>
        <v>36.697803269108363</v>
      </c>
      <c r="G106" s="67">
        <f>'Selling Price'!G106-'Full Cost'!G106</f>
        <v>36.998430193720765</v>
      </c>
      <c r="H106" s="67">
        <f>'Selling Price'!H106-'Full Cost'!H106</f>
        <v>37.023161764705833</v>
      </c>
      <c r="I106" s="67">
        <f>'Selling Price'!I106-'Full Cost'!I106</f>
        <v>37.02316176470589</v>
      </c>
      <c r="J106" s="67">
        <f>'Selling Price'!J106-'Full Cost'!J106</f>
        <v>37.02316176470589</v>
      </c>
      <c r="K106" s="67">
        <f>'Selling Price'!K106-'Full Cost'!K106</f>
        <v>37.122419571045555</v>
      </c>
      <c r="L106" s="67">
        <f>'Selling Price'!L106-'Full Cost'!L106</f>
        <v>37.122419571045555</v>
      </c>
      <c r="M106" s="67">
        <f>'Selling Price'!M106-'Full Cost'!M106</f>
        <v>37.122419571045555</v>
      </c>
      <c r="N106" s="67">
        <f>'Selling Price'!N106-'Full Cost'!N106</f>
        <v>37.335119649477576</v>
      </c>
      <c r="O106" s="67">
        <f>'Selling Price'!O106-'Full Cost'!O106</f>
        <v>37.335119649477576</v>
      </c>
      <c r="P106" s="67">
        <f>'Selling Price'!P106-'Full Cost'!P106</f>
        <v>37.335119649477576</v>
      </c>
    </row>
    <row r="107" spans="1:16">
      <c r="A107" s="66" t="s">
        <v>7</v>
      </c>
      <c r="B107" s="76" t="s">
        <v>2</v>
      </c>
      <c r="C107" s="76" t="s">
        <v>108</v>
      </c>
      <c r="D107" s="251" t="s">
        <v>99</v>
      </c>
      <c r="E107" s="67">
        <f>'Selling Price'!E107-'Full Cost'!E107</f>
        <v>64.249164541854043</v>
      </c>
      <c r="F107" s="67">
        <f>'Selling Price'!F107-'Full Cost'!F107</f>
        <v>64.269763870960105</v>
      </c>
      <c r="G107" s="67">
        <f>'Selling Price'!G107-'Full Cost'!G107</f>
        <v>64.796259185036774</v>
      </c>
      <c r="H107" s="67">
        <f>'Selling Price'!H107-'Full Cost'!H107</f>
        <v>64.839572192513344</v>
      </c>
      <c r="I107" s="67">
        <f>'Selling Price'!I107-'Full Cost'!I107</f>
        <v>64.839572192513344</v>
      </c>
      <c r="J107" s="67">
        <f>'Selling Price'!J107-'Full Cost'!J107</f>
        <v>64.839572192513344</v>
      </c>
      <c r="K107" s="67">
        <f>'Selling Price'!K107-'Full Cost'!K107</f>
        <v>65.013404825737268</v>
      </c>
      <c r="L107" s="67">
        <f>'Selling Price'!L107-'Full Cost'!L107</f>
        <v>65.013404825737268</v>
      </c>
      <c r="M107" s="67">
        <f>'Selling Price'!M107-'Full Cost'!M107</f>
        <v>65.013404825737268</v>
      </c>
      <c r="N107" s="67">
        <f>'Selling Price'!N107-'Full Cost'!N107</f>
        <v>65.385911695315144</v>
      </c>
      <c r="O107" s="67">
        <f>'Selling Price'!O107-'Full Cost'!O107</f>
        <v>65.385911695315144</v>
      </c>
      <c r="P107" s="67">
        <f>'Selling Price'!P107-'Full Cost'!P107</f>
        <v>65.385911695315144</v>
      </c>
    </row>
    <row r="108" spans="1:16">
      <c r="A108" s="66" t="s">
        <v>7</v>
      </c>
      <c r="B108" s="76" t="s">
        <v>2</v>
      </c>
      <c r="C108" s="76" t="s">
        <v>108</v>
      </c>
      <c r="D108" s="251" t="s">
        <v>101</v>
      </c>
      <c r="E108" s="67">
        <f>'Selling Price'!E108-'Full Cost'!E108</f>
        <v>43.972028858066778</v>
      </c>
      <c r="F108" s="67">
        <f>'Selling Price'!F108-'Full Cost'!F108</f>
        <v>43.986127007052346</v>
      </c>
      <c r="G108" s="67">
        <f>'Selling Price'!G108-'Full Cost'!G108</f>
        <v>44.346459585838375</v>
      </c>
      <c r="H108" s="67">
        <f>'Selling Price'!H108-'Full Cost'!H108</f>
        <v>44.376102941176441</v>
      </c>
      <c r="I108" s="67">
        <f>'Selling Price'!I108-'Full Cost'!I108</f>
        <v>44.376102941176441</v>
      </c>
      <c r="J108" s="67">
        <f>'Selling Price'!J108-'Full Cost'!J108</f>
        <v>44.376102941176441</v>
      </c>
      <c r="K108" s="67">
        <f>'Selling Price'!K108-'Full Cost'!K108</f>
        <v>44.495073726541534</v>
      </c>
      <c r="L108" s="67">
        <f>'Selling Price'!L108-'Full Cost'!L108</f>
        <v>44.495073726541534</v>
      </c>
      <c r="M108" s="67">
        <f>'Selling Price'!M108-'Full Cost'!M108</f>
        <v>44.495073726541534</v>
      </c>
      <c r="N108" s="67">
        <f>'Selling Price'!N108-'Full Cost'!N108</f>
        <v>44.750016852039096</v>
      </c>
      <c r="O108" s="67">
        <f>'Selling Price'!O108-'Full Cost'!O108</f>
        <v>44.750016852039096</v>
      </c>
      <c r="P108" s="67">
        <f>'Selling Price'!P108-'Full Cost'!P108</f>
        <v>44.750016852039096</v>
      </c>
    </row>
    <row r="109" spans="1:16">
      <c r="A109" s="66" t="s">
        <v>7</v>
      </c>
      <c r="B109" s="76" t="s">
        <v>2</v>
      </c>
      <c r="C109" s="76" t="s">
        <v>219</v>
      </c>
      <c r="D109" s="251" t="s">
        <v>99</v>
      </c>
      <c r="E109" s="67">
        <f>'Selling Price'!E109-'Full Cost'!E109</f>
        <v>64.249164541854043</v>
      </c>
      <c r="F109" s="67">
        <f>'Selling Price'!F109-'Full Cost'!F109</f>
        <v>64.269763870960105</v>
      </c>
      <c r="G109" s="67">
        <f>'Selling Price'!G109-'Full Cost'!G109</f>
        <v>64.796259185036774</v>
      </c>
      <c r="H109" s="67">
        <f>'Selling Price'!H109-'Full Cost'!H109</f>
        <v>64.839572192513344</v>
      </c>
      <c r="I109" s="67">
        <f>'Selling Price'!I109-'Full Cost'!I109</f>
        <v>64.839572192513344</v>
      </c>
      <c r="J109" s="67">
        <f>'Selling Price'!J109-'Full Cost'!J109</f>
        <v>64.839572192513344</v>
      </c>
      <c r="K109" s="67">
        <f>'Selling Price'!K109-'Full Cost'!K109</f>
        <v>65.013404825737268</v>
      </c>
      <c r="L109" s="67">
        <f>'Selling Price'!L109-'Full Cost'!L109</f>
        <v>65.013404825737268</v>
      </c>
      <c r="M109" s="67">
        <f>'Selling Price'!M109-'Full Cost'!M109</f>
        <v>65.013404825737268</v>
      </c>
      <c r="N109" s="67">
        <f>'Selling Price'!N109-'Full Cost'!N109</f>
        <v>65.385911695315144</v>
      </c>
      <c r="O109" s="67">
        <f>'Selling Price'!O109-'Full Cost'!O109</f>
        <v>65.385911695315144</v>
      </c>
      <c r="P109" s="67">
        <f>'Selling Price'!P109-'Full Cost'!P109</f>
        <v>65.385911695315144</v>
      </c>
    </row>
    <row r="110" spans="1:16">
      <c r="A110" s="66" t="s">
        <v>7</v>
      </c>
      <c r="B110" s="76" t="s">
        <v>2</v>
      </c>
      <c r="C110" s="76" t="s">
        <v>219</v>
      </c>
      <c r="D110" s="251" t="s">
        <v>101</v>
      </c>
      <c r="E110" s="67">
        <f>'Selling Price'!E110-'Full Cost'!E110</f>
        <v>43.972028858066778</v>
      </c>
      <c r="F110" s="67">
        <f>'Selling Price'!F110-'Full Cost'!F110</f>
        <v>43.986127007052346</v>
      </c>
      <c r="G110" s="67">
        <f>'Selling Price'!G110-'Full Cost'!G110</f>
        <v>44.346459585838375</v>
      </c>
      <c r="H110" s="67">
        <f>'Selling Price'!H110-'Full Cost'!H110</f>
        <v>44.376102941176441</v>
      </c>
      <c r="I110" s="67">
        <f>'Selling Price'!I110-'Full Cost'!I110</f>
        <v>44.376102941176441</v>
      </c>
      <c r="J110" s="67">
        <f>'Selling Price'!J110-'Full Cost'!J110</f>
        <v>44.376102941176441</v>
      </c>
      <c r="K110" s="67">
        <f>'Selling Price'!K110-'Full Cost'!K110</f>
        <v>44.495073726541534</v>
      </c>
      <c r="L110" s="67">
        <f>'Selling Price'!L110-'Full Cost'!L110</f>
        <v>44.495073726541534</v>
      </c>
      <c r="M110" s="67">
        <f>'Selling Price'!M110-'Full Cost'!M110</f>
        <v>44.495073726541534</v>
      </c>
      <c r="N110" s="67">
        <f>'Selling Price'!N110-'Full Cost'!N110</f>
        <v>44.750016852039096</v>
      </c>
      <c r="O110" s="67">
        <f>'Selling Price'!O110-'Full Cost'!O110</f>
        <v>44.750016852039096</v>
      </c>
      <c r="P110" s="67">
        <f>'Selling Price'!P110-'Full Cost'!P110</f>
        <v>44.750016852039096</v>
      </c>
    </row>
    <row r="111" spans="1:16">
      <c r="A111" s="66" t="s">
        <v>7</v>
      </c>
      <c r="B111" s="76" t="s">
        <v>2</v>
      </c>
      <c r="C111" s="76" t="s">
        <v>110</v>
      </c>
      <c r="D111" s="251" t="s">
        <v>99</v>
      </c>
      <c r="E111" s="67">
        <f>'Selling Price'!E111-'Full Cost'!E111</f>
        <v>77.496414962854828</v>
      </c>
      <c r="F111" s="67">
        <f>'Selling Price'!F111-'Full Cost'!F111</f>
        <v>77.521261576312668</v>
      </c>
      <c r="G111" s="67">
        <f>'Selling Price'!G111-'Full Cost'!G111</f>
        <v>78.156312625250507</v>
      </c>
      <c r="H111" s="67">
        <f>'Selling Price'!H111-'Full Cost'!H111</f>
        <v>78.208556149732601</v>
      </c>
      <c r="I111" s="67">
        <f>'Selling Price'!I111-'Full Cost'!I111</f>
        <v>78.208556149732601</v>
      </c>
      <c r="J111" s="67">
        <f>'Selling Price'!J111-'Full Cost'!J111</f>
        <v>78.208556149732601</v>
      </c>
      <c r="K111" s="67">
        <f>'Selling Price'!K111-'Full Cost'!K111</f>
        <v>78.41823056300268</v>
      </c>
      <c r="L111" s="67">
        <f>'Selling Price'!L111-'Full Cost'!L111</f>
        <v>78.41823056300268</v>
      </c>
      <c r="M111" s="67">
        <f>'Selling Price'!M111-'Full Cost'!M111</f>
        <v>78.41823056300268</v>
      </c>
      <c r="N111" s="67">
        <f>'Selling Price'!N111-'Full Cost'!N111</f>
        <v>78.867542972699709</v>
      </c>
      <c r="O111" s="67">
        <f>'Selling Price'!O111-'Full Cost'!O111</f>
        <v>78.867542972699709</v>
      </c>
      <c r="P111" s="67">
        <f>'Selling Price'!P111-'Full Cost'!P111</f>
        <v>78.867542972699709</v>
      </c>
    </row>
    <row r="112" spans="1:16">
      <c r="A112" s="66" t="s">
        <v>7</v>
      </c>
      <c r="B112" s="76" t="s">
        <v>2</v>
      </c>
      <c r="C112" s="76" t="s">
        <v>110</v>
      </c>
      <c r="D112" s="251" t="s">
        <v>101</v>
      </c>
      <c r="E112" s="67">
        <f>'Selling Price'!E112-'Full Cost'!E112</f>
        <v>57.219279279067564</v>
      </c>
      <c r="F112" s="67">
        <f>'Selling Price'!F112-'Full Cost'!F112</f>
        <v>57.237624712404909</v>
      </c>
      <c r="G112" s="67">
        <f>'Selling Price'!G112-'Full Cost'!G112</f>
        <v>57.706513026052107</v>
      </c>
      <c r="H112" s="67">
        <f>'Selling Price'!H112-'Full Cost'!H112</f>
        <v>57.745086898395698</v>
      </c>
      <c r="I112" s="67">
        <f>'Selling Price'!I112-'Full Cost'!I112</f>
        <v>57.745086898395698</v>
      </c>
      <c r="J112" s="67">
        <f>'Selling Price'!J112-'Full Cost'!J112</f>
        <v>57.745086898395698</v>
      </c>
      <c r="K112" s="67">
        <f>'Selling Price'!K112-'Full Cost'!K112</f>
        <v>57.899899463806946</v>
      </c>
      <c r="L112" s="67">
        <f>'Selling Price'!L112-'Full Cost'!L112</f>
        <v>57.899899463806946</v>
      </c>
      <c r="M112" s="67">
        <f>'Selling Price'!M112-'Full Cost'!M112</f>
        <v>57.899899463806946</v>
      </c>
      <c r="N112" s="67">
        <f>'Selling Price'!N112-'Full Cost'!N112</f>
        <v>58.231648129423661</v>
      </c>
      <c r="O112" s="67">
        <f>'Selling Price'!O112-'Full Cost'!O112</f>
        <v>58.231648129423661</v>
      </c>
      <c r="P112" s="67">
        <f>'Selling Price'!P112-'Full Cost'!P112</f>
        <v>58.231648129423661</v>
      </c>
    </row>
    <row r="113" spans="1:16">
      <c r="A113" s="66" t="s">
        <v>7</v>
      </c>
      <c r="B113" s="76" t="s">
        <v>2</v>
      </c>
      <c r="C113" s="76" t="s">
        <v>112</v>
      </c>
      <c r="D113" s="251" t="s">
        <v>101</v>
      </c>
      <c r="E113" s="67">
        <f>'Selling Price'!E113-'Full Cost'!E113</f>
        <v>57.219279279067564</v>
      </c>
      <c r="F113" s="67">
        <f>'Selling Price'!F113-'Full Cost'!F113</f>
        <v>57.237624712404909</v>
      </c>
      <c r="G113" s="67">
        <f>'Selling Price'!G113-'Full Cost'!G113</f>
        <v>57.706513026052107</v>
      </c>
      <c r="H113" s="67">
        <f>'Selling Price'!H113-'Full Cost'!H113</f>
        <v>57.745086898395698</v>
      </c>
      <c r="I113" s="67">
        <f>'Selling Price'!I113-'Full Cost'!I113</f>
        <v>57.745086898395698</v>
      </c>
      <c r="J113" s="67">
        <f>'Selling Price'!J113-'Full Cost'!J113</f>
        <v>57.745086898395698</v>
      </c>
      <c r="K113" s="67">
        <f>'Selling Price'!K113-'Full Cost'!K113</f>
        <v>57.899899463806946</v>
      </c>
      <c r="L113" s="67">
        <f>'Selling Price'!L113-'Full Cost'!L113</f>
        <v>57.899899463806946</v>
      </c>
      <c r="M113" s="67">
        <f>'Selling Price'!M113-'Full Cost'!M113</f>
        <v>57.899899463806946</v>
      </c>
      <c r="N113" s="67">
        <f>'Selling Price'!N113-'Full Cost'!N113</f>
        <v>58.231648129423661</v>
      </c>
      <c r="O113" s="67">
        <f>'Selling Price'!O113-'Full Cost'!O113</f>
        <v>58.231648129423661</v>
      </c>
      <c r="P113" s="67">
        <f>'Selling Price'!P113-'Full Cost'!P113</f>
        <v>58.231648129423661</v>
      </c>
    </row>
    <row r="114" spans="1:16">
      <c r="A114" s="66" t="s">
        <v>7</v>
      </c>
      <c r="B114" s="76" t="s">
        <v>84</v>
      </c>
      <c r="C114" s="76" t="s">
        <v>102</v>
      </c>
      <c r="D114" s="251" t="s">
        <v>99</v>
      </c>
      <c r="E114" s="67">
        <f>'Selling Price'!E114-'Full Cost'!E114</f>
        <v>95.692766848687484</v>
      </c>
      <c r="F114" s="67">
        <f>'Selling Price'!F114-'Full Cost'!F114</f>
        <v>64.906375285119793</v>
      </c>
      <c r="G114" s="67">
        <f>'Selling Price'!G114-'Full Cost'!G114</f>
        <v>61.032849734531851</v>
      </c>
      <c r="H114" s="67">
        <f>'Selling Price'!H114-'Full Cost'!H114</f>
        <v>55.232180351480451</v>
      </c>
      <c r="I114" s="67">
        <f>'Selling Price'!I114-'Full Cost'!I114</f>
        <v>46.670111399199584</v>
      </c>
      <c r="J114" s="67">
        <f>'Selling Price'!J114-'Full Cost'!J114</f>
        <v>45.01293676327424</v>
      </c>
      <c r="K114" s="67">
        <f>'Selling Price'!K114-'Full Cost'!K114</f>
        <v>41.143955834862368</v>
      </c>
      <c r="L114" s="67">
        <f>'Selling Price'!L114-'Full Cost'!L114</f>
        <v>42.801130470787655</v>
      </c>
      <c r="M114" s="67">
        <f>'Selling Price'!M114-'Full Cost'!M114</f>
        <v>43.353522016096122</v>
      </c>
      <c r="N114" s="67">
        <f>'Selling Price'!N114-'Full Cost'!N114</f>
        <v>43.901113215147063</v>
      </c>
      <c r="O114" s="67">
        <f>'Selling Price'!O114-'Full Cost'!O114</f>
        <v>44.45350476045553</v>
      </c>
      <c r="P114" s="67">
        <f>'Selling Price'!P114-'Full Cost'!P114</f>
        <v>44.45350476045553</v>
      </c>
    </row>
    <row r="115" spans="1:16">
      <c r="A115" s="66" t="s">
        <v>7</v>
      </c>
      <c r="B115" s="76" t="s">
        <v>84</v>
      </c>
      <c r="C115" s="76" t="s">
        <v>98</v>
      </c>
      <c r="D115" s="251" t="s">
        <v>86</v>
      </c>
      <c r="E115" s="67">
        <f>'Selling Price'!E115-'Full Cost'!E115</f>
        <v>84.43260399083681</v>
      </c>
      <c r="F115" s="67">
        <f>'Selling Price'!F115-'Full Cost'!F115</f>
        <v>53.642602235570052</v>
      </c>
      <c r="G115" s="67">
        <f>'Selling Price'!G115-'Full Cost'!G115</f>
        <v>49.676804310350121</v>
      </c>
      <c r="H115" s="67">
        <f>'Selling Price'!H115-'Full Cost'!H115</f>
        <v>43.868543987844077</v>
      </c>
      <c r="I115" s="67">
        <f>'Selling Price'!I115-'Full Cost'!I115</f>
        <v>35.306475035563267</v>
      </c>
      <c r="J115" s="67">
        <f>'Selling Price'!J115-'Full Cost'!J115</f>
        <v>33.649300399637923</v>
      </c>
      <c r="K115" s="67">
        <f>'Selling Price'!K115-'Full Cost'!K115</f>
        <v>29.749853958186748</v>
      </c>
      <c r="L115" s="67">
        <f>'Selling Price'!L115-'Full Cost'!L115</f>
        <v>31.407028594112035</v>
      </c>
      <c r="M115" s="67">
        <f>'Selling Price'!M115-'Full Cost'!M115</f>
        <v>31.959420139420502</v>
      </c>
      <c r="N115" s="67">
        <f>'Selling Price'!N115-'Full Cost'!N115</f>
        <v>32.44172662937018</v>
      </c>
      <c r="O115" s="67">
        <f>'Selling Price'!O115-'Full Cost'!O115</f>
        <v>32.994118174678647</v>
      </c>
      <c r="P115" s="67">
        <f>'Selling Price'!P115-'Full Cost'!P115</f>
        <v>32.994118174678647</v>
      </c>
    </row>
    <row r="116" spans="1:16">
      <c r="A116" s="66" t="s">
        <v>7</v>
      </c>
      <c r="B116" s="76" t="s">
        <v>84</v>
      </c>
      <c r="C116" s="76" t="s">
        <v>106</v>
      </c>
      <c r="D116" s="251" t="s">
        <v>86</v>
      </c>
      <c r="E116" s="67">
        <f>'Selling Price'!E116-'Full Cost'!E116</f>
        <v>99.335760714462708</v>
      </c>
      <c r="F116" s="67">
        <f>'Selling Price'!F116-'Full Cost'!F116</f>
        <v>68.550537154091785</v>
      </c>
      <c r="G116" s="67">
        <f>'Selling Price'!G116-'Full Cost'!G116</f>
        <v>64.706864430590713</v>
      </c>
      <c r="H116" s="67">
        <f>'Selling Price'!H116-'Full Cost'!H116</f>
        <v>58.908650939715699</v>
      </c>
      <c r="I116" s="67">
        <f>'Selling Price'!I116-'Full Cost'!I116</f>
        <v>50.346581987434888</v>
      </c>
      <c r="J116" s="67">
        <f>'Selling Price'!J116-'Full Cost'!J116</f>
        <v>48.689407351509544</v>
      </c>
      <c r="K116" s="67">
        <f>'Selling Price'!K116-'Full Cost'!K116</f>
        <v>44.830282912610357</v>
      </c>
      <c r="L116" s="67">
        <f>'Selling Price'!L116-'Full Cost'!L116</f>
        <v>46.487457548535644</v>
      </c>
      <c r="M116" s="67">
        <f>'Selling Price'!M116-'Full Cost'!M116</f>
        <v>47.039849093844111</v>
      </c>
      <c r="N116" s="67">
        <f>'Selling Price'!N116-'Full Cost'!N116</f>
        <v>47.608561816427823</v>
      </c>
      <c r="O116" s="67">
        <f>'Selling Price'!O116-'Full Cost'!O116</f>
        <v>48.16095336173629</v>
      </c>
      <c r="P116" s="67">
        <f>'Selling Price'!P116-'Full Cost'!P116</f>
        <v>48.16095336173629</v>
      </c>
    </row>
    <row r="117" spans="1:16">
      <c r="A117" s="66" t="s">
        <v>7</v>
      </c>
      <c r="B117" s="76" t="s">
        <v>84</v>
      </c>
      <c r="C117" s="76" t="s">
        <v>107</v>
      </c>
      <c r="D117" s="251" t="s">
        <v>86</v>
      </c>
      <c r="E117" s="67">
        <f>'Selling Price'!E117-'Full Cost'!E117</f>
        <v>92.049772982912259</v>
      </c>
      <c r="F117" s="67">
        <f>'Selling Price'!F117-'Full Cost'!F117</f>
        <v>61.262213416147802</v>
      </c>
      <c r="G117" s="67">
        <f>'Selling Price'!G117-'Full Cost'!G117</f>
        <v>57.358835038473103</v>
      </c>
      <c r="H117" s="67">
        <f>'Selling Price'!H117-'Full Cost'!H117</f>
        <v>51.55570976324509</v>
      </c>
      <c r="I117" s="67">
        <f>'Selling Price'!I117-'Full Cost'!I117</f>
        <v>42.993640810964337</v>
      </c>
      <c r="J117" s="67">
        <f>'Selling Price'!J117-'Full Cost'!J117</f>
        <v>41.336466175038993</v>
      </c>
      <c r="K117" s="67">
        <f>'Selling Price'!K117-'Full Cost'!K117</f>
        <v>37.457628757114378</v>
      </c>
      <c r="L117" s="67">
        <f>'Selling Price'!L117-'Full Cost'!L117</f>
        <v>39.114803393039665</v>
      </c>
      <c r="M117" s="67">
        <f>'Selling Price'!M117-'Full Cost'!M117</f>
        <v>39.667194938348132</v>
      </c>
      <c r="N117" s="67">
        <f>'Selling Price'!N117-'Full Cost'!N117</f>
        <v>40.193664613866304</v>
      </c>
      <c r="O117" s="67">
        <f>'Selling Price'!O117-'Full Cost'!O117</f>
        <v>40.746056159174771</v>
      </c>
      <c r="P117" s="67">
        <f>'Selling Price'!P117-'Full Cost'!P117</f>
        <v>40.746056159174771</v>
      </c>
    </row>
    <row r="118" spans="1:16">
      <c r="A118" s="66" t="s">
        <v>7</v>
      </c>
      <c r="B118" s="76" t="s">
        <v>84</v>
      </c>
      <c r="C118" s="76" t="s">
        <v>219</v>
      </c>
      <c r="D118" s="251" t="s">
        <v>86</v>
      </c>
      <c r="E118" s="67">
        <f>'Selling Price'!E118-'Full Cost'!E118</f>
        <v>96.023948109212483</v>
      </c>
      <c r="F118" s="67">
        <f>'Selling Price'!F118-'Full Cost'!F118</f>
        <v>65.237662727753559</v>
      </c>
      <c r="G118" s="67">
        <f>'Selling Price'!G118-'Full Cost'!G118</f>
        <v>61.366851070537223</v>
      </c>
      <c r="H118" s="67">
        <f>'Selling Price'!H118-'Full Cost'!H118</f>
        <v>55.566404950410856</v>
      </c>
      <c r="I118" s="67">
        <f>'Selling Price'!I118-'Full Cost'!I118</f>
        <v>47.004335998130102</v>
      </c>
      <c r="J118" s="67">
        <f>'Selling Price'!J118-'Full Cost'!J118</f>
        <v>45.347161362204758</v>
      </c>
      <c r="K118" s="67">
        <f>'Selling Price'!K118-'Full Cost'!K118</f>
        <v>41.479076478294019</v>
      </c>
      <c r="L118" s="67">
        <f>'Selling Price'!L118-'Full Cost'!L118</f>
        <v>43.136251114219306</v>
      </c>
      <c r="M118" s="67">
        <f>'Selling Price'!M118-'Full Cost'!M118</f>
        <v>43.688642659527773</v>
      </c>
      <c r="N118" s="67">
        <f>'Selling Price'!N118-'Full Cost'!N118</f>
        <v>44.238153997081668</v>
      </c>
      <c r="O118" s="67">
        <f>'Selling Price'!O118-'Full Cost'!O118</f>
        <v>44.790545542390134</v>
      </c>
      <c r="P118" s="67">
        <f>'Selling Price'!P118-'Full Cost'!P118</f>
        <v>44.790545542390134</v>
      </c>
    </row>
    <row r="119" spans="1:16">
      <c r="A119" s="66" t="s">
        <v>7</v>
      </c>
      <c r="B119" s="76" t="s">
        <v>114</v>
      </c>
      <c r="C119" s="76" t="s">
        <v>98</v>
      </c>
      <c r="D119" s="251" t="s">
        <v>115</v>
      </c>
      <c r="E119" s="67">
        <f>'Selling Price'!E119-'Full Cost'!E119</f>
        <v>3.3118126052502248</v>
      </c>
      <c r="F119" s="67">
        <f>'Selling Price'!F119-'Full Cost'!F119</f>
        <v>3.3128744263381122</v>
      </c>
      <c r="G119" s="67">
        <f>'Selling Price'!G119-'Full Cost'!G119</f>
        <v>3.34001336005349</v>
      </c>
      <c r="H119" s="67">
        <f>'Selling Price'!H119-'Full Cost'!H119</f>
        <v>3.3422459893048426</v>
      </c>
      <c r="I119" s="67">
        <f>'Selling Price'!I119-'Full Cost'!I119</f>
        <v>3.3422459893047858</v>
      </c>
      <c r="J119" s="67">
        <f>'Selling Price'!J119-'Full Cost'!J119</f>
        <v>3.3422459893047858</v>
      </c>
      <c r="K119" s="67">
        <f>'Selling Price'!K119-'Full Cost'!K119</f>
        <v>3.3512064343163388</v>
      </c>
      <c r="L119" s="67">
        <f>'Selling Price'!L119-'Full Cost'!L119</f>
        <v>3.3512064343163388</v>
      </c>
      <c r="M119" s="67">
        <f>'Selling Price'!M119-'Full Cost'!M119</f>
        <v>3.3512064343163388</v>
      </c>
      <c r="N119" s="67">
        <f>'Selling Price'!N119-'Full Cost'!N119</f>
        <v>3.3704078193461555</v>
      </c>
      <c r="O119" s="67">
        <f>'Selling Price'!O119-'Full Cost'!O119</f>
        <v>3.3704078193461555</v>
      </c>
      <c r="P119" s="67">
        <f>'Selling Price'!P119-'Full Cost'!P119</f>
        <v>3.3704078193461555</v>
      </c>
    </row>
    <row r="120" spans="1:16">
      <c r="A120" s="66" t="s">
        <v>7</v>
      </c>
      <c r="B120" s="76" t="s">
        <v>91</v>
      </c>
      <c r="C120" s="76" t="s">
        <v>98</v>
      </c>
      <c r="D120" s="251" t="s">
        <v>91</v>
      </c>
      <c r="E120" s="67">
        <f>'Selling Price'!E120-'Full Cost'!E120</f>
        <v>17.958241991734837</v>
      </c>
      <c r="F120" s="67">
        <f>'Selling Price'!F120-'Full Cost'!F120</f>
        <v>14.354238746957719</v>
      </c>
      <c r="G120" s="67">
        <f>'Selling Price'!G120-'Full Cost'!G120</f>
        <v>18.79847025681778</v>
      </c>
      <c r="H120" s="67">
        <f>'Selling Price'!H120-'Full Cost'!H120</f>
        <v>15.988811171434975</v>
      </c>
      <c r="I120" s="67">
        <f>'Selling Price'!I120-'Full Cost'!I120</f>
        <v>18.263303348426916</v>
      </c>
      <c r="J120" s="67">
        <f>'Selling Price'!J120-'Full Cost'!J120</f>
        <v>17.162268276404802</v>
      </c>
      <c r="K120" s="67">
        <f>'Selling Price'!K120-'Full Cost'!K120</f>
        <v>16.781587690928745</v>
      </c>
      <c r="L120" s="67">
        <f>'Selling Price'!L120-'Full Cost'!L120</f>
        <v>8.7286408078880982</v>
      </c>
      <c r="M120" s="67">
        <f>'Selling Price'!M120-'Full Cost'!M120</f>
        <v>17.022357644448675</v>
      </c>
      <c r="N120" s="67">
        <f>'Selling Price'!N120-'Full Cost'!N120</f>
        <v>30.058811509302302</v>
      </c>
      <c r="O120" s="67">
        <f>'Selling Price'!O120-'Full Cost'!O120</f>
        <v>18.920699893619144</v>
      </c>
      <c r="P120" s="67">
        <f>'Selling Price'!P120-'Full Cost'!P120</f>
        <v>18.54310446012795</v>
      </c>
    </row>
    <row r="121" spans="1:16" s="65" customFormat="1" ht="23.4">
      <c r="A121" s="63" t="s">
        <v>6</v>
      </c>
      <c r="B121" s="64"/>
      <c r="D121" s="64"/>
    </row>
    <row r="122" spans="1:16" ht="13.8" customHeight="1">
      <c r="A122" s="360" t="s">
        <v>1</v>
      </c>
      <c r="B122" s="362" t="s">
        <v>93</v>
      </c>
      <c r="C122" s="362" t="s">
        <v>94</v>
      </c>
      <c r="D122" s="362" t="s">
        <v>95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61"/>
      <c r="B123" s="363"/>
      <c r="C123" s="363"/>
      <c r="D123" s="363"/>
      <c r="E123" s="271">
        <v>23377</v>
      </c>
      <c r="F123" s="271">
        <v>23408</v>
      </c>
      <c r="G123" s="263">
        <v>23437</v>
      </c>
      <c r="H123" s="263">
        <v>23468</v>
      </c>
      <c r="I123" s="263">
        <v>23498</v>
      </c>
      <c r="J123" s="263">
        <v>23529</v>
      </c>
      <c r="K123" s="263">
        <v>23559</v>
      </c>
      <c r="L123" s="263">
        <v>23590</v>
      </c>
      <c r="M123" s="263">
        <v>23621</v>
      </c>
      <c r="N123" s="263">
        <v>23651</v>
      </c>
      <c r="O123" s="263">
        <v>23682</v>
      </c>
      <c r="P123" s="263">
        <v>23712</v>
      </c>
    </row>
    <row r="124" spans="1:16">
      <c r="A124" s="66" t="s">
        <v>7</v>
      </c>
      <c r="B124" s="75" t="s">
        <v>90</v>
      </c>
      <c r="C124" s="75" t="s">
        <v>2</v>
      </c>
      <c r="D124" s="75" t="s">
        <v>90</v>
      </c>
      <c r="E124" s="67">
        <f>'Selling Price'!E124-'Full Cost'!E124</f>
        <v>136.57687912987427</v>
      </c>
      <c r="F124" s="67">
        <f>'Selling Price'!F124-'Full Cost'!F124</f>
        <v>122.94728451389767</v>
      </c>
      <c r="G124" s="67">
        <f>'Selling Price'!G124-'Full Cost'!G124</f>
        <v>116.2692642723444</v>
      </c>
      <c r="H124" s="67">
        <f>'Selling Price'!H124-'Full Cost'!H124</f>
        <v>100.29425484001337</v>
      </c>
      <c r="I124" s="67">
        <f>'Selling Price'!I124-'Full Cost'!I124</f>
        <v>101.20802387365177</v>
      </c>
      <c r="J124" s="67">
        <f>'Selling Price'!J124-'Full Cost'!J124</f>
        <v>98.353841357885756</v>
      </c>
      <c r="K124" s="67">
        <f>'Selling Price'!K124-'Full Cost'!K124</f>
        <v>96.491884579392206</v>
      </c>
      <c r="L124" s="67">
        <f>'Selling Price'!L124-'Full Cost'!L124</f>
        <v>94.087087623544505</v>
      </c>
      <c r="M124" s="67">
        <f>'Selling Price'!M124-'Full Cost'!M124</f>
        <v>98.427880339400303</v>
      </c>
      <c r="N124" s="67">
        <f>'Selling Price'!N124-'Full Cost'!N124</f>
        <v>108.65478330777592</v>
      </c>
      <c r="O124" s="67">
        <f>'Selling Price'!O124-'Full Cost'!O124</f>
        <v>109.12882104089869</v>
      </c>
      <c r="P124" s="67">
        <f>'Selling Price'!P124-'Full Cost'!P124</f>
        <v>111.46729349819418</v>
      </c>
    </row>
    <row r="125" spans="1:16">
      <c r="A125" s="66" t="s">
        <v>7</v>
      </c>
      <c r="B125" s="75" t="s">
        <v>90</v>
      </c>
      <c r="C125" s="75" t="s">
        <v>3</v>
      </c>
      <c r="D125" s="75" t="s">
        <v>90</v>
      </c>
      <c r="E125" s="67">
        <f>'Selling Price'!E125-'Full Cost'!E125</f>
        <v>137.07687912987427</v>
      </c>
      <c r="F125" s="67">
        <f>'Selling Price'!F125-'Full Cost'!F125</f>
        <v>123.44728451389767</v>
      </c>
      <c r="G125" s="67">
        <f>'Selling Price'!G125-'Full Cost'!G125</f>
        <v>116.7692642723444</v>
      </c>
      <c r="H125" s="67">
        <f>'Selling Price'!H125-'Full Cost'!H125</f>
        <v>100.79425484001337</v>
      </c>
      <c r="I125" s="67">
        <f>'Selling Price'!I125-'Full Cost'!I125</f>
        <v>101.70802387365177</v>
      </c>
      <c r="J125" s="67">
        <f>'Selling Price'!J125-'Full Cost'!J125</f>
        <v>98.853841357885756</v>
      </c>
      <c r="K125" s="67">
        <f>'Selling Price'!K125-'Full Cost'!K125</f>
        <v>96.991884579392206</v>
      </c>
      <c r="L125" s="67">
        <f>'Selling Price'!L125-'Full Cost'!L125</f>
        <v>94.587087623544505</v>
      </c>
      <c r="M125" s="67">
        <f>'Selling Price'!M125-'Full Cost'!M125</f>
        <v>98.927880339400303</v>
      </c>
      <c r="N125" s="67">
        <f>'Selling Price'!N125-'Full Cost'!N125</f>
        <v>109.15478330777592</v>
      </c>
      <c r="O125" s="67">
        <f>'Selling Price'!O125-'Full Cost'!O125</f>
        <v>109.62882104089869</v>
      </c>
      <c r="P125" s="67">
        <f>'Selling Price'!P125-'Full Cost'!P125</f>
        <v>111.96729349819418</v>
      </c>
    </row>
    <row r="126" spans="1:16">
      <c r="A126" s="66" t="s">
        <v>7</v>
      </c>
      <c r="B126" s="75" t="s">
        <v>90</v>
      </c>
      <c r="C126" s="75" t="s">
        <v>42</v>
      </c>
      <c r="D126" s="75" t="s">
        <v>118</v>
      </c>
      <c r="E126" s="67">
        <f>'Selling Price'!E126-'Full Cost'!E126</f>
        <v>95.17457974144088</v>
      </c>
      <c r="F126" s="67">
        <f>'Selling Price'!F126-'Full Cost'!F126</f>
        <v>42.256787263054832</v>
      </c>
      <c r="G126" s="67">
        <f>'Selling Price'!G126-'Full Cost'!G126</f>
        <v>35.578767021501562</v>
      </c>
      <c r="H126" s="67">
        <f>'Selling Price'!H126-'Full Cost'!H126</f>
        <v>19.603757589170527</v>
      </c>
      <c r="I126" s="67">
        <f>'Selling Price'!I126-'Full Cost'!I126</f>
        <v>20.51752662280893</v>
      </c>
      <c r="J126" s="67">
        <f>'Selling Price'!J126-'Full Cost'!J126</f>
        <v>17.663344107042917</v>
      </c>
      <c r="K126" s="67">
        <f>'Selling Price'!K126-'Full Cost'!K126</f>
        <v>15.801387328549367</v>
      </c>
      <c r="L126" s="67">
        <f>'Selling Price'!L126-'Full Cost'!L126</f>
        <v>13.396590372701667</v>
      </c>
      <c r="M126" s="67">
        <f>'Selling Price'!M126-'Full Cost'!M126</f>
        <v>17.737383088557465</v>
      </c>
      <c r="N126" s="67">
        <f>'Selling Price'!N126-'Full Cost'!N126</f>
        <v>27.964286056933076</v>
      </c>
      <c r="O126" s="67">
        <f>'Selling Price'!O126-'Full Cost'!O126</f>
        <v>28.438323790055847</v>
      </c>
      <c r="P126" s="67">
        <f>'Selling Price'!P126-'Full Cost'!P126</f>
        <v>30.776796247351342</v>
      </c>
    </row>
    <row r="127" spans="1:16">
      <c r="A127" s="66" t="s">
        <v>7</v>
      </c>
      <c r="B127" s="75" t="s">
        <v>91</v>
      </c>
      <c r="C127" s="75" t="s">
        <v>42</v>
      </c>
      <c r="D127" s="75" t="s">
        <v>91</v>
      </c>
      <c r="E127" s="67">
        <f>'Selling Price'!E127-'Full Cost'!E127</f>
        <v>95.17457974144088</v>
      </c>
      <c r="F127" s="67">
        <f>'Selling Price'!F127-'Full Cost'!F127</f>
        <v>42.256787263054832</v>
      </c>
      <c r="G127" s="67">
        <f>'Selling Price'!G127-'Full Cost'!G127</f>
        <v>35.578767021501562</v>
      </c>
      <c r="H127" s="67">
        <f>'Selling Price'!H127-'Full Cost'!H127</f>
        <v>19.603757589170527</v>
      </c>
      <c r="I127" s="67">
        <f>'Selling Price'!I127-'Full Cost'!I127</f>
        <v>20.51752662280893</v>
      </c>
      <c r="J127" s="67">
        <f>'Selling Price'!J127-'Full Cost'!J127</f>
        <v>17.663344107042917</v>
      </c>
      <c r="K127" s="67">
        <f>'Selling Price'!K127-'Full Cost'!K127</f>
        <v>15.801387328549367</v>
      </c>
      <c r="L127" s="67">
        <f>'Selling Price'!L127-'Full Cost'!L127</f>
        <v>13.396590372701667</v>
      </c>
      <c r="M127" s="67">
        <f>'Selling Price'!M127-'Full Cost'!M127</f>
        <v>17.737383088557465</v>
      </c>
      <c r="N127" s="67">
        <f>'Selling Price'!N127-'Full Cost'!N127</f>
        <v>27.964286056933076</v>
      </c>
      <c r="O127" s="67">
        <f>'Selling Price'!O127-'Full Cost'!O127</f>
        <v>28.438323790055847</v>
      </c>
      <c r="P127" s="67">
        <f>'Selling Price'!P127-'Full Cost'!P127</f>
        <v>30.776796247351342</v>
      </c>
    </row>
    <row r="128" spans="1:16">
      <c r="A128" s="66" t="s">
        <v>7</v>
      </c>
      <c r="B128" s="75" t="s">
        <v>91</v>
      </c>
      <c r="C128" s="75" t="s">
        <v>108</v>
      </c>
      <c r="D128" s="75" t="s">
        <v>91</v>
      </c>
      <c r="E128" s="67">
        <f>'Selling Price'!E128-'Full Cost'!E128</f>
        <v>116.57687912987427</v>
      </c>
      <c r="F128" s="67">
        <f>'Selling Price'!F128-'Full Cost'!F128</f>
        <v>102.94728451389767</v>
      </c>
      <c r="G128" s="67">
        <f>'Selling Price'!G128-'Full Cost'!G128</f>
        <v>96.269264272344401</v>
      </c>
      <c r="H128" s="67">
        <f>'Selling Price'!H128-'Full Cost'!H128</f>
        <v>80.294254840013366</v>
      </c>
      <c r="I128" s="67">
        <f>'Selling Price'!I128-'Full Cost'!I128</f>
        <v>81.208023873651769</v>
      </c>
      <c r="J128" s="67">
        <f>'Selling Price'!J128-'Full Cost'!J128</f>
        <v>78.353841357885756</v>
      </c>
      <c r="K128" s="67">
        <f>'Selling Price'!K128-'Full Cost'!K128</f>
        <v>76.491884579392206</v>
      </c>
      <c r="L128" s="67">
        <f>'Selling Price'!L128-'Full Cost'!L128</f>
        <v>74.087087623544505</v>
      </c>
      <c r="M128" s="67">
        <f>'Selling Price'!M128-'Full Cost'!M128</f>
        <v>78.427880339400303</v>
      </c>
      <c r="N128" s="67">
        <f>'Selling Price'!N128-'Full Cost'!N128</f>
        <v>88.654783307775915</v>
      </c>
      <c r="O128" s="67">
        <f>'Selling Price'!O128-'Full Cost'!O128</f>
        <v>89.128821040898686</v>
      </c>
      <c r="P128" s="67">
        <f>'Selling Price'!P128-'Full Cost'!P128</f>
        <v>91.467293498194181</v>
      </c>
    </row>
    <row r="129" spans="1:16" s="65" customFormat="1" ht="23.4">
      <c r="A129" s="63" t="s">
        <v>89</v>
      </c>
      <c r="B129" s="64"/>
      <c r="D129" s="64"/>
    </row>
    <row r="130" spans="1:16" ht="13.8" customHeight="1">
      <c r="A130" s="360" t="s">
        <v>1</v>
      </c>
      <c r="B130" s="362" t="s">
        <v>89</v>
      </c>
      <c r="C130" s="362" t="s">
        <v>94</v>
      </c>
      <c r="D130" s="362" t="s">
        <v>95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61"/>
      <c r="B131" s="363"/>
      <c r="C131" s="363"/>
      <c r="D131" s="363"/>
      <c r="E131" s="271">
        <v>23377</v>
      </c>
      <c r="F131" s="263">
        <v>23408</v>
      </c>
      <c r="G131" s="263">
        <v>23437</v>
      </c>
      <c r="H131" s="263">
        <v>23468</v>
      </c>
      <c r="I131" s="263">
        <v>23498</v>
      </c>
      <c r="J131" s="263">
        <v>23529</v>
      </c>
      <c r="K131" s="263">
        <v>23559</v>
      </c>
      <c r="L131" s="263">
        <v>23590</v>
      </c>
      <c r="M131" s="263">
        <v>23621</v>
      </c>
      <c r="N131" s="263">
        <v>23651</v>
      </c>
      <c r="O131" s="263">
        <v>23682</v>
      </c>
      <c r="P131" s="263">
        <v>23712</v>
      </c>
    </row>
    <row r="132" spans="1:16">
      <c r="A132" s="66" t="s">
        <v>7</v>
      </c>
      <c r="B132" s="75" t="s">
        <v>90</v>
      </c>
      <c r="C132" s="75" t="s">
        <v>3</v>
      </c>
      <c r="D132" s="75" t="s">
        <v>90</v>
      </c>
      <c r="E132" s="67">
        <f>'Selling Price'!E132-'Full Cost'!E132</f>
        <v>49.076879129874271</v>
      </c>
      <c r="F132" s="67">
        <f>'Selling Price'!F132-'Full Cost'!F132</f>
        <v>35.447284513897671</v>
      </c>
      <c r="G132" s="67">
        <f>'Selling Price'!G132-'Full Cost'!G132</f>
        <v>28.769264272344401</v>
      </c>
      <c r="H132" s="67">
        <f>'Selling Price'!H132-'Full Cost'!H132</f>
        <v>12.794254840013366</v>
      </c>
      <c r="I132" s="67">
        <f>'Selling Price'!I132-'Full Cost'!I132</f>
        <v>13.708023873651769</v>
      </c>
      <c r="J132" s="67">
        <f>'Selling Price'!J132-'Full Cost'!J132</f>
        <v>10.853841357885756</v>
      </c>
      <c r="K132" s="67">
        <f>'Selling Price'!K132-'Full Cost'!K132</f>
        <v>8.991884579392206</v>
      </c>
      <c r="L132" s="67">
        <f>'Selling Price'!L132-'Full Cost'!L132</f>
        <v>6.5870876235445053</v>
      </c>
      <c r="M132" s="67">
        <f>'Selling Price'!M132-'Full Cost'!M132</f>
        <v>10.927880339400303</v>
      </c>
      <c r="N132" s="67">
        <f>'Selling Price'!N132-'Full Cost'!N132</f>
        <v>21.154783307775915</v>
      </c>
      <c r="O132" s="67">
        <f>'Selling Price'!O132-'Full Cost'!O132</f>
        <v>21.628821040898686</v>
      </c>
      <c r="P132" s="67">
        <f>'Selling Price'!P132-'Full Cost'!P132</f>
        <v>23.967293498194181</v>
      </c>
    </row>
    <row r="133" spans="1:16" s="65" customFormat="1" ht="23.4">
      <c r="A133" s="63" t="s">
        <v>141</v>
      </c>
      <c r="B133" s="64"/>
      <c r="D133" s="64"/>
    </row>
    <row r="134" spans="1:16">
      <c r="A134" s="360" t="s">
        <v>1</v>
      </c>
      <c r="B134" s="362" t="s">
        <v>141</v>
      </c>
      <c r="C134" s="362" t="s">
        <v>94</v>
      </c>
      <c r="D134" s="362" t="s">
        <v>95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61"/>
      <c r="B135" s="363"/>
      <c r="C135" s="363"/>
      <c r="D135" s="363"/>
      <c r="E135" s="271">
        <v>23377</v>
      </c>
      <c r="F135" s="271">
        <v>23408</v>
      </c>
      <c r="G135" s="263">
        <v>23437</v>
      </c>
      <c r="H135" s="263">
        <v>23468</v>
      </c>
      <c r="I135" s="263">
        <v>23498</v>
      </c>
      <c r="J135" s="263">
        <v>23529</v>
      </c>
      <c r="K135" s="263">
        <v>23559</v>
      </c>
      <c r="L135" s="263">
        <v>23590</v>
      </c>
      <c r="M135" s="263">
        <v>23621</v>
      </c>
      <c r="N135" s="263">
        <v>23651</v>
      </c>
      <c r="O135" s="263">
        <v>23682</v>
      </c>
      <c r="P135" s="263">
        <v>23712</v>
      </c>
    </row>
    <row r="136" spans="1:16">
      <c r="A136" s="66" t="s">
        <v>144</v>
      </c>
      <c r="B136" s="75" t="s">
        <v>90</v>
      </c>
      <c r="C136" s="75" t="s">
        <v>142</v>
      </c>
      <c r="D136" s="75" t="s">
        <v>90</v>
      </c>
      <c r="E136" s="67">
        <f>'Selling Price'!E136-'Full Cost'!E136</f>
        <v>583.21</v>
      </c>
      <c r="F136" s="67">
        <f>'Selling Price'!F136-'Full Cost'!F136</f>
        <v>583.21</v>
      </c>
      <c r="G136" s="67">
        <f>'Selling Price'!G136-'Full Cost'!G136</f>
        <v>583.21</v>
      </c>
      <c r="H136" s="67">
        <f>'Selling Price'!H136-'Full Cost'!H136</f>
        <v>583.21</v>
      </c>
      <c r="I136" s="67">
        <f>'Selling Price'!I136-'Full Cost'!I136</f>
        <v>583.21</v>
      </c>
      <c r="J136" s="67">
        <f>'Selling Price'!J136-'Full Cost'!J136</f>
        <v>583.21</v>
      </c>
      <c r="K136" s="67">
        <f>'Selling Price'!K136-'Full Cost'!K136</f>
        <v>583.21</v>
      </c>
      <c r="L136" s="67">
        <f>'Selling Price'!L136-'Full Cost'!L136</f>
        <v>583.21</v>
      </c>
      <c r="M136" s="67">
        <f>'Selling Price'!M136-'Full Cost'!M136</f>
        <v>583.21</v>
      </c>
      <c r="N136" s="67">
        <f>'Selling Price'!N136-'Full Cost'!N136</f>
        <v>583.21</v>
      </c>
      <c r="O136" s="67">
        <f>'Selling Price'!O136-'Full Cost'!O136</f>
        <v>583.21</v>
      </c>
      <c r="P136" s="67">
        <f>'Selling Price'!P136-'Full Cost'!P136</f>
        <v>583.21</v>
      </c>
    </row>
    <row r="137" spans="1:16">
      <c r="A137" s="66" t="s">
        <v>144</v>
      </c>
      <c r="B137" s="75" t="s">
        <v>90</v>
      </c>
      <c r="C137" s="75" t="s">
        <v>143</v>
      </c>
      <c r="D137" s="75" t="s">
        <v>90</v>
      </c>
      <c r="E137" s="67">
        <f>'Selling Price'!E137-'Full Cost'!E137</f>
        <v>583.21</v>
      </c>
      <c r="F137" s="67">
        <f>'Selling Price'!F137-'Full Cost'!F137</f>
        <v>583.21</v>
      </c>
      <c r="G137" s="67">
        <f>'Selling Price'!G137-'Full Cost'!G137</f>
        <v>583.21</v>
      </c>
      <c r="H137" s="67">
        <f>'Selling Price'!H137-'Full Cost'!H137</f>
        <v>583.21</v>
      </c>
      <c r="I137" s="67">
        <f>'Selling Price'!I137-'Full Cost'!I137</f>
        <v>583.21</v>
      </c>
      <c r="J137" s="67">
        <f>'Selling Price'!J137-'Full Cost'!J137</f>
        <v>583.21</v>
      </c>
      <c r="K137" s="67">
        <f>'Selling Price'!K137-'Full Cost'!K137</f>
        <v>583.21</v>
      </c>
      <c r="L137" s="67">
        <f>'Selling Price'!L137-'Full Cost'!L137</f>
        <v>583.21</v>
      </c>
      <c r="M137" s="67">
        <f>'Selling Price'!M137-'Full Cost'!M137</f>
        <v>583.21</v>
      </c>
      <c r="N137" s="67">
        <f>'Selling Price'!N137-'Full Cost'!N137</f>
        <v>583.21</v>
      </c>
      <c r="O137" s="67">
        <f>'Selling Price'!O137-'Full Cost'!O137</f>
        <v>583.21</v>
      </c>
      <c r="P137" s="67">
        <f>'Selling Price'!P137-'Full Cost'!P137</f>
        <v>583.21</v>
      </c>
    </row>
    <row r="140" spans="1:16">
      <c r="C140" s="214" t="s">
        <v>166</v>
      </c>
      <c r="E140" s="58">
        <f>E135</f>
        <v>23377</v>
      </c>
      <c r="F140" s="58">
        <f t="shared" ref="F140:P140" si="6">F135</f>
        <v>23408</v>
      </c>
      <c r="G140" s="58">
        <f t="shared" si="6"/>
        <v>23437</v>
      </c>
      <c r="H140" s="58">
        <f t="shared" si="6"/>
        <v>23468</v>
      </c>
      <c r="I140" s="58">
        <f t="shared" si="6"/>
        <v>23498</v>
      </c>
      <c r="J140" s="58">
        <f t="shared" si="6"/>
        <v>23529</v>
      </c>
      <c r="K140" s="58">
        <f t="shared" si="6"/>
        <v>23559</v>
      </c>
      <c r="L140" s="58">
        <f t="shared" si="6"/>
        <v>23590</v>
      </c>
      <c r="M140" s="58">
        <f t="shared" si="6"/>
        <v>23621</v>
      </c>
      <c r="N140" s="58">
        <f t="shared" si="6"/>
        <v>23651</v>
      </c>
      <c r="O140" s="58">
        <f t="shared" si="6"/>
        <v>23682</v>
      </c>
      <c r="P140" s="58">
        <f t="shared" si="6"/>
        <v>23712</v>
      </c>
    </row>
    <row r="141" spans="1:16">
      <c r="C141" s="215" t="s">
        <v>163</v>
      </c>
      <c r="D141" s="215" t="s">
        <v>27</v>
      </c>
      <c r="E141" s="210">
        <f t="shared" ref="E141:P141" si="7">E57</f>
        <v>251.92904249670528</v>
      </c>
      <c r="F141" s="210">
        <f t="shared" si="7"/>
        <v>292.4519799279521</v>
      </c>
      <c r="G141" s="210">
        <f t="shared" si="7"/>
        <v>250.33971858069759</v>
      </c>
      <c r="H141" s="210">
        <f t="shared" si="7"/>
        <v>190.92370293329418</v>
      </c>
      <c r="I141" s="210">
        <f t="shared" si="7"/>
        <v>107.63797269824437</v>
      </c>
      <c r="J141" s="210">
        <f t="shared" si="7"/>
        <v>82.974868673941444</v>
      </c>
      <c r="K141" s="210">
        <f t="shared" si="7"/>
        <v>44.848745418581018</v>
      </c>
      <c r="L141" s="210">
        <f t="shared" si="7"/>
        <v>52.060327780869841</v>
      </c>
      <c r="M141" s="210">
        <f t="shared" si="7"/>
        <v>67.011219253355705</v>
      </c>
      <c r="N141" s="210">
        <f t="shared" si="7"/>
        <v>83.251660718500318</v>
      </c>
      <c r="O141" s="210">
        <f t="shared" si="7"/>
        <v>83.659158340625822</v>
      </c>
      <c r="P141" s="210">
        <f t="shared" si="7"/>
        <v>83.833954452443095</v>
      </c>
    </row>
    <row r="142" spans="1:16">
      <c r="C142" s="216" t="s">
        <v>164</v>
      </c>
      <c r="D142" s="216" t="s">
        <v>27</v>
      </c>
      <c r="E142" s="211">
        <f t="shared" ref="E142:P142" si="8">E69</f>
        <v>17.958241991734837</v>
      </c>
      <c r="F142" s="211">
        <f t="shared" si="8"/>
        <v>14.354238746957719</v>
      </c>
      <c r="G142" s="211">
        <f t="shared" si="8"/>
        <v>18.79847025681778</v>
      </c>
      <c r="H142" s="211">
        <f t="shared" si="8"/>
        <v>15.988811171434975</v>
      </c>
      <c r="I142" s="211">
        <f t="shared" si="8"/>
        <v>18.263303348426916</v>
      </c>
      <c r="J142" s="211">
        <f t="shared" si="8"/>
        <v>17.162268276404802</v>
      </c>
      <c r="K142" s="211">
        <f t="shared" si="8"/>
        <v>16.781587690928745</v>
      </c>
      <c r="L142" s="211">
        <f t="shared" si="8"/>
        <v>8.7286408078880982</v>
      </c>
      <c r="M142" s="211">
        <f t="shared" si="8"/>
        <v>17.022357644448675</v>
      </c>
      <c r="N142" s="211">
        <f t="shared" si="8"/>
        <v>30.058811509302302</v>
      </c>
      <c r="O142" s="211">
        <f t="shared" si="8"/>
        <v>18.920699893619144</v>
      </c>
      <c r="P142" s="211">
        <f t="shared" si="8"/>
        <v>18.54310446012795</v>
      </c>
    </row>
    <row r="143" spans="1:16">
      <c r="C143" s="60"/>
      <c r="D143" s="60" t="s">
        <v>27</v>
      </c>
      <c r="E143" s="183">
        <f>E141-E142</f>
        <v>233.97080050497044</v>
      </c>
      <c r="F143" s="183">
        <f t="shared" ref="F143:P143" si="9">F141-F142</f>
        <v>278.09774118099438</v>
      </c>
      <c r="G143" s="183">
        <f t="shared" si="9"/>
        <v>231.54124832387981</v>
      </c>
      <c r="H143" s="183">
        <f t="shared" si="9"/>
        <v>174.93489176185921</v>
      </c>
      <c r="I143" s="183">
        <f t="shared" si="9"/>
        <v>89.374669349817452</v>
      </c>
      <c r="J143" s="183">
        <f t="shared" si="9"/>
        <v>65.812600397536642</v>
      </c>
      <c r="K143" s="183">
        <f t="shared" si="9"/>
        <v>28.067157727652273</v>
      </c>
      <c r="L143" s="183">
        <f t="shared" si="9"/>
        <v>43.331686972981743</v>
      </c>
      <c r="M143" s="183">
        <f t="shared" si="9"/>
        <v>49.98886160890703</v>
      </c>
      <c r="N143" s="183">
        <f t="shared" si="9"/>
        <v>53.192849209198016</v>
      </c>
      <c r="O143" s="183">
        <f t="shared" si="9"/>
        <v>64.738458447006678</v>
      </c>
      <c r="P143" s="183">
        <f t="shared" si="9"/>
        <v>65.290849992315145</v>
      </c>
    </row>
    <row r="144" spans="1:16">
      <c r="C144" s="217" t="s">
        <v>165</v>
      </c>
      <c r="D144" s="217" t="s">
        <v>27</v>
      </c>
      <c r="E144" s="212">
        <f t="shared" ref="E144:P144" si="10">E66</f>
        <v>143.09060652940343</v>
      </c>
      <c r="F144" s="212">
        <f t="shared" si="10"/>
        <v>32.503053871794918</v>
      </c>
      <c r="G144" s="212">
        <f t="shared" si="10"/>
        <v>-6.5129510807983024</v>
      </c>
      <c r="H144" s="212">
        <f t="shared" si="10"/>
        <v>-19.814611092369887</v>
      </c>
      <c r="I144" s="212">
        <f t="shared" si="10"/>
        <v>-20.496631580844507</v>
      </c>
      <c r="J144" s="212">
        <f t="shared" si="10"/>
        <v>-14.576375194001344</v>
      </c>
      <c r="K144" s="212">
        <f t="shared" si="10"/>
        <v>-17.025798905929946</v>
      </c>
      <c r="L144" s="212">
        <f t="shared" si="10"/>
        <v>-11.946558646818858</v>
      </c>
      <c r="M144" s="212">
        <f t="shared" si="10"/>
        <v>-12.860766654304314</v>
      </c>
      <c r="N144" s="212">
        <f t="shared" si="10"/>
        <v>-12.902849244257709</v>
      </c>
      <c r="O144" s="212">
        <f t="shared" si="10"/>
        <v>-12.839324216547254</v>
      </c>
      <c r="P144" s="212">
        <f t="shared" si="10"/>
        <v>-13.32819073414521</v>
      </c>
    </row>
    <row r="145" spans="3:16">
      <c r="C145" s="218" t="s">
        <v>167</v>
      </c>
      <c r="D145" s="218" t="s">
        <v>27</v>
      </c>
      <c r="E145" s="213">
        <f>E143+E144</f>
        <v>377.06140703437387</v>
      </c>
      <c r="F145" s="213">
        <f t="shared" ref="F145:P145" si="11">F143+F144</f>
        <v>310.60079505278929</v>
      </c>
      <c r="G145" s="213">
        <f t="shared" si="11"/>
        <v>225.02829724308151</v>
      </c>
      <c r="H145" s="213">
        <f t="shared" si="11"/>
        <v>155.12028066948932</v>
      </c>
      <c r="I145" s="213">
        <f t="shared" si="11"/>
        <v>68.878037768972945</v>
      </c>
      <c r="J145" s="213">
        <f t="shared" si="11"/>
        <v>51.236225203535298</v>
      </c>
      <c r="K145" s="213">
        <f t="shared" si="11"/>
        <v>11.041358821722326</v>
      </c>
      <c r="L145" s="213">
        <f t="shared" si="11"/>
        <v>31.385128326162885</v>
      </c>
      <c r="M145" s="213">
        <f t="shared" si="11"/>
        <v>37.128094954602716</v>
      </c>
      <c r="N145" s="213">
        <f t="shared" si="11"/>
        <v>40.289999964940307</v>
      </c>
      <c r="O145" s="213">
        <f t="shared" si="11"/>
        <v>51.899134230459424</v>
      </c>
      <c r="P145" s="213">
        <f t="shared" si="11"/>
        <v>51.962659258169936</v>
      </c>
    </row>
    <row r="148" spans="3:16">
      <c r="C148" s="214" t="s">
        <v>223</v>
      </c>
      <c r="E148" s="58">
        <f>E135</f>
        <v>23377</v>
      </c>
      <c r="F148" s="58">
        <f t="shared" ref="F148:P148" si="12">F135</f>
        <v>23408</v>
      </c>
      <c r="G148" s="58">
        <f t="shared" si="12"/>
        <v>23437</v>
      </c>
      <c r="H148" s="58">
        <f t="shared" si="12"/>
        <v>23468</v>
      </c>
      <c r="I148" s="58">
        <f t="shared" si="12"/>
        <v>23498</v>
      </c>
      <c r="J148" s="58">
        <f t="shared" si="12"/>
        <v>23529</v>
      </c>
      <c r="K148" s="58">
        <f t="shared" si="12"/>
        <v>23559</v>
      </c>
      <c r="L148" s="58">
        <f t="shared" si="12"/>
        <v>23590</v>
      </c>
      <c r="M148" s="58">
        <f t="shared" si="12"/>
        <v>23621</v>
      </c>
      <c r="N148" s="58">
        <f t="shared" si="12"/>
        <v>23651</v>
      </c>
      <c r="O148" s="58">
        <f t="shared" si="12"/>
        <v>23682</v>
      </c>
      <c r="P148" s="58">
        <f t="shared" si="12"/>
        <v>23712</v>
      </c>
    </row>
    <row r="149" spans="3:16">
      <c r="C149" s="215" t="s">
        <v>224</v>
      </c>
      <c r="D149" s="215" t="s">
        <v>27</v>
      </c>
      <c r="E149" s="210">
        <f>E60</f>
        <v>55.362648052260852</v>
      </c>
      <c r="F149" s="210">
        <f t="shared" ref="F149:P149" si="13">F60</f>
        <v>41.494859927952064</v>
      </c>
      <c r="G149" s="210">
        <f t="shared" si="13"/>
        <v>34.855124688993271</v>
      </c>
      <c r="H149" s="210">
        <f t="shared" si="13"/>
        <v>18.755849858748945</v>
      </c>
      <c r="I149" s="210">
        <f t="shared" si="13"/>
        <v>19.670230849437758</v>
      </c>
      <c r="J149" s="210">
        <f t="shared" si="13"/>
        <v>16.769195777415632</v>
      </c>
      <c r="K149" s="210">
        <f t="shared" si="13"/>
        <v>14.850247157980561</v>
      </c>
      <c r="L149" s="210">
        <f t="shared" si="13"/>
        <v>12.278570337428391</v>
      </c>
      <c r="M149" s="210">
        <f t="shared" si="13"/>
        <v>16.972287173989002</v>
      </c>
      <c r="N149" s="210">
        <f t="shared" si="13"/>
        <v>27.660337093825149</v>
      </c>
      <c r="O149" s="210">
        <f t="shared" si="13"/>
        <v>27.91544317064222</v>
      </c>
      <c r="P149" s="210">
        <f t="shared" si="13"/>
        <v>30.237847737151014</v>
      </c>
    </row>
    <row r="150" spans="3:16">
      <c r="C150" s="216" t="s">
        <v>164</v>
      </c>
      <c r="D150" s="216" t="s">
        <v>27</v>
      </c>
      <c r="E150" s="211">
        <f>E69</f>
        <v>17.958241991734837</v>
      </c>
      <c r="F150" s="211">
        <f t="shared" ref="F150:P150" si="14">F69</f>
        <v>14.354238746957719</v>
      </c>
      <c r="G150" s="211">
        <f t="shared" si="14"/>
        <v>18.79847025681778</v>
      </c>
      <c r="H150" s="211">
        <f t="shared" si="14"/>
        <v>15.988811171434975</v>
      </c>
      <c r="I150" s="211">
        <f t="shared" si="14"/>
        <v>18.263303348426916</v>
      </c>
      <c r="J150" s="211">
        <f t="shared" si="14"/>
        <v>17.162268276404802</v>
      </c>
      <c r="K150" s="211">
        <f t="shared" si="14"/>
        <v>16.781587690928745</v>
      </c>
      <c r="L150" s="211">
        <f t="shared" si="14"/>
        <v>8.7286408078880982</v>
      </c>
      <c r="M150" s="211">
        <f t="shared" si="14"/>
        <v>17.022357644448675</v>
      </c>
      <c r="N150" s="211">
        <f t="shared" si="14"/>
        <v>30.058811509302302</v>
      </c>
      <c r="O150" s="211">
        <f t="shared" si="14"/>
        <v>18.920699893619144</v>
      </c>
      <c r="P150" s="211">
        <f t="shared" si="14"/>
        <v>18.54310446012795</v>
      </c>
    </row>
    <row r="151" spans="3:16">
      <c r="C151" s="60"/>
      <c r="D151" s="60" t="s">
        <v>27</v>
      </c>
      <c r="E151" s="183">
        <f>E149-E150</f>
        <v>37.404406060526014</v>
      </c>
      <c r="F151" s="183">
        <f t="shared" ref="F151:P151" si="15">F149-F150</f>
        <v>27.140621180994344</v>
      </c>
      <c r="G151" s="183">
        <f t="shared" si="15"/>
        <v>16.056654432175492</v>
      </c>
      <c r="H151" s="183">
        <f t="shared" si="15"/>
        <v>2.7670386873139705</v>
      </c>
      <c r="I151" s="183">
        <f t="shared" si="15"/>
        <v>1.4069275010108413</v>
      </c>
      <c r="J151" s="183">
        <f t="shared" si="15"/>
        <v>-0.39307249898917007</v>
      </c>
      <c r="K151" s="183">
        <f t="shared" si="15"/>
        <v>-1.9313405329481839</v>
      </c>
      <c r="L151" s="183">
        <f t="shared" si="15"/>
        <v>3.5499295295402931</v>
      </c>
      <c r="M151" s="183">
        <f t="shared" si="15"/>
        <v>-5.0070470459672833E-2</v>
      </c>
      <c r="N151" s="183">
        <f t="shared" si="15"/>
        <v>-2.3984744154771533</v>
      </c>
      <c r="O151" s="183">
        <f t="shared" si="15"/>
        <v>8.9947432770230762</v>
      </c>
      <c r="P151" s="183">
        <f t="shared" si="15"/>
        <v>11.694743277023065</v>
      </c>
    </row>
    <row r="152" spans="3:16">
      <c r="C152" s="217" t="s">
        <v>165</v>
      </c>
      <c r="D152" s="217" t="s">
        <v>27</v>
      </c>
      <c r="E152" s="212">
        <f>E66</f>
        <v>143.09060652940343</v>
      </c>
      <c r="F152" s="212">
        <f t="shared" ref="F152:P152" si="16">F66</f>
        <v>32.503053871794918</v>
      </c>
      <c r="G152" s="212">
        <f t="shared" si="16"/>
        <v>-6.5129510807983024</v>
      </c>
      <c r="H152" s="212">
        <f t="shared" si="16"/>
        <v>-19.814611092369887</v>
      </c>
      <c r="I152" s="212">
        <f t="shared" si="16"/>
        <v>-20.496631580844507</v>
      </c>
      <c r="J152" s="212">
        <f t="shared" si="16"/>
        <v>-14.576375194001344</v>
      </c>
      <c r="K152" s="212">
        <f t="shared" si="16"/>
        <v>-17.025798905929946</v>
      </c>
      <c r="L152" s="212">
        <f t="shared" si="16"/>
        <v>-11.946558646818858</v>
      </c>
      <c r="M152" s="212">
        <f t="shared" si="16"/>
        <v>-12.860766654304314</v>
      </c>
      <c r="N152" s="212">
        <f t="shared" si="16"/>
        <v>-12.902849244257709</v>
      </c>
      <c r="O152" s="212">
        <f t="shared" si="16"/>
        <v>-12.839324216547254</v>
      </c>
      <c r="P152" s="212">
        <f t="shared" si="16"/>
        <v>-13.32819073414521</v>
      </c>
    </row>
    <row r="153" spans="3:16">
      <c r="C153" s="218" t="s">
        <v>167</v>
      </c>
      <c r="D153" s="218" t="s">
        <v>27</v>
      </c>
      <c r="E153" s="213">
        <f>E151+E152</f>
        <v>180.49501258992944</v>
      </c>
      <c r="F153" s="213">
        <f t="shared" ref="F153:P153" si="17">F151+F152</f>
        <v>59.643675052789263</v>
      </c>
      <c r="G153" s="213">
        <f t="shared" si="17"/>
        <v>9.5437033513771894</v>
      </c>
      <c r="H153" s="213">
        <f t="shared" si="17"/>
        <v>-17.047572405055917</v>
      </c>
      <c r="I153" s="213">
        <f t="shared" si="17"/>
        <v>-19.089704079833666</v>
      </c>
      <c r="J153" s="213">
        <f t="shared" si="17"/>
        <v>-14.969447692990514</v>
      </c>
      <c r="K153" s="213">
        <f t="shared" si="17"/>
        <v>-18.95713943887813</v>
      </c>
      <c r="L153" s="213">
        <f t="shared" si="17"/>
        <v>-8.3966291172785645</v>
      </c>
      <c r="M153" s="213">
        <f t="shared" si="17"/>
        <v>-12.910837124763987</v>
      </c>
      <c r="N153" s="213">
        <f t="shared" si="17"/>
        <v>-15.301323659734862</v>
      </c>
      <c r="O153" s="213">
        <f t="shared" si="17"/>
        <v>-3.8445809395241781</v>
      </c>
      <c r="P153" s="213">
        <f t="shared" si="17"/>
        <v>-1.6334474571221449</v>
      </c>
    </row>
    <row r="156" spans="3:16">
      <c r="C156" s="61" t="s">
        <v>225</v>
      </c>
    </row>
    <row r="157" spans="3:16">
      <c r="C157" s="61" t="s">
        <v>226</v>
      </c>
    </row>
  </sheetData>
  <mergeCells count="24">
    <mergeCell ref="A23:A24"/>
    <mergeCell ref="B23:B24"/>
    <mergeCell ref="C54:C55"/>
    <mergeCell ref="D54:D55"/>
    <mergeCell ref="A33:A34"/>
    <mergeCell ref="B33:B34"/>
    <mergeCell ref="C33:C34"/>
    <mergeCell ref="D33:D34"/>
    <mergeCell ref="C23:C24"/>
    <mergeCell ref="D23:D24"/>
    <mergeCell ref="A54:A55"/>
    <mergeCell ref="B54:B55"/>
    <mergeCell ref="A134:A135"/>
    <mergeCell ref="B134:B135"/>
    <mergeCell ref="C134:C135"/>
    <mergeCell ref="D134:D135"/>
    <mergeCell ref="A130:A131"/>
    <mergeCell ref="B130:B131"/>
    <mergeCell ref="D122:D123"/>
    <mergeCell ref="C130:C131"/>
    <mergeCell ref="D130:D131"/>
    <mergeCell ref="A122:A123"/>
    <mergeCell ref="B122:B123"/>
    <mergeCell ref="C122:C123"/>
  </mergeCells>
  <conditionalFormatting sqref="E56:P120 E25:P31">
    <cfRule type="cellIs" dxfId="14" priority="8" operator="greaterThan">
      <formula>0</formula>
    </cfRule>
  </conditionalFormatting>
  <conditionalFormatting sqref="E132:P132">
    <cfRule type="cellIs" dxfId="13" priority="2" operator="greaterThan">
      <formula>0</formula>
    </cfRule>
  </conditionalFormatting>
  <conditionalFormatting sqref="E35:P52">
    <cfRule type="cellIs" dxfId="12" priority="5" operator="greaterThan">
      <formula>0</formula>
    </cfRule>
  </conditionalFormatting>
  <conditionalFormatting sqref="E124:P128">
    <cfRule type="cellIs" dxfId="11" priority="3" operator="greaterThan">
      <formula>0</formula>
    </cfRule>
  </conditionalFormatting>
  <conditionalFormatting sqref="E136:P137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A0104FDC50547807FD3D42ED06308" ma:contentTypeVersion="13" ma:contentTypeDescription="Create a new document." ma:contentTypeScope="" ma:versionID="afed1dbbc24e8dcd59a87d84d93ca541">
  <xsd:schema xmlns:xsd="http://www.w3.org/2001/XMLSchema" xmlns:xs="http://www.w3.org/2001/XMLSchema" xmlns:p="http://schemas.microsoft.com/office/2006/metadata/properties" xmlns:ns3="1f196810-e644-453c-a7fc-2a638728748d" xmlns:ns4="0aff4169-8d58-4e77-98d1-d6f712494123" targetNamespace="http://schemas.microsoft.com/office/2006/metadata/properties" ma:root="true" ma:fieldsID="398de71de9f378891e10355812de7ccc" ns3:_="" ns4:_="">
    <xsd:import namespace="1f196810-e644-453c-a7fc-2a638728748d"/>
    <xsd:import namespace="0aff4169-8d58-4e77-98d1-d6f7124941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96810-e644-453c-a7fc-2a63872874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f4169-8d58-4e77-98d1-d6f712494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CD5FCB-0680-4DE9-917D-50948C6D6F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D58703-7DA5-49AD-A7D2-97F7DAB323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196810-e644-453c-a7fc-2a638728748d"/>
    <ds:schemaRef ds:uri="0aff4169-8d58-4e77-98d1-d6f712494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DD898E-6493-4883-AB61-DCA96DEBB3EE}">
  <ds:schemaRefs>
    <ds:schemaRef ds:uri="1f196810-e644-453c-a7fc-2a638728748d"/>
    <ds:schemaRef ds:uri="0aff4169-8d58-4e77-98d1-d6f71249412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Cost วผก.</vt:lpstr>
      <vt:lpstr>Reference Price จจ</vt:lpstr>
      <vt:lpstr>Production_Volume</vt:lpstr>
      <vt:lpstr>Full Cost</vt:lpstr>
      <vt:lpstr>Selling Price</vt:lpstr>
      <vt:lpstr>Volume (KT)</vt:lpstr>
      <vt:lpstr>Revenue (MB)</vt:lpstr>
      <vt:lpstr>Margin (MB)</vt:lpstr>
      <vt:lpstr>Margin per unit</vt:lpstr>
      <vt:lpstr>Full cost W.avg.</vt:lpstr>
      <vt:lpstr>Selling Price W.avg.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2020-04-13T07:59:19Z</dcterms:created>
  <dcterms:modified xsi:type="dcterms:W3CDTF">2021-02-15T08:53:46Z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0x0101007E0A0104FDC50547807FD3D42ED06308</vt:lpwstr>
  </property>
</Properties>
</file>