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Reference Price\"/>
    </mc:Choice>
  </mc:AlternateContent>
  <xr:revisionPtr revIDLastSave="0" documentId="13_ncr:1_{1DE7B96A-AD3C-4469-9B19-5F55D4E26B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กบน.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1" i="1" l="1"/>
  <c r="AE26" i="1"/>
  <c r="AE10" i="1"/>
  <c r="AD21" i="1" l="1"/>
  <c r="AD26" i="1" l="1"/>
  <c r="AD10" i="1"/>
  <c r="AC26" i="1" l="1"/>
  <c r="AC21" i="1" l="1"/>
  <c r="AC10" i="1"/>
  <c r="AB26" i="1" l="1"/>
  <c r="AB21" i="1"/>
  <c r="AB10" i="1"/>
  <c r="AA14" i="1"/>
  <c r="AA19" i="1"/>
  <c r="AA21" i="1"/>
  <c r="AA23" i="1"/>
  <c r="AA25" i="1"/>
  <c r="AA26" i="1"/>
  <c r="Y10" i="1" l="1"/>
  <c r="Z10" i="1"/>
  <c r="AA10" i="1"/>
  <c r="AA12" i="1" s="1"/>
  <c r="AA15" i="1" s="1"/>
  <c r="AA16" i="1" l="1"/>
  <c r="AA17" i="1" s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D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F21" i="1" l="1"/>
  <c r="AF8" i="1" s="1"/>
  <c r="AG8" i="1" s="1"/>
  <c r="AH8" i="1" s="1"/>
  <c r="AI8" i="1" s="1"/>
  <c r="AJ8" i="1" s="1"/>
  <c r="AK8" i="1" s="1"/>
  <c r="AL8" i="1" s="1"/>
  <c r="AG21" i="1"/>
  <c r="AH21" i="1"/>
  <c r="AI21" i="1"/>
  <c r="AJ21" i="1"/>
  <c r="AK21" i="1"/>
  <c r="AL21" i="1"/>
  <c r="AL23" i="1" l="1"/>
  <c r="AK23" i="1"/>
  <c r="AJ23" i="1"/>
  <c r="AI23" i="1"/>
  <c r="AH23" i="1"/>
  <c r="AG23" i="1"/>
  <c r="AF23" i="1"/>
  <c r="AE23" i="1"/>
  <c r="AD23" i="1"/>
  <c r="AC23" i="1"/>
  <c r="AB23" i="1"/>
  <c r="AL19" i="1"/>
  <c r="AK19" i="1"/>
  <c r="AJ19" i="1"/>
  <c r="AI19" i="1"/>
  <c r="AH19" i="1"/>
  <c r="AG19" i="1"/>
  <c r="AF19" i="1"/>
  <c r="AE19" i="1"/>
  <c r="AD19" i="1"/>
  <c r="AC19" i="1"/>
  <c r="AB19" i="1"/>
  <c r="AL14" i="1"/>
  <c r="AK14" i="1"/>
  <c r="AJ14" i="1"/>
  <c r="AI14" i="1"/>
  <c r="AH14" i="1"/>
  <c r="AG14" i="1"/>
  <c r="AF14" i="1"/>
  <c r="AE14" i="1"/>
  <c r="AD14" i="1"/>
  <c r="AC14" i="1"/>
  <c r="AB14" i="1"/>
  <c r="AA9" i="1"/>
  <c r="AA11" i="1" s="1"/>
  <c r="AL4" i="1"/>
  <c r="AK4" i="1"/>
  <c r="AJ4" i="1"/>
  <c r="AI4" i="1"/>
  <c r="AH4" i="1"/>
  <c r="AG4" i="1"/>
  <c r="AF4" i="1"/>
  <c r="AE4" i="1"/>
  <c r="AD4" i="1"/>
  <c r="AC4" i="1"/>
  <c r="AB4" i="1"/>
  <c r="AA4" i="1"/>
  <c r="O10" i="1" l="1"/>
  <c r="O12" i="1" s="1"/>
  <c r="O14" i="1"/>
  <c r="O19" i="1"/>
  <c r="O15" i="1" l="1"/>
  <c r="O16" i="1" s="1"/>
  <c r="O17" i="1" s="1"/>
  <c r="W10" i="1" l="1"/>
  <c r="X10" i="1"/>
  <c r="Y4" i="1" l="1"/>
  <c r="Z4" i="1"/>
  <c r="V10" i="1" l="1"/>
  <c r="V21" i="1" l="1"/>
  <c r="U10" i="1"/>
  <c r="S10" i="1"/>
  <c r="T10" i="1"/>
  <c r="R10" i="1" l="1"/>
  <c r="Q10" i="1" l="1"/>
  <c r="S12" i="1" l="1"/>
  <c r="S14" i="1"/>
  <c r="P10" i="1" l="1"/>
  <c r="Z23" i="1" l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21" i="1"/>
  <c r="Y21" i="1"/>
  <c r="X21" i="1"/>
  <c r="W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Z19" i="1"/>
  <c r="Y19" i="1"/>
  <c r="X19" i="1"/>
  <c r="W19" i="1"/>
  <c r="V19" i="1"/>
  <c r="U19" i="1"/>
  <c r="T19" i="1"/>
  <c r="S19" i="1"/>
  <c r="R19" i="1"/>
  <c r="Q19" i="1"/>
  <c r="P19" i="1"/>
  <c r="N19" i="1"/>
  <c r="M19" i="1"/>
  <c r="L19" i="1"/>
  <c r="K19" i="1"/>
  <c r="J19" i="1"/>
  <c r="I19" i="1"/>
  <c r="H19" i="1"/>
  <c r="G19" i="1"/>
  <c r="F19" i="1"/>
  <c r="E19" i="1"/>
  <c r="D19" i="1"/>
  <c r="C19" i="1"/>
  <c r="Z14" i="1"/>
  <c r="Y14" i="1"/>
  <c r="X14" i="1"/>
  <c r="W14" i="1"/>
  <c r="V14" i="1"/>
  <c r="U14" i="1"/>
  <c r="T14" i="1"/>
  <c r="R14" i="1"/>
  <c r="Q14" i="1"/>
  <c r="P14" i="1"/>
  <c r="N14" i="1"/>
  <c r="M14" i="1"/>
  <c r="L14" i="1"/>
  <c r="K14" i="1"/>
  <c r="J14" i="1"/>
  <c r="I14" i="1"/>
  <c r="H14" i="1"/>
  <c r="G14" i="1"/>
  <c r="F14" i="1"/>
  <c r="E14" i="1"/>
  <c r="D14" i="1"/>
  <c r="C14" i="1"/>
  <c r="Z12" i="1"/>
  <c r="Y12" i="1"/>
  <c r="X12" i="1"/>
  <c r="W12" i="1"/>
  <c r="V12" i="1"/>
  <c r="U12" i="1"/>
  <c r="T12" i="1"/>
  <c r="R12" i="1"/>
  <c r="Q12" i="1"/>
  <c r="P12" i="1"/>
  <c r="N10" i="1"/>
  <c r="N12" i="1" s="1"/>
  <c r="M10" i="1"/>
  <c r="M12" i="1" s="1"/>
  <c r="L10" i="1"/>
  <c r="L12" i="1" s="1"/>
  <c r="K10" i="1"/>
  <c r="K12" i="1" s="1"/>
  <c r="J10" i="1"/>
  <c r="J12" i="1" s="1"/>
  <c r="I10" i="1"/>
  <c r="I12" i="1" s="1"/>
  <c r="H10" i="1"/>
  <c r="H12" i="1" s="1"/>
  <c r="G10" i="1"/>
  <c r="G12" i="1" s="1"/>
  <c r="F10" i="1"/>
  <c r="F12" i="1" s="1"/>
  <c r="E10" i="1"/>
  <c r="E12" i="1" s="1"/>
  <c r="D10" i="1"/>
  <c r="D12" i="1" s="1"/>
  <c r="C10" i="1"/>
  <c r="C12" i="1" s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15" i="1" l="1"/>
  <c r="Z16" i="1" s="1"/>
  <c r="Z17" i="1" s="1"/>
  <c r="D15" i="1"/>
  <c r="D16" i="1" s="1"/>
  <c r="D17" i="1" s="1"/>
  <c r="H15" i="1"/>
  <c r="H16" i="1" s="1"/>
  <c r="H17" i="1" s="1"/>
  <c r="L15" i="1"/>
  <c r="L16" i="1" s="1"/>
  <c r="L17" i="1" s="1"/>
  <c r="P15" i="1"/>
  <c r="P16" i="1" s="1"/>
  <c r="P17" i="1" s="1"/>
  <c r="T15" i="1"/>
  <c r="T16" i="1" s="1"/>
  <c r="T17" i="1" s="1"/>
  <c r="X15" i="1"/>
  <c r="X16" i="1" s="1"/>
  <c r="X17" i="1" s="1"/>
  <c r="E15" i="1"/>
  <c r="E16" i="1" s="1"/>
  <c r="E17" i="1" s="1"/>
  <c r="I15" i="1"/>
  <c r="I16" i="1" s="1"/>
  <c r="I17" i="1" s="1"/>
  <c r="M15" i="1"/>
  <c r="M16" i="1" s="1"/>
  <c r="M17" i="1" s="1"/>
  <c r="Q15" i="1"/>
  <c r="Q16" i="1" s="1"/>
  <c r="Q17" i="1" s="1"/>
  <c r="U15" i="1"/>
  <c r="U16" i="1" s="1"/>
  <c r="U17" i="1" s="1"/>
  <c r="Y15" i="1"/>
  <c r="Y16" i="1" s="1"/>
  <c r="Y17" i="1" s="1"/>
  <c r="C15" i="1"/>
  <c r="C16" i="1" s="1"/>
  <c r="C17" i="1" s="1"/>
  <c r="G15" i="1"/>
  <c r="G16" i="1" s="1"/>
  <c r="G17" i="1" s="1"/>
  <c r="K15" i="1"/>
  <c r="K16" i="1" s="1"/>
  <c r="K17" i="1" s="1"/>
  <c r="S15" i="1"/>
  <c r="S16" i="1" s="1"/>
  <c r="S17" i="1" s="1"/>
  <c r="W15" i="1"/>
  <c r="W16" i="1" s="1"/>
  <c r="W17" i="1" s="1"/>
  <c r="F15" i="1"/>
  <c r="F16" i="1" s="1"/>
  <c r="F17" i="1" s="1"/>
  <c r="N15" i="1"/>
  <c r="N16" i="1" s="1"/>
  <c r="N17" i="1" s="1"/>
  <c r="V15" i="1"/>
  <c r="V16" i="1" s="1"/>
  <c r="V17" i="1" s="1"/>
  <c r="J15" i="1"/>
  <c r="J16" i="1" s="1"/>
  <c r="J17" i="1" s="1"/>
  <c r="R15" i="1"/>
  <c r="R16" i="1" s="1"/>
  <c r="R17" i="1" s="1"/>
  <c r="AB12" i="1" l="1"/>
  <c r="AB15" i="1" l="1"/>
  <c r="AB16" i="1" s="1"/>
  <c r="AB17" i="1" s="1"/>
  <c r="AB9" i="1"/>
  <c r="AB11" i="1" s="1"/>
  <c r="AC12" i="1" l="1"/>
  <c r="AD12" i="1" l="1"/>
  <c r="AC15" i="1"/>
  <c r="AC16" i="1" s="1"/>
  <c r="AC17" i="1" s="1"/>
  <c r="AC9" i="1"/>
  <c r="AC11" i="1" s="1"/>
  <c r="AD15" i="1" l="1"/>
  <c r="AD16" i="1" s="1"/>
  <c r="AD17" i="1" s="1"/>
  <c r="AD9" i="1"/>
  <c r="AD11" i="1" s="1"/>
  <c r="AE12" i="1"/>
  <c r="AF10" i="1" l="1"/>
  <c r="AF12" i="1" s="1"/>
  <c r="AE15" i="1"/>
  <c r="AE16" i="1" s="1"/>
  <c r="AE17" i="1" s="1"/>
  <c r="AE9" i="1"/>
  <c r="AE11" i="1" s="1"/>
  <c r="AG10" i="1" l="1"/>
  <c r="AG12" i="1" s="1"/>
  <c r="AF15" i="1"/>
  <c r="AF16" i="1" s="1"/>
  <c r="AF17" i="1" s="1"/>
  <c r="AF9" i="1"/>
  <c r="AF11" i="1" s="1"/>
  <c r="AH10" i="1" l="1"/>
  <c r="AH12" i="1" s="1"/>
  <c r="AG9" i="1"/>
  <c r="AG11" i="1" s="1"/>
  <c r="AG15" i="1"/>
  <c r="AG16" i="1" s="1"/>
  <c r="AG17" i="1" s="1"/>
  <c r="AI10" i="1" l="1"/>
  <c r="AI12" i="1" s="1"/>
  <c r="AH15" i="1"/>
  <c r="AH16" i="1" s="1"/>
  <c r="AH17" i="1" s="1"/>
  <c r="AH9" i="1"/>
  <c r="AH11" i="1" s="1"/>
  <c r="AI15" i="1" l="1"/>
  <c r="AI16" i="1" s="1"/>
  <c r="AI17" i="1" s="1"/>
  <c r="AI9" i="1"/>
  <c r="AI11" i="1" s="1"/>
  <c r="AJ10" i="1"/>
  <c r="AJ12" i="1" s="1"/>
  <c r="AK10" i="1" l="1"/>
  <c r="AK12" i="1" s="1"/>
  <c r="AL10" i="1"/>
  <c r="AL12" i="1" s="1"/>
  <c r="AJ15" i="1"/>
  <c r="AJ16" i="1" s="1"/>
  <c r="AJ17" i="1" s="1"/>
  <c r="AJ9" i="1"/>
  <c r="AJ11" i="1" s="1"/>
  <c r="AL15" i="1" l="1"/>
  <c r="AL16" i="1" s="1"/>
  <c r="AL17" i="1" s="1"/>
  <c r="AL9" i="1"/>
  <c r="AL11" i="1" s="1"/>
  <c r="AK9" i="1"/>
  <c r="AK11" i="1" s="1"/>
  <c r="AK15" i="1"/>
  <c r="AK16" i="1" s="1"/>
  <c r="AK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NIRUT SUKPHUL</author>
  </authors>
  <commentList>
    <comment ref="AO2" authorId="0" shapeId="0" xr:uid="{1676B7F8-8CF2-41C4-BDDA-0F726ADFD985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  27/05/2021</t>
        </r>
      </text>
    </comment>
    <comment ref="A6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LPG Cargo (FOB Arab Gulf) จาก Platts</t>
        </r>
      </text>
    </comment>
    <comment ref="A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http://3mgas.vn/news/saudi-aramco-lpg-prices-per-metric-tonne-mt-n149.html</t>
        </r>
      </text>
    </comment>
    <comment ref="A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ค่าใช้จ่ายในการนำเข้า = ค่าขนส่ง (Freight) + ค่าประกันภัย (Insurance) + ค่าการสูญเสีย (Loss) + ค่าใช้จ่ายอื่นๆ
โดยค่าขนส่ง (Freight) คือค่าใช้จ่ายในการขนส่งก๊าซของสัปดาห์ก่อนหน้าจากราสทานูรา ประเทศซาอุดีอาระเบีย มายังอำเภอศรีราชา ประเทศไทย</t>
        </r>
      </text>
    </comment>
    <comment ref="A10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ราคานำเข้า = ราคา LPG Cargo (FOB Arab Gulf) จาก Platts สัดส่วน C3:C4 = 50:50 + ค่าใช้จ่ายในการนำเข้า</t>
        </r>
      </text>
    </comment>
    <comment ref="A1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อัตราเงิน = ราคานำเข้า - (GSP Cost + กรอบราคาสำหรับกำกับการแข่งขัน)</t>
        </r>
      </text>
    </comment>
    <comment ref="A2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ราคาขายปลีกแนะนำ กทม./ปริมณฑล และในพื้นที่บริเวณคลังก๊าซชลบุรี</t>
        </r>
      </text>
    </comment>
    <comment ref="Q20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ลดราคาขายปลีก LPG จาก 21.8666 เหลือ 18.8667 บาท/กก. ตั้งแต่ 24 มี.ค. 2562</t>
        </r>
      </text>
    </comment>
  </commentList>
</comments>
</file>

<file path=xl/sharedStrings.xml><?xml version="1.0" encoding="utf-8"?>
<sst xmlns="http://schemas.openxmlformats.org/spreadsheetml/2006/main" count="62" uniqueCount="38">
  <si>
    <t>Baht/kg</t>
  </si>
  <si>
    <t>USD/Ton</t>
  </si>
  <si>
    <t>LPG CP</t>
  </si>
  <si>
    <t>กองทุน1</t>
  </si>
  <si>
    <t>กรอบ</t>
  </si>
  <si>
    <t>ภาษีสรรพสามิต</t>
  </si>
  <si>
    <t>ภาษีเทศบาล</t>
  </si>
  <si>
    <t>กองทุน2</t>
  </si>
  <si>
    <t>WS VAT</t>
  </si>
  <si>
    <t>ราคาขายส่ง (WS)</t>
  </si>
  <si>
    <t>ค่าการตลาด (MKT)</t>
  </si>
  <si>
    <t>MKT VAT</t>
  </si>
  <si>
    <t>ราคาขายปลีก</t>
  </si>
  <si>
    <t>Dubai (USD/BBL)</t>
  </si>
  <si>
    <t>Baht/USD</t>
  </si>
  <si>
    <t>USD/BBL</t>
  </si>
  <si>
    <t>%</t>
  </si>
  <si>
    <t>Unit</t>
  </si>
  <si>
    <t>LPG Ex-Refine</t>
  </si>
  <si>
    <t>GSP Cost for M7 LPG</t>
  </si>
  <si>
    <t>CP/Dubai (%)</t>
  </si>
  <si>
    <t>LPG Ex-Refinery</t>
  </si>
  <si>
    <t>Freight: Arab Gulf - Singapore</t>
  </si>
  <si>
    <t>FX กบน.</t>
  </si>
  <si>
    <t>LPG Platts กบน.</t>
  </si>
  <si>
    <t>X กบน.</t>
  </si>
  <si>
    <t>%LPG CP Growth</t>
  </si>
  <si>
    <t>%X กบน. Growth</t>
  </si>
  <si>
    <t>%Freight Growth</t>
  </si>
  <si>
    <t>ค่า X กบน. ให้ Growth ตาม Freight Forecast วงญ. (PRISM Feb 22, 2021)</t>
  </si>
  <si>
    <t>ค่า Estimate May-21 อัพเดทตามประกาศ กบน. ล่าสุด ฉบับที่ 9/2564 วันที่ 3 พ.ค. 2564 ที่ใช้ถึง 17 พ.ค. 2564</t>
  </si>
  <si>
    <t>ค่า FX กบน. ใช้ตาม วงญ. (PRISM Apr 20,2021)</t>
  </si>
  <si>
    <t>Freight (X)</t>
  </si>
  <si>
    <t>GSP Cost กบน.</t>
  </si>
  <si>
    <t>FX</t>
  </si>
  <si>
    <t>คุณเตยให้ข้อมูลมา</t>
  </si>
  <si>
    <t>ข้อมูลที่จะต้อง import เข้า (ชื่อปลายทาง)</t>
  </si>
  <si>
    <t>CP Platts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</si>
</sst>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\-yy;@"/>
    <numFmt numFmtId="165" formatCode="#,##0.0000_ ;[Red]\-#,##0.0000\ "/>
    <numFmt numFmtId="166" formatCode="#,##0.00_ ;[Red]\-#,##0.00\ "/>
    <numFmt numFmtId="167" formatCode="0.0%"/>
    <numFmt numFmtId="168" formatCode="0.0000"/>
  </numFmts>
  <fonts count="13">
    <font>
      <sz val="11"/>
      <color theme="1"/>
      <name val="Calibri"/>
      <family val="2"/>
      <charset val="222"/>
      <scheme val="minor"/>
    </font>
    <font>
      <sz val="11"/>
      <color rgb="FF0000FF"/>
      <name val="Calibri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36">
    <xf numFmtId="0" fontId="0" fillId="0" borderId="0" xfId="0"/>
    <xf numFmtId="165" fontId="4" fillId="0" borderId="0" xfId="0" applyNumberFormat="1" applyFont="1" applyBorder="1" applyAlignment="1">
      <alignment vertical="center"/>
    </xf>
    <xf numFmtId="165" fontId="1" fillId="0" borderId="0" xfId="0" applyNumberFormat="1" applyFont="1" applyBorder="1"/>
    <xf numFmtId="166" fontId="0" fillId="0" borderId="0" xfId="0" applyNumberFormat="1" applyBorder="1"/>
    <xf numFmtId="166" fontId="1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2" fontId="1" fillId="0" borderId="0" xfId="0" applyNumberFormat="1" applyFont="1" applyBorder="1"/>
    <xf numFmtId="167" fontId="6" fillId="0" borderId="0" xfId="1" applyNumberFormat="1" applyFont="1" applyBorder="1"/>
    <xf numFmtId="167" fontId="6" fillId="0" borderId="0" xfId="1" applyNumberFormat="1" applyFont="1"/>
    <xf numFmtId="167" fontId="1" fillId="0" borderId="0" xfId="0" applyNumberFormat="1" applyFont="1" applyBorder="1"/>
    <xf numFmtId="167" fontId="8" fillId="0" borderId="0" xfId="1" applyNumberFormat="1" applyFont="1"/>
    <xf numFmtId="166" fontId="6" fillId="0" borderId="0" xfId="0" applyNumberFormat="1" applyFont="1" applyBorder="1"/>
    <xf numFmtId="2" fontId="1" fillId="0" borderId="0" xfId="1" applyNumberFormat="1" applyFont="1" applyBorder="1"/>
    <xf numFmtId="4" fontId="0" fillId="0" borderId="0" xfId="0" applyNumberFormat="1" applyFill="1" applyBorder="1"/>
    <xf numFmtId="4" fontId="0" fillId="0" borderId="0" xfId="0" applyNumberFormat="1"/>
    <xf numFmtId="168" fontId="1" fillId="0" borderId="0" xfId="0" applyNumberFormat="1" applyFont="1" applyBorder="1"/>
    <xf numFmtId="4" fontId="6" fillId="0" borderId="0" xfId="0" applyNumberFormat="1" applyFont="1" applyBorder="1"/>
    <xf numFmtId="4" fontId="1" fillId="0" borderId="0" xfId="0" applyNumberFormat="1" applyFont="1" applyBorder="1"/>
    <xf numFmtId="165" fontId="6" fillId="0" borderId="0" xfId="0" applyNumberFormat="1" applyFont="1" applyBorder="1"/>
    <xf numFmtId="167" fontId="6" fillId="4" borderId="0" xfId="1" applyNumberFormat="1" applyFont="1" applyFill="1" applyBorder="1"/>
    <xf numFmtId="166" fontId="0" fillId="4" borderId="0" xfId="0" applyNumberFormat="1" applyFill="1" applyBorder="1"/>
    <xf numFmtId="9" fontId="0" fillId="0" borderId="0" xfId="0" applyNumberFormat="1"/>
    <xf numFmtId="0" fontId="5" fillId="2" borderId="0" xfId="0" applyFont="1" applyFill="1" applyBorder="1"/>
    <xf numFmtId="164" fontId="5" fillId="2" borderId="0" xfId="0" applyNumberFormat="1" applyFont="1" applyFill="1" applyBorder="1"/>
    <xf numFmtId="164" fontId="6" fillId="3" borderId="0" xfId="0" applyNumberFormat="1" applyFont="1" applyFill="1" applyBorder="1"/>
    <xf numFmtId="0" fontId="9" fillId="0" borderId="0" xfId="0" applyFont="1" applyBorder="1"/>
    <xf numFmtId="4" fontId="10" fillId="0" borderId="0" xfId="0" applyNumberFormat="1" applyFont="1" applyBorder="1"/>
    <xf numFmtId="4" fontId="10" fillId="0" borderId="0" xfId="1" applyNumberFormat="1" applyFont="1" applyBorder="1"/>
    <xf numFmtId="0" fontId="0" fillId="0" borderId="0" xfId="0" applyFill="1" applyBorder="1"/>
    <xf numFmtId="9" fontId="0" fillId="0" borderId="0" xfId="0" applyNumberFormat="1" applyBorder="1"/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5" borderId="0" xfId="0" applyFont="1" applyFill="1"/>
    <xf numFmtId="0" fontId="0" fillId="5" borderId="3" xfId="0" applyFill="1" applyBorder="1"/>
    <xf numFmtId="0" fontId="0" fillId="0" borderId="0" xfId="0" applyFill="1"/>
  </cellXfs>
  <cellStyles count="3">
    <cellStyle name="Normal" xfId="0" builtinId="0"/>
    <cellStyle name="Normal 12 5" xfId="2" xr:uid="{ABE339F3-24A4-4F7C-9523-52077C597060}"/>
    <cellStyle name="Percent" xfId="1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Ex-Refine</a:t>
            </a:r>
            <a:r>
              <a:rPr lang="en-US" baseline="0"/>
              <a:t> vs GSP Cost (USD/T)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GSP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กบน.!$C$4:$AL$4</c:f>
              <c:numCache>
                <c:formatCode>#,##0.00_ ;[Red]\-#,##0.00\ </c:formatCode>
                <c:ptCount val="24"/>
                <c:pt idx="0">
                  <c:v>477.1093252620413</c:v>
                </c:pt>
                <c:pt idx="1">
                  <c:v>462.12480305612195</c:v>
                </c:pt>
                <c:pt idx="2">
                  <c:v>450.8249488608277</c:v>
                </c:pt>
                <c:pt idx="3">
                  <c:v>437.18361339690449</c:v>
                </c:pt>
                <c:pt idx="4">
                  <c:v>446.29901901337581</c:v>
                </c:pt>
                <c:pt idx="5">
                  <c:v>456.82565335515756</c:v>
                </c:pt>
                <c:pt idx="6">
                  <c:v>465.11782014181614</c:v>
                </c:pt>
                <c:pt idx="7">
                  <c:v>440.15927433759794</c:v>
                </c:pt>
                <c:pt idx="8">
                  <c:v>441.35569960721551</c:v>
                </c:pt>
                <c:pt idx="9">
                  <c:v>439.79049958371928</c:v>
                </c:pt>
                <c:pt idx="10" formatCode="#,##0.00">
                  <c:v>418.20179677353184</c:v>
                </c:pt>
                <c:pt idx="11" formatCode="#,##0.00">
                  <c:v>428.58502244258693</c:v>
                </c:pt>
                <c:pt idx="12">
                  <c:v>431.37039518840032</c:v>
                </c:pt>
                <c:pt idx="13">
                  <c:v>433.39880675056168</c:v>
                </c:pt>
                <c:pt idx="14">
                  <c:v>429.23725026926121</c:v>
                </c:pt>
                <c:pt idx="15">
                  <c:v>417.39962810778138</c:v>
                </c:pt>
                <c:pt idx="16">
                  <c:v>425.99424636745249</c:v>
                </c:pt>
                <c:pt idx="17">
                  <c:v>428.02551834130782</c:v>
                </c:pt>
                <c:pt idx="18">
                  <c:v>427.2078955746577</c:v>
                </c:pt>
                <c:pt idx="19">
                  <c:v>427.99531251360639</c:v>
                </c:pt>
                <c:pt idx="20">
                  <c:v>427.99531251360639</c:v>
                </c:pt>
                <c:pt idx="21">
                  <c:v>431.01419576955357</c:v>
                </c:pt>
                <c:pt idx="22" formatCode="#,##0.00">
                  <c:v>434.13106349686848</c:v>
                </c:pt>
                <c:pt idx="23" formatCode="#,##0.00">
                  <c:v>434.13106349686848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7-45F6-BD1C-99276911ED4D}"/>
            </c:ext>
          </c:extLst>
        </c:ser>
        <c:ser>
          <c:idx val="4"/>
          <c:order val="1"/>
          <c:tx>
            <c:v>Ex-Refine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กบน.!$C$10:$AL$10</c:f>
              <c:numCache>
                <c:formatCode>#,##0.00_ ;[Red]\-#,##0.00\ </c:formatCode>
                <c:ptCount val="24"/>
                <c:pt idx="0">
                  <c:v>604.74923344780518</c:v>
                </c:pt>
                <c:pt idx="1">
                  <c:v>542.71543262458158</c:v>
                </c:pt>
                <c:pt idx="2">
                  <c:v>433.14716255112722</c:v>
                </c:pt>
                <c:pt idx="3">
                  <c:v>296.28361910200812</c:v>
                </c:pt>
                <c:pt idx="4">
                  <c:v>344.83544597398804</c:v>
                </c:pt>
                <c:pt idx="5">
                  <c:v>345.38149382296211</c:v>
                </c:pt>
                <c:pt idx="6">
                  <c:v>345.27426383427758</c:v>
                </c:pt>
                <c:pt idx="7">
                  <c:v>384.66419351888538</c:v>
                </c:pt>
                <c:pt idx="8">
                  <c:v>398.9190632221696</c:v>
                </c:pt>
                <c:pt idx="9">
                  <c:v>427.54474731910369</c:v>
                </c:pt>
                <c:pt idx="10">
                  <c:v>491.0034062173246</c:v>
                </c:pt>
                <c:pt idx="11">
                  <c:v>512.57427004297585</c:v>
                </c:pt>
                <c:pt idx="12">
                  <c:v>609.86630466732186</c:v>
                </c:pt>
                <c:pt idx="13">
                  <c:v>629.29842219664283</c:v>
                </c:pt>
                <c:pt idx="14">
                  <c:v>591.97417220204966</c:v>
                </c:pt>
                <c:pt idx="15">
                  <c:v>551.58975499866756</c:v>
                </c:pt>
                <c:pt idx="16">
                  <c:v>513.95528090803339</c:v>
                </c:pt>
                <c:pt idx="17">
                  <c:v>501.67897744348124</c:v>
                </c:pt>
                <c:pt idx="18">
                  <c:v>502.90284110261206</c:v>
                </c:pt>
                <c:pt idx="19">
                  <c:v>526.01477293217749</c:v>
                </c:pt>
                <c:pt idx="20">
                  <c:v>549.12670476174287</c:v>
                </c:pt>
                <c:pt idx="21">
                  <c:v>585.35056842087374</c:v>
                </c:pt>
                <c:pt idx="22">
                  <c:v>596.5744320800045</c:v>
                </c:pt>
                <c:pt idx="23">
                  <c:v>610.91022756870075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7-45F6-BD1C-99276911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</a:t>
            </a:r>
            <a:r>
              <a:rPr lang="th-TH"/>
              <a:t>กบน. </a:t>
            </a:r>
            <a:r>
              <a:rPr lang="en-US"/>
              <a:t>(USD/T)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กบน.!$A$8</c:f>
              <c:strCache>
                <c:ptCount val="1"/>
                <c:pt idx="0">
                  <c:v>X กบน.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กบน.!$C$8:$AL$8</c:f>
              <c:numCache>
                <c:formatCode>#,##0.00_ ;[Red]\-#,##0.00\ </c:formatCode>
                <c:ptCount val="24"/>
                <c:pt idx="0">
                  <c:v>62.332029146729774</c:v>
                </c:pt>
                <c:pt idx="1">
                  <c:v>66.968497758681224</c:v>
                </c:pt>
                <c:pt idx="2">
                  <c:v>56.890710938223968</c:v>
                </c:pt>
                <c:pt idx="3">
                  <c:v>48.263248731637681</c:v>
                </c:pt>
                <c:pt idx="4">
                  <c:v>49.996736296568677</c:v>
                </c:pt>
                <c:pt idx="5">
                  <c:v>28.99316048962875</c:v>
                </c:pt>
                <c:pt idx="6">
                  <c:v>25.224263834277334</c:v>
                </c:pt>
                <c:pt idx="7">
                  <c:v>47.33086018555197</c:v>
                </c:pt>
                <c:pt idx="8" formatCode="#,##0.00">
                  <c:v>50.882396555502986</c:v>
                </c:pt>
                <c:pt idx="9" formatCode="#,##0.00">
                  <c:v>49.9802311900715</c:v>
                </c:pt>
                <c:pt idx="10" formatCode="#,##0.00">
                  <c:v>56.390072883991444</c:v>
                </c:pt>
                <c:pt idx="11" formatCode="#,##0.00">
                  <c:v>75.90437756985763</c:v>
                </c:pt>
                <c:pt idx="12">
                  <c:v>96.385659506031359</c:v>
                </c:pt>
                <c:pt idx="13">
                  <c:v>59.152588863309582</c:v>
                </c:pt>
                <c:pt idx="14">
                  <c:v>29.738867542551464</c:v>
                </c:pt>
                <c:pt idx="15">
                  <c:v>39.270680924593336</c:v>
                </c:pt>
                <c:pt idx="16">
                  <c:v>43.567045613915816</c:v>
                </c:pt>
                <c:pt idx="17">
                  <c:v>46.67897744348123</c:v>
                </c:pt>
                <c:pt idx="18">
                  <c:v>52.902841102612058</c:v>
                </c:pt>
                <c:pt idx="19">
                  <c:v>56.014772932177472</c:v>
                </c:pt>
                <c:pt idx="20">
                  <c:v>59.126704761742879</c:v>
                </c:pt>
                <c:pt idx="21">
                  <c:v>65.350568420873714</c:v>
                </c:pt>
                <c:pt idx="22">
                  <c:v>71.574432080004541</c:v>
                </c:pt>
                <c:pt idx="23">
                  <c:v>80.910227568700776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5-42E6-BEA0-91A6B3CE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 CP vs Platts (USD/T)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กบน.!$A$7</c:f>
              <c:strCache>
                <c:ptCount val="1"/>
                <c:pt idx="0">
                  <c:v>LPG 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กบน.!$C$7:$AL$7</c:f>
              <c:numCache>
                <c:formatCode>#,##0.00_ ;[Red]\-#,##0.00\ </c:formatCode>
                <c:ptCount val="24"/>
                <c:pt idx="0">
                  <c:v>577.5</c:v>
                </c:pt>
                <c:pt idx="1">
                  <c:v>525</c:v>
                </c:pt>
                <c:pt idx="2">
                  <c:v>455</c:v>
                </c:pt>
                <c:pt idx="3">
                  <c:v>235</c:v>
                </c:pt>
                <c:pt idx="4">
                  <c:v>340</c:v>
                </c:pt>
                <c:pt idx="5">
                  <c:v>340</c:v>
                </c:pt>
                <c:pt idx="6">
                  <c:v>350</c:v>
                </c:pt>
                <c:pt idx="7">
                  <c:v>355</c:v>
                </c:pt>
                <c:pt idx="8" formatCode="0.00">
                  <c:v>360</c:v>
                </c:pt>
                <c:pt idx="9" formatCode="0.00">
                  <c:v>377.5</c:v>
                </c:pt>
                <c:pt idx="10" formatCode="0.00">
                  <c:v>435</c:v>
                </c:pt>
                <c:pt idx="11" formatCode="0.00">
                  <c:v>455</c:v>
                </c:pt>
                <c:pt idx="12">
                  <c:v>540</c:v>
                </c:pt>
                <c:pt idx="13">
                  <c:v>595</c:v>
                </c:pt>
                <c:pt idx="14">
                  <c:v>610</c:v>
                </c:pt>
                <c:pt idx="15">
                  <c:v>545</c:v>
                </c:pt>
                <c:pt idx="16">
                  <c:v>485</c:v>
                </c:pt>
                <c:pt idx="17">
                  <c:v>455</c:v>
                </c:pt>
                <c:pt idx="18">
                  <c:v>450</c:v>
                </c:pt>
                <c:pt idx="19">
                  <c:v>470</c:v>
                </c:pt>
                <c:pt idx="20" formatCode="0.00">
                  <c:v>490</c:v>
                </c:pt>
                <c:pt idx="21" formatCode="0.00">
                  <c:v>520</c:v>
                </c:pt>
                <c:pt idx="22" formatCode="0.00">
                  <c:v>525</c:v>
                </c:pt>
                <c:pt idx="23" formatCode="0.00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C-43A6-8CD8-F73B5AB5BB7B}"/>
            </c:ext>
          </c:extLst>
        </c:ser>
        <c:ser>
          <c:idx val="1"/>
          <c:order val="1"/>
          <c:tx>
            <c:strRef>
              <c:f>กบน.!$A$6</c:f>
              <c:strCache>
                <c:ptCount val="1"/>
                <c:pt idx="0">
                  <c:v>LPG Platts กบน.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กบน.!$C$6:$AL$6</c:f>
              <c:numCache>
                <c:formatCode>#,##0.00_ ;[Red]\-#,##0.00\ </c:formatCode>
                <c:ptCount val="24"/>
                <c:pt idx="0">
                  <c:v>542.41720430107546</c:v>
                </c:pt>
                <c:pt idx="1">
                  <c:v>475.7469348659003</c:v>
                </c:pt>
                <c:pt idx="2">
                  <c:v>376.25645161290328</c:v>
                </c:pt>
                <c:pt idx="3">
                  <c:v>248.02037037037044</c:v>
                </c:pt>
                <c:pt idx="4">
                  <c:v>294.83870967741939</c:v>
                </c:pt>
                <c:pt idx="5">
                  <c:v>316.38833333333338</c:v>
                </c:pt>
                <c:pt idx="6">
                  <c:v>320.05000000000024</c:v>
                </c:pt>
                <c:pt idx="7">
                  <c:v>337.33333333333343</c:v>
                </c:pt>
                <c:pt idx="8">
                  <c:v>348.03666666666663</c:v>
                </c:pt>
                <c:pt idx="9">
                  <c:v>377.5645161290322</c:v>
                </c:pt>
                <c:pt idx="10">
                  <c:v>434.61333333333317</c:v>
                </c:pt>
                <c:pt idx="11">
                  <c:v>436.66989247311824</c:v>
                </c:pt>
                <c:pt idx="12">
                  <c:v>513.48064516129045</c:v>
                </c:pt>
                <c:pt idx="13">
                  <c:v>570.14583333333326</c:v>
                </c:pt>
                <c:pt idx="14">
                  <c:v>562.23530465949818</c:v>
                </c:pt>
                <c:pt idx="15">
                  <c:v>512.31907407407425</c:v>
                </c:pt>
                <c:pt idx="16">
                  <c:v>470.38823529411758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C-43A6-8CD8-F73B5AB5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Dubai (USD/BBL)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กบน.!$A$22</c:f>
              <c:strCache>
                <c:ptCount val="1"/>
                <c:pt idx="0">
                  <c:v>Dubai (USD/BBL)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กบน.!$C$22:$AL$22</c:f>
              <c:numCache>
                <c:formatCode>0.00</c:formatCode>
                <c:ptCount val="24"/>
                <c:pt idx="0">
                  <c:v>64.286428571428573</c:v>
                </c:pt>
                <c:pt idx="1">
                  <c:v>54.218999999999994</c:v>
                </c:pt>
                <c:pt idx="2">
                  <c:v>33.700227272727282</c:v>
                </c:pt>
                <c:pt idx="3">
                  <c:v>20.386666666666667</c:v>
                </c:pt>
                <c:pt idx="4">
                  <c:v>30.502941176470593</c:v>
                </c:pt>
                <c:pt idx="5">
                  <c:v>40.790909090909082</c:v>
                </c:pt>
                <c:pt idx="6">
                  <c:v>43.279047619047631</c:v>
                </c:pt>
                <c:pt idx="7">
                  <c:v>44.043500000000009</c:v>
                </c:pt>
                <c:pt idx="8">
                  <c:v>41.533863636363634</c:v>
                </c:pt>
                <c:pt idx="9">
                  <c:v>40.638095238095239</c:v>
                </c:pt>
                <c:pt idx="10">
                  <c:v>43.211250000000007</c:v>
                </c:pt>
                <c:pt idx="11">
                  <c:v>49.52058823529412</c:v>
                </c:pt>
                <c:pt idx="12">
                  <c:v>54.771999999999998</c:v>
                </c:pt>
                <c:pt idx="13">
                  <c:v>60.854999999999997</c:v>
                </c:pt>
                <c:pt idx="14">
                  <c:v>64.41</c:v>
                </c:pt>
                <c:pt idx="15">
                  <c:v>62.894285714285701</c:v>
                </c:pt>
                <c:pt idx="16">
                  <c:v>63.6</c:v>
                </c:pt>
                <c:pt idx="17">
                  <c:v>63.8</c:v>
                </c:pt>
                <c:pt idx="18">
                  <c:v>64</c:v>
                </c:pt>
                <c:pt idx="19">
                  <c:v>64.099999999999994</c:v>
                </c:pt>
                <c:pt idx="20">
                  <c:v>63.8</c:v>
                </c:pt>
                <c:pt idx="21">
                  <c:v>64</c:v>
                </c:pt>
                <c:pt idx="22">
                  <c:v>64.5</c:v>
                </c:pt>
                <c:pt idx="2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5-436A-B896-501C3F01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31</xdr:row>
      <xdr:rowOff>0</xdr:rowOff>
    </xdr:from>
    <xdr:to>
      <xdr:col>38</xdr:col>
      <xdr:colOff>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3602A-E617-4813-BD95-C0EC1DAA1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38</xdr:col>
      <xdr:colOff>0</xdr:colOff>
      <xdr:row>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808BA-239D-4EC9-856E-3B1DDBFBD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65</xdr:row>
      <xdr:rowOff>0</xdr:rowOff>
    </xdr:from>
    <xdr:to>
      <xdr:col>38</xdr:col>
      <xdr:colOff>0</xdr:colOff>
      <xdr:row>81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A9262-58D2-44DC-8A6C-3235782B1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82</xdr:row>
      <xdr:rowOff>0</xdr:rowOff>
    </xdr:from>
    <xdr:to>
      <xdr:col>38</xdr:col>
      <xdr:colOff>0</xdr:colOff>
      <xdr:row>98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38C1D-BA29-4A68-98E1-F8E8B8E14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"/>
  <sheetViews>
    <sheetView tabSelected="1" zoomScaleNormal="100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AO8" sqref="AO8"/>
    </sheetView>
  </sheetViews>
  <sheetFormatPr defaultRowHeight="14.5"/>
  <cols>
    <col min="1" max="1" width="48.453125" customWidth="1"/>
    <col min="2" max="2" width="28.90625" customWidth="1"/>
    <col min="3" max="14" width="9" hidden="1" customWidth="1"/>
    <col min="39" max="39" width="1.7265625" customWidth="1"/>
    <col min="41" max="41" width="45.36328125" customWidth="1"/>
    <col min="43" max="43" width="17.6328125" customWidth="1"/>
  </cols>
  <sheetData>
    <row r="1" spans="1:43">
      <c r="C1" s="8"/>
      <c r="D1" s="9"/>
      <c r="E1" s="9"/>
      <c r="F1" s="9"/>
      <c r="G1" s="9"/>
      <c r="H1" s="9"/>
      <c r="I1" s="9"/>
      <c r="J1" s="9"/>
      <c r="K1" s="9"/>
      <c r="L1" s="9"/>
      <c r="M1" s="8"/>
      <c r="N1" s="8"/>
      <c r="O1" s="11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1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43" ht="17.5">
      <c r="A2" s="23" t="s">
        <v>19</v>
      </c>
      <c r="B2" s="23" t="s">
        <v>17</v>
      </c>
      <c r="C2" s="24">
        <v>43466</v>
      </c>
      <c r="D2" s="24">
        <v>43497</v>
      </c>
      <c r="E2" s="24">
        <v>43525</v>
      </c>
      <c r="F2" s="24">
        <v>43556</v>
      </c>
      <c r="G2" s="24">
        <v>43586</v>
      </c>
      <c r="H2" s="24">
        <v>43617</v>
      </c>
      <c r="I2" s="24">
        <v>43647</v>
      </c>
      <c r="J2" s="24">
        <v>43678</v>
      </c>
      <c r="K2" s="24">
        <v>43709</v>
      </c>
      <c r="L2" s="24">
        <v>43739</v>
      </c>
      <c r="M2" s="24">
        <v>43770</v>
      </c>
      <c r="N2" s="24">
        <v>43800</v>
      </c>
      <c r="O2" s="24">
        <v>43831</v>
      </c>
      <c r="P2" s="24">
        <v>43862</v>
      </c>
      <c r="Q2" s="24">
        <v>43891</v>
      </c>
      <c r="R2" s="24">
        <v>43922</v>
      </c>
      <c r="S2" s="24">
        <v>43952</v>
      </c>
      <c r="T2" s="24">
        <v>43983</v>
      </c>
      <c r="U2" s="24">
        <v>44013</v>
      </c>
      <c r="V2" s="24">
        <v>44044</v>
      </c>
      <c r="W2" s="24">
        <v>44075</v>
      </c>
      <c r="X2" s="24">
        <v>44105</v>
      </c>
      <c r="Y2" s="24">
        <v>44136</v>
      </c>
      <c r="Z2" s="24">
        <v>44166</v>
      </c>
      <c r="AA2" s="25">
        <v>44197</v>
      </c>
      <c r="AB2" s="25">
        <v>44228</v>
      </c>
      <c r="AC2" s="25">
        <v>44256</v>
      </c>
      <c r="AD2" s="25">
        <v>44287</v>
      </c>
      <c r="AE2" s="25">
        <v>44317</v>
      </c>
      <c r="AF2" s="25">
        <v>44348</v>
      </c>
      <c r="AG2" s="25">
        <v>44378</v>
      </c>
      <c r="AH2" s="25">
        <v>44409</v>
      </c>
      <c r="AI2" s="25">
        <v>44440</v>
      </c>
      <c r="AJ2" s="25">
        <v>44470</v>
      </c>
      <c r="AK2" s="25">
        <v>44501</v>
      </c>
      <c r="AL2" s="25">
        <v>44531</v>
      </c>
      <c r="AO2" s="33" t="s">
        <v>36</v>
      </c>
    </row>
    <row r="3" spans="1:43">
      <c r="A3" s="6" t="s">
        <v>19</v>
      </c>
      <c r="B3" s="6" t="s">
        <v>0</v>
      </c>
      <c r="C3" s="2">
        <v>14.657999999999999</v>
      </c>
      <c r="D3" s="2">
        <v>14.564500000000001</v>
      </c>
      <c r="E3" s="2">
        <v>14.564500000000001</v>
      </c>
      <c r="F3" s="2">
        <v>14.564500000000001</v>
      </c>
      <c r="G3" s="2">
        <v>14.5739</v>
      </c>
      <c r="H3" s="2">
        <v>14.5739</v>
      </c>
      <c r="I3" s="2">
        <v>14.5739</v>
      </c>
      <c r="J3" s="2">
        <v>14.4901</v>
      </c>
      <c r="K3" s="2">
        <v>14.4901</v>
      </c>
      <c r="L3" s="2">
        <v>14.4901</v>
      </c>
      <c r="M3" s="2">
        <v>14.501099999999999</v>
      </c>
      <c r="N3" s="2">
        <v>14.501099999999999</v>
      </c>
      <c r="O3" s="2">
        <v>14.501099999999999</v>
      </c>
      <c r="P3" s="2">
        <v>14.3132</v>
      </c>
      <c r="Q3" s="2">
        <v>14.3132</v>
      </c>
      <c r="R3" s="2">
        <v>14.3132</v>
      </c>
      <c r="S3" s="2">
        <v>14.536</v>
      </c>
      <c r="T3" s="2">
        <v>14.536</v>
      </c>
      <c r="U3" s="2">
        <v>14.536</v>
      </c>
      <c r="V3" s="2">
        <v>13.869400000000001</v>
      </c>
      <c r="W3" s="2">
        <v>13.869400000000001</v>
      </c>
      <c r="X3" s="2">
        <v>13.869400000000001</v>
      </c>
      <c r="Y3" s="16">
        <v>13.0252</v>
      </c>
      <c r="Z3" s="16">
        <v>13.0252</v>
      </c>
      <c r="AA3" s="16">
        <v>13.0252</v>
      </c>
      <c r="AB3" s="2">
        <v>13.0768</v>
      </c>
      <c r="AC3" s="2">
        <v>13.0768</v>
      </c>
      <c r="AD3" s="2">
        <v>13.0768</v>
      </c>
      <c r="AE3" s="2">
        <v>13.4186</v>
      </c>
      <c r="AF3" s="2">
        <v>13.4186</v>
      </c>
      <c r="AG3" s="2">
        <v>13.4186</v>
      </c>
      <c r="AH3" s="2">
        <v>13.443332766052377</v>
      </c>
      <c r="AI3" s="2">
        <v>13.443332766052377</v>
      </c>
      <c r="AJ3" s="2">
        <v>13.443332766052377</v>
      </c>
      <c r="AK3" s="16">
        <v>13.540547870467329</v>
      </c>
      <c r="AL3" s="16">
        <v>13.540547870467329</v>
      </c>
    </row>
    <row r="4" spans="1:43" ht="15" thickBot="1">
      <c r="A4" s="6" t="s">
        <v>19</v>
      </c>
      <c r="B4" s="6" t="s">
        <v>1</v>
      </c>
      <c r="C4" s="3">
        <f>C3/C5*1000</f>
        <v>452.56411116032274</v>
      </c>
      <c r="D4" s="3">
        <f>D3/D5*1000</f>
        <v>459.86450442465184</v>
      </c>
      <c r="E4" s="3">
        <f t="shared" ref="E4:Z4" si="0">E3/E5*1000</f>
        <v>459.76125860679468</v>
      </c>
      <c r="F4" s="3">
        <f t="shared" si="0"/>
        <v>456.45831895806799</v>
      </c>
      <c r="G4" s="3">
        <f t="shared" si="0"/>
        <v>455.31027643070496</v>
      </c>
      <c r="H4" s="3">
        <f t="shared" si="0"/>
        <v>458.77400015657992</v>
      </c>
      <c r="I4" s="3">
        <f t="shared" si="0"/>
        <v>469.94431036196727</v>
      </c>
      <c r="J4" s="3">
        <f t="shared" si="0"/>
        <v>467.20096673764169</v>
      </c>
      <c r="K4" s="3">
        <f t="shared" si="0"/>
        <v>469.86179489533845</v>
      </c>
      <c r="L4" s="3">
        <f t="shared" si="0"/>
        <v>472.29380828084663</v>
      </c>
      <c r="M4" s="3">
        <f t="shared" si="0"/>
        <v>476.14370454868998</v>
      </c>
      <c r="N4" s="3">
        <f t="shared" si="0"/>
        <v>476.6077003296059</v>
      </c>
      <c r="O4" s="3">
        <f t="shared" si="0"/>
        <v>477.1093252620413</v>
      </c>
      <c r="P4" s="3">
        <f t="shared" si="0"/>
        <v>462.12480305612195</v>
      </c>
      <c r="Q4" s="3">
        <f t="shared" si="0"/>
        <v>450.8249488608277</v>
      </c>
      <c r="R4" s="3">
        <f t="shared" si="0"/>
        <v>437.18361339690449</v>
      </c>
      <c r="S4" s="3">
        <f t="shared" si="0"/>
        <v>446.29901901337581</v>
      </c>
      <c r="T4" s="3">
        <f t="shared" si="0"/>
        <v>456.82565335515756</v>
      </c>
      <c r="U4" s="3">
        <f t="shared" si="0"/>
        <v>465.11782014181614</v>
      </c>
      <c r="V4" s="12">
        <f t="shared" si="0"/>
        <v>440.15927433759794</v>
      </c>
      <c r="W4" s="12">
        <f t="shared" si="0"/>
        <v>441.35569960721551</v>
      </c>
      <c r="X4" s="12">
        <f t="shared" si="0"/>
        <v>439.79049958371928</v>
      </c>
      <c r="Y4" s="17">
        <f t="shared" si="0"/>
        <v>418.20179677353184</v>
      </c>
      <c r="Z4" s="17">
        <f t="shared" si="0"/>
        <v>428.58502244258693</v>
      </c>
      <c r="AA4" s="3">
        <f t="shared" ref="AA4:AL4" si="1">AA3/AA5*1000</f>
        <v>431.37039518840032</v>
      </c>
      <c r="AB4" s="3">
        <f t="shared" si="1"/>
        <v>433.39880675056168</v>
      </c>
      <c r="AC4" s="3">
        <f t="shared" si="1"/>
        <v>429.23725026926121</v>
      </c>
      <c r="AD4" s="3">
        <f t="shared" si="1"/>
        <v>417.39962810778138</v>
      </c>
      <c r="AE4" s="3">
        <f t="shared" si="1"/>
        <v>425.99424636745249</v>
      </c>
      <c r="AF4" s="3">
        <f t="shared" si="1"/>
        <v>428.02551834130782</v>
      </c>
      <c r="AG4" s="3">
        <f t="shared" si="1"/>
        <v>427.2078955746577</v>
      </c>
      <c r="AH4" s="12">
        <f t="shared" si="1"/>
        <v>427.99531251360639</v>
      </c>
      <c r="AI4" s="12">
        <f t="shared" si="1"/>
        <v>427.99531251360639</v>
      </c>
      <c r="AJ4" s="12">
        <f t="shared" si="1"/>
        <v>431.01419576955357</v>
      </c>
      <c r="AK4" s="17">
        <f t="shared" si="1"/>
        <v>434.13106349686848</v>
      </c>
      <c r="AL4" s="17">
        <f t="shared" si="1"/>
        <v>434.13106349686848</v>
      </c>
      <c r="AO4" s="34" t="s">
        <v>33</v>
      </c>
      <c r="AQ4" t="s">
        <v>35</v>
      </c>
    </row>
    <row r="5" spans="1:43" ht="15" thickBot="1">
      <c r="A5" s="6" t="s">
        <v>23</v>
      </c>
      <c r="B5" s="6" t="s">
        <v>14</v>
      </c>
      <c r="C5" s="4">
        <v>32.3887812544803</v>
      </c>
      <c r="D5" s="4">
        <v>31.671285476190466</v>
      </c>
      <c r="E5" s="4">
        <v>31.678397706093186</v>
      </c>
      <c r="F5" s="4">
        <v>31.90762309523808</v>
      </c>
      <c r="G5" s="4">
        <v>32.008721863799281</v>
      </c>
      <c r="H5" s="4">
        <v>31.767057407407385</v>
      </c>
      <c r="I5" s="4">
        <v>31.011972437275986</v>
      </c>
      <c r="J5" s="4">
        <v>31.014704659498204</v>
      </c>
      <c r="K5" s="4">
        <v>30.839068333333344</v>
      </c>
      <c r="L5" s="4">
        <v>30.680266702508941</v>
      </c>
      <c r="M5" s="4">
        <v>30.455301333333352</v>
      </c>
      <c r="N5" s="4">
        <v>30.425651935483888</v>
      </c>
      <c r="O5" s="2">
        <v>30.393662903225806</v>
      </c>
      <c r="P5" s="2">
        <v>30.972585555555558</v>
      </c>
      <c r="Q5" s="2">
        <v>31.748908387096762</v>
      </c>
      <c r="R5" s="2">
        <v>32.739561962962966</v>
      </c>
      <c r="S5" s="2">
        <v>32.570091756272376</v>
      </c>
      <c r="T5" s="2">
        <v>31.819579074074099</v>
      </c>
      <c r="U5" s="2">
        <v>31.252296451612885</v>
      </c>
      <c r="V5" s="2">
        <v>31.509957437275997</v>
      </c>
      <c r="W5" s="2">
        <v>31.424540370370369</v>
      </c>
      <c r="X5" s="2">
        <v>31.536379283154108</v>
      </c>
      <c r="Y5" s="2">
        <v>31.145729407407387</v>
      </c>
      <c r="Z5" s="2">
        <v>30.391169354838688</v>
      </c>
      <c r="AA5" s="2">
        <v>30.194932580645144</v>
      </c>
      <c r="AB5" s="2">
        <v>30.172671904761888</v>
      </c>
      <c r="AC5" s="2">
        <v>30.465203082437284</v>
      </c>
      <c r="AD5" s="2">
        <v>31.329208555555532</v>
      </c>
      <c r="AE5" s="2">
        <v>31.499486470588234</v>
      </c>
      <c r="AF5" s="2">
        <v>31.35</v>
      </c>
      <c r="AG5" s="2">
        <v>31.41</v>
      </c>
      <c r="AH5" s="2">
        <v>31.41</v>
      </c>
      <c r="AI5" s="2">
        <v>31.41</v>
      </c>
      <c r="AJ5" s="2">
        <v>31.19</v>
      </c>
      <c r="AK5" s="2">
        <v>31.19</v>
      </c>
      <c r="AL5" s="2">
        <v>31.19</v>
      </c>
      <c r="AO5" s="34" t="s">
        <v>34</v>
      </c>
      <c r="AQ5" s="31" t="s">
        <v>32</v>
      </c>
    </row>
    <row r="6" spans="1:43" ht="15" thickBot="1">
      <c r="A6" s="6" t="s">
        <v>24</v>
      </c>
      <c r="B6" s="6" t="s">
        <v>1</v>
      </c>
      <c r="C6" s="4">
        <v>420.37379032258059</v>
      </c>
      <c r="D6" s="4">
        <v>450.07857142857137</v>
      </c>
      <c r="E6" s="4">
        <v>494.40161290322578</v>
      </c>
      <c r="F6" s="4">
        <v>520.30555555555588</v>
      </c>
      <c r="G6" s="4">
        <v>503.17383512544791</v>
      </c>
      <c r="H6" s="4">
        <v>392.53999999999979</v>
      </c>
      <c r="I6" s="4">
        <v>352.88198924731194</v>
      </c>
      <c r="J6" s="4">
        <v>351.2442652329749</v>
      </c>
      <c r="K6" s="4">
        <v>360.23333333333341</v>
      </c>
      <c r="L6" s="4">
        <v>427.36129032258049</v>
      </c>
      <c r="M6" s="4">
        <v>428.05111111111086</v>
      </c>
      <c r="N6" s="4">
        <v>448.10645161290347</v>
      </c>
      <c r="O6" s="4">
        <v>542.41720430107546</v>
      </c>
      <c r="P6" s="4">
        <v>475.7469348659003</v>
      </c>
      <c r="Q6" s="4">
        <v>376.25645161290328</v>
      </c>
      <c r="R6" s="4">
        <v>248.02037037037044</v>
      </c>
      <c r="S6" s="4">
        <v>294.83870967741939</v>
      </c>
      <c r="T6" s="4">
        <v>316.38833333333338</v>
      </c>
      <c r="U6" s="4">
        <v>320.05000000000024</v>
      </c>
      <c r="V6" s="4">
        <v>337.33333333333343</v>
      </c>
      <c r="W6" s="4">
        <v>348.03666666666663</v>
      </c>
      <c r="X6" s="4">
        <v>377.5645161290322</v>
      </c>
      <c r="Y6" s="4">
        <v>434.61333333333317</v>
      </c>
      <c r="Z6" s="4">
        <v>436.66989247311824</v>
      </c>
      <c r="AA6" s="4">
        <v>513.48064516129045</v>
      </c>
      <c r="AB6" s="4">
        <v>570.14583333333326</v>
      </c>
      <c r="AC6" s="4">
        <v>562.23530465949818</v>
      </c>
      <c r="AD6" s="4">
        <v>512.31907407407425</v>
      </c>
      <c r="AE6" s="4">
        <v>470.38823529411758</v>
      </c>
      <c r="AF6" s="4"/>
      <c r="AG6" s="4"/>
      <c r="AH6" s="4"/>
      <c r="AI6" s="4"/>
      <c r="AJ6" s="4"/>
      <c r="AK6" s="4"/>
      <c r="AL6" s="4"/>
      <c r="AO6" s="34" t="s">
        <v>37</v>
      </c>
      <c r="AQ6" s="32" t="s">
        <v>33</v>
      </c>
    </row>
    <row r="7" spans="1:43" ht="15" thickBot="1">
      <c r="A7" s="6" t="s">
        <v>2</v>
      </c>
      <c r="B7" s="6" t="s">
        <v>1</v>
      </c>
      <c r="C7" s="4">
        <v>425</v>
      </c>
      <c r="D7" s="4">
        <v>455</v>
      </c>
      <c r="E7" s="4">
        <v>505</v>
      </c>
      <c r="F7" s="4">
        <v>525</v>
      </c>
      <c r="G7" s="4">
        <v>527.5</v>
      </c>
      <c r="H7" s="4">
        <v>422.5</v>
      </c>
      <c r="I7" s="4">
        <v>365</v>
      </c>
      <c r="J7" s="4">
        <v>365</v>
      </c>
      <c r="K7" s="4">
        <v>355</v>
      </c>
      <c r="L7" s="4">
        <v>427.5</v>
      </c>
      <c r="M7" s="4">
        <v>437.5</v>
      </c>
      <c r="N7" s="4">
        <v>447.5</v>
      </c>
      <c r="O7" s="4">
        <v>577.5</v>
      </c>
      <c r="P7" s="4">
        <v>525</v>
      </c>
      <c r="Q7" s="4">
        <v>455</v>
      </c>
      <c r="R7" s="4">
        <v>235</v>
      </c>
      <c r="S7" s="4">
        <v>340</v>
      </c>
      <c r="T7" s="4">
        <v>340</v>
      </c>
      <c r="U7" s="4">
        <v>350</v>
      </c>
      <c r="V7" s="4">
        <v>355</v>
      </c>
      <c r="W7" s="7">
        <v>360</v>
      </c>
      <c r="X7" s="7">
        <v>377.5</v>
      </c>
      <c r="Y7" s="7">
        <v>435</v>
      </c>
      <c r="Z7" s="7">
        <v>455</v>
      </c>
      <c r="AA7" s="4">
        <v>540</v>
      </c>
      <c r="AB7" s="4">
        <v>595</v>
      </c>
      <c r="AC7" s="4">
        <v>610</v>
      </c>
      <c r="AD7" s="4">
        <v>545</v>
      </c>
      <c r="AE7" s="4">
        <v>485</v>
      </c>
      <c r="AF7" s="4">
        <v>455</v>
      </c>
      <c r="AG7" s="4">
        <v>450</v>
      </c>
      <c r="AH7" s="4">
        <v>470</v>
      </c>
      <c r="AI7" s="7">
        <v>490</v>
      </c>
      <c r="AJ7" s="7">
        <v>520</v>
      </c>
      <c r="AK7" s="7">
        <v>525</v>
      </c>
      <c r="AL7" s="7">
        <v>530</v>
      </c>
      <c r="AO7" s="35"/>
      <c r="AQ7" s="32" t="s">
        <v>34</v>
      </c>
    </row>
    <row r="8" spans="1:43">
      <c r="A8" s="6" t="s">
        <v>25</v>
      </c>
      <c r="B8" s="6" t="s">
        <v>1</v>
      </c>
      <c r="C8" s="4">
        <v>33.311334458848997</v>
      </c>
      <c r="D8" s="4">
        <v>22.763008373233362</v>
      </c>
      <c r="E8" s="4">
        <v>25.55011883510107</v>
      </c>
      <c r="F8" s="4">
        <v>37.100652041732637</v>
      </c>
      <c r="G8" s="4">
        <v>50.536948609520671</v>
      </c>
      <c r="H8" s="4">
        <v>57.228748010386276</v>
      </c>
      <c r="I8" s="4">
        <v>71.131427197954366</v>
      </c>
      <c r="J8" s="4">
        <v>58.850819737923651</v>
      </c>
      <c r="K8" s="4">
        <v>51.84703052829969</v>
      </c>
      <c r="L8" s="4">
        <v>63.487039157100781</v>
      </c>
      <c r="M8" s="4">
        <v>69.834085723041454</v>
      </c>
      <c r="N8" s="4">
        <v>64.737689303480266</v>
      </c>
      <c r="O8" s="4">
        <v>62.332029146729774</v>
      </c>
      <c r="P8" s="4">
        <v>66.968497758681224</v>
      </c>
      <c r="Q8" s="4">
        <v>56.890710938223968</v>
      </c>
      <c r="R8" s="4">
        <v>48.263248731637681</v>
      </c>
      <c r="S8" s="4">
        <v>49.996736296568677</v>
      </c>
      <c r="T8" s="4">
        <v>28.99316048962875</v>
      </c>
      <c r="U8" s="4">
        <v>25.224263834277334</v>
      </c>
      <c r="V8" s="4">
        <v>47.33086018555197</v>
      </c>
      <c r="W8" s="18">
        <v>50.882396555502986</v>
      </c>
      <c r="X8" s="18">
        <v>49.9802311900715</v>
      </c>
      <c r="Y8" s="18">
        <v>56.390072883991444</v>
      </c>
      <c r="Z8" s="18">
        <v>75.90437756985763</v>
      </c>
      <c r="AA8" s="4">
        <v>96.385659506031359</v>
      </c>
      <c r="AB8" s="4">
        <v>59.152588863309582</v>
      </c>
      <c r="AC8" s="4">
        <v>29.738867542551464</v>
      </c>
      <c r="AD8" s="4">
        <v>39.270680924593336</v>
      </c>
      <c r="AE8" s="4">
        <v>43.567045613915816</v>
      </c>
      <c r="AF8" s="12">
        <f t="shared" ref="AF8:AL8" si="2">AE8*(1+AF21)</f>
        <v>46.67897744348123</v>
      </c>
      <c r="AG8" s="12">
        <f t="shared" si="2"/>
        <v>52.902841102612058</v>
      </c>
      <c r="AH8" s="12">
        <f t="shared" si="2"/>
        <v>56.014772932177472</v>
      </c>
      <c r="AI8" s="12">
        <f t="shared" si="2"/>
        <v>59.126704761742879</v>
      </c>
      <c r="AJ8" s="12">
        <f t="shared" si="2"/>
        <v>65.350568420873714</v>
      </c>
      <c r="AK8" s="12">
        <f t="shared" si="2"/>
        <v>71.574432080004541</v>
      </c>
      <c r="AL8" s="12">
        <f t="shared" si="2"/>
        <v>80.910227568700776</v>
      </c>
      <c r="AO8" s="34" t="s">
        <v>32</v>
      </c>
    </row>
    <row r="9" spans="1:43">
      <c r="A9" s="6" t="s">
        <v>4</v>
      </c>
      <c r="B9" s="6" t="s">
        <v>0</v>
      </c>
      <c r="C9" s="4">
        <v>2.9032258064516136E-3</v>
      </c>
      <c r="D9" s="4">
        <v>3.000000000000002E-2</v>
      </c>
      <c r="E9" s="4">
        <v>3.000000000000002E-2</v>
      </c>
      <c r="F9" s="4">
        <v>3.000000000000002E-2</v>
      </c>
      <c r="G9" s="4">
        <v>3.000000000000002E-2</v>
      </c>
      <c r="H9" s="4">
        <v>4.000000000000001E-3</v>
      </c>
      <c r="I9" s="4">
        <v>-3.000000000000002E-2</v>
      </c>
      <c r="J9" s="4">
        <v>-3.000000000000002E-2</v>
      </c>
      <c r="K9" s="12">
        <v>-3.000000000000002E-2</v>
      </c>
      <c r="L9" s="4">
        <v>1.6451612903225814E-2</v>
      </c>
      <c r="M9" s="4">
        <v>3.000000000000002E-2</v>
      </c>
      <c r="N9" s="4">
        <v>3.000000000000002E-2</v>
      </c>
      <c r="O9" s="4">
        <v>3.000000000000002E-2</v>
      </c>
      <c r="P9" s="4">
        <v>3.000000000000002E-2</v>
      </c>
      <c r="Q9" s="4">
        <v>1.451612903225807E-2</v>
      </c>
      <c r="R9" s="4">
        <v>-3.000000000000002E-2</v>
      </c>
      <c r="S9" s="4">
        <v>-3.000000000000002E-2</v>
      </c>
      <c r="T9" s="4">
        <v>-3.000000000000002E-2</v>
      </c>
      <c r="U9" s="4">
        <v>-3.000000000000002E-2</v>
      </c>
      <c r="V9" s="4">
        <v>-3.000000000000002E-2</v>
      </c>
      <c r="W9" s="4">
        <v>-3.000000000000002E-2</v>
      </c>
      <c r="X9" s="4">
        <v>-6.7741935483870974E-3</v>
      </c>
      <c r="Y9" s="4">
        <v>3.000000000000002E-2</v>
      </c>
      <c r="Z9" s="4">
        <v>3.000000000000002E-2</v>
      </c>
      <c r="AA9" s="12">
        <f t="shared" ref="AA9:AL9" si="3">IF(ABS(AA3-AA12)&gt;0.03,IF(AA12&gt;AA3,0.03,-0.03),0)</f>
        <v>0.03</v>
      </c>
      <c r="AB9" s="12">
        <f t="shared" si="3"/>
        <v>0.03</v>
      </c>
      <c r="AC9" s="12">
        <f t="shared" si="3"/>
        <v>0.03</v>
      </c>
      <c r="AD9" s="12">
        <f t="shared" si="3"/>
        <v>0.03</v>
      </c>
      <c r="AE9" s="12">
        <f t="shared" si="3"/>
        <v>0.03</v>
      </c>
      <c r="AF9" s="12">
        <f t="shared" si="3"/>
        <v>0.03</v>
      </c>
      <c r="AG9" s="12">
        <f t="shared" si="3"/>
        <v>0.03</v>
      </c>
      <c r="AH9" s="12">
        <f t="shared" si="3"/>
        <v>0.03</v>
      </c>
      <c r="AI9" s="12">
        <f t="shared" si="3"/>
        <v>0.03</v>
      </c>
      <c r="AJ9" s="12">
        <f t="shared" si="3"/>
        <v>0.03</v>
      </c>
      <c r="AK9" s="12">
        <f t="shared" si="3"/>
        <v>0.03</v>
      </c>
      <c r="AL9" s="12">
        <f t="shared" si="3"/>
        <v>0.03</v>
      </c>
    </row>
    <row r="10" spans="1:43">
      <c r="A10" s="6" t="s">
        <v>18</v>
      </c>
      <c r="B10" s="6" t="s">
        <v>1</v>
      </c>
      <c r="C10" s="3">
        <f>C6+C8</f>
        <v>453.68512478142958</v>
      </c>
      <c r="D10" s="3">
        <f t="shared" ref="D10:F10" si="4">D6+D8</f>
        <v>472.84157980180476</v>
      </c>
      <c r="E10" s="3">
        <f t="shared" si="4"/>
        <v>519.95173173832688</v>
      </c>
      <c r="F10" s="3">
        <f t="shared" si="4"/>
        <v>557.40620759728847</v>
      </c>
      <c r="G10" s="3">
        <f>G7+G8</f>
        <v>578.03694860952066</v>
      </c>
      <c r="H10" s="3">
        <f>H6+H8</f>
        <v>449.76874801038605</v>
      </c>
      <c r="I10" s="3">
        <f>I6+I8</f>
        <v>424.01341644526633</v>
      </c>
      <c r="J10" s="3">
        <f t="shared" ref="J10:K10" si="5">J6+J8</f>
        <v>410.09508497089854</v>
      </c>
      <c r="K10" s="3">
        <f t="shared" si="5"/>
        <v>412.08036386163309</v>
      </c>
      <c r="L10" s="3">
        <f t="shared" ref="L10:Q10" si="6">L6+L8</f>
        <v>490.8483294796813</v>
      </c>
      <c r="M10" s="3">
        <f t="shared" si="6"/>
        <v>497.88519683415234</v>
      </c>
      <c r="N10" s="3">
        <f t="shared" si="6"/>
        <v>512.84414091638371</v>
      </c>
      <c r="O10" s="3">
        <f t="shared" si="6"/>
        <v>604.74923344780518</v>
      </c>
      <c r="P10" s="3">
        <f t="shared" si="6"/>
        <v>542.71543262458158</v>
      </c>
      <c r="Q10" s="3">
        <f t="shared" si="6"/>
        <v>433.14716255112722</v>
      </c>
      <c r="R10" s="3">
        <f>R6+R8</f>
        <v>296.28361910200812</v>
      </c>
      <c r="S10" s="3">
        <f t="shared" ref="S10:U10" si="7">S6+S8</f>
        <v>344.83544597398804</v>
      </c>
      <c r="T10" s="3">
        <f t="shared" si="7"/>
        <v>345.38149382296211</v>
      </c>
      <c r="U10" s="3">
        <f t="shared" si="7"/>
        <v>345.27426383427758</v>
      </c>
      <c r="V10" s="3">
        <f>V6+V8</f>
        <v>384.66419351888538</v>
      </c>
      <c r="W10" s="3">
        <f t="shared" ref="W10:AE10" si="8">W6+W8</f>
        <v>398.9190632221696</v>
      </c>
      <c r="X10" s="3">
        <f t="shared" si="8"/>
        <v>427.54474731910369</v>
      </c>
      <c r="Y10" s="3">
        <f t="shared" si="8"/>
        <v>491.0034062173246</v>
      </c>
      <c r="Z10" s="3">
        <f t="shared" si="8"/>
        <v>512.57427004297585</v>
      </c>
      <c r="AA10" s="3">
        <f t="shared" si="8"/>
        <v>609.86630466732186</v>
      </c>
      <c r="AB10" s="3">
        <f t="shared" si="8"/>
        <v>629.29842219664283</v>
      </c>
      <c r="AC10" s="3">
        <f t="shared" si="8"/>
        <v>591.97417220204966</v>
      </c>
      <c r="AD10" s="3">
        <f t="shared" si="8"/>
        <v>551.58975499866756</v>
      </c>
      <c r="AE10" s="3">
        <f t="shared" si="8"/>
        <v>513.95528090803339</v>
      </c>
      <c r="AF10" s="21">
        <f t="shared" ref="AF10:AL10" si="9">AF7+AF8</f>
        <v>501.67897744348124</v>
      </c>
      <c r="AG10" s="21">
        <f t="shared" si="9"/>
        <v>502.90284110261206</v>
      </c>
      <c r="AH10" s="21">
        <f t="shared" si="9"/>
        <v>526.01477293217749</v>
      </c>
      <c r="AI10" s="21">
        <f t="shared" si="9"/>
        <v>549.12670476174287</v>
      </c>
      <c r="AJ10" s="21">
        <f t="shared" si="9"/>
        <v>585.35056842087374</v>
      </c>
      <c r="AK10" s="21">
        <f t="shared" si="9"/>
        <v>596.5744320800045</v>
      </c>
      <c r="AL10" s="21">
        <f t="shared" si="9"/>
        <v>610.91022756870075</v>
      </c>
    </row>
    <row r="11" spans="1:43">
      <c r="A11" s="6" t="s">
        <v>3</v>
      </c>
      <c r="B11" s="6" t="s">
        <v>0</v>
      </c>
      <c r="C11" s="2">
        <v>4.2374193548387069E-2</v>
      </c>
      <c r="D11" s="2">
        <v>0.37958928571428568</v>
      </c>
      <c r="E11" s="2">
        <v>1.879306451612903</v>
      </c>
      <c r="F11" s="2">
        <v>3.1914166666666657</v>
      </c>
      <c r="G11" s="2">
        <v>3.1249193548387106</v>
      </c>
      <c r="H11" s="5">
        <v>-0.28176333333333353</v>
      </c>
      <c r="I11" s="5">
        <v>-1.3928000000000005</v>
      </c>
      <c r="J11" s="5">
        <v>-1.7409838709677419</v>
      </c>
      <c r="K11" s="5">
        <v>-1.7541000000000004</v>
      </c>
      <c r="L11" s="2">
        <v>0.55204193548387115</v>
      </c>
      <c r="M11" s="2">
        <v>0.63435999999999981</v>
      </c>
      <c r="N11" s="2">
        <v>1.0728096774193547</v>
      </c>
      <c r="O11" s="2">
        <v>3.8487935483870954</v>
      </c>
      <c r="P11" s="2">
        <v>2.3803448275862071</v>
      </c>
      <c r="Q11" s="2">
        <v>-0.59306129032258081</v>
      </c>
      <c r="R11" s="2">
        <v>-4.5861799999999988</v>
      </c>
      <c r="S11" s="2">
        <v>-3.2362096774193536</v>
      </c>
      <c r="T11" s="2">
        <v>-3.5166666666666644</v>
      </c>
      <c r="U11" s="2">
        <v>-3.6712032258064502</v>
      </c>
      <c r="V11" s="2">
        <v>-1.720399999999999</v>
      </c>
      <c r="W11" s="2">
        <v>-1.3032499999999994</v>
      </c>
      <c r="X11" s="2">
        <v>-0.38192903225806429</v>
      </c>
      <c r="Y11" s="2">
        <v>2.179520000000001</v>
      </c>
      <c r="Z11" s="2">
        <v>2.5214935483870966</v>
      </c>
      <c r="AA11" s="19">
        <f>IF(AA9=0,0,(AA12-AA3)-AA9)</f>
        <v>5.3596719526369752</v>
      </c>
      <c r="AB11" s="19">
        <f t="shared" ref="AB11:AL11" si="10">IF(AB9=0,0,(AB12-AB3)-AB9)</f>
        <v>5.8808148231236279</v>
      </c>
      <c r="AC11" s="19">
        <f t="shared" si="10"/>
        <v>4.9278133756931402</v>
      </c>
      <c r="AD11" s="19">
        <f t="shared" si="10"/>
        <v>4.174070471461035</v>
      </c>
      <c r="AE11" s="19">
        <f t="shared" si="10"/>
        <v>2.7407274174499743</v>
      </c>
      <c r="AF11" s="19">
        <f t="shared" si="10"/>
        <v>2.2790359428531377</v>
      </c>
      <c r="AG11" s="19">
        <f t="shared" si="10"/>
        <v>2.3475782390330457</v>
      </c>
      <c r="AH11" s="19">
        <f t="shared" si="10"/>
        <v>3.0487912517473172</v>
      </c>
      <c r="AI11" s="19">
        <f t="shared" si="10"/>
        <v>3.7747370305139643</v>
      </c>
      <c r="AJ11" s="19">
        <f t="shared" si="10"/>
        <v>4.7837514629946751</v>
      </c>
      <c r="AK11" s="19">
        <f t="shared" si="10"/>
        <v>5.0366086661080134</v>
      </c>
      <c r="AL11" s="19">
        <f t="shared" si="10"/>
        <v>5.4837421274004479</v>
      </c>
    </row>
    <row r="12" spans="1:43">
      <c r="A12" s="26" t="s">
        <v>21</v>
      </c>
      <c r="B12" s="26" t="s">
        <v>0</v>
      </c>
      <c r="C12" s="5">
        <f>C10*C5/1000</f>
        <v>14.694308264957323</v>
      </c>
      <c r="D12" s="5">
        <f t="shared" ref="D12:Z12" si="11">D10*D5/1000</f>
        <v>14.975500658915855</v>
      </c>
      <c r="E12" s="5">
        <f t="shared" si="11"/>
        <v>16.471237745978591</v>
      </c>
      <c r="F12" s="5">
        <f t="shared" si="11"/>
        <v>17.785507182960316</v>
      </c>
      <c r="G12" s="5">
        <f t="shared" si="11"/>
        <v>18.502223915041384</v>
      </c>
      <c r="H12" s="5">
        <f t="shared" si="11"/>
        <v>14.28782963810368</v>
      </c>
      <c r="I12" s="5">
        <f t="shared" si="11"/>
        <v>13.149492383835824</v>
      </c>
      <c r="J12" s="5">
        <f t="shared" si="11"/>
        <v>12.718977942684237</v>
      </c>
      <c r="K12" s="5">
        <f t="shared" si="11"/>
        <v>12.708174499953772</v>
      </c>
      <c r="L12" s="5">
        <f t="shared" si="11"/>
        <v>15.059357658917605</v>
      </c>
      <c r="M12" s="5">
        <f t="shared" si="11"/>
        <v>15.163243698990097</v>
      </c>
      <c r="N12" s="5">
        <f t="shared" si="11"/>
        <v>15.603617328674142</v>
      </c>
      <c r="O12" s="5">
        <f t="shared" si="11"/>
        <v>18.380544342396799</v>
      </c>
      <c r="P12" s="5">
        <f t="shared" si="11"/>
        <v>16.809300169285201</v>
      </c>
      <c r="Q12" s="5">
        <f t="shared" si="11"/>
        <v>13.751949581966649</v>
      </c>
      <c r="R12" s="5">
        <f t="shared" si="11"/>
        <v>9.7001959062011114</v>
      </c>
      <c r="S12" s="5">
        <f t="shared" si="11"/>
        <v>11.231322116187895</v>
      </c>
      <c r="T12" s="5">
        <f t="shared" si="11"/>
        <v>10.989893753421578</v>
      </c>
      <c r="U12" s="5">
        <f t="shared" si="11"/>
        <v>10.790613650461244</v>
      </c>
      <c r="V12" s="5">
        <f t="shared" si="11"/>
        <v>12.120752365424176</v>
      </c>
      <c r="W12" s="5">
        <f t="shared" si="11"/>
        <v>12.535848206735398</v>
      </c>
      <c r="X12" s="5">
        <f t="shared" si="11"/>
        <v>13.48321331197554</v>
      </c>
      <c r="Y12" s="5">
        <f t="shared" si="11"/>
        <v>15.292659228160122</v>
      </c>
      <c r="Z12" s="5">
        <f t="shared" si="11"/>
        <v>15.577731447808898</v>
      </c>
      <c r="AA12" s="5">
        <f t="shared" ref="AA12:AL12" si="12">AA10*AA5/1000</f>
        <v>18.414871952636975</v>
      </c>
      <c r="AB12" s="5">
        <f t="shared" si="12"/>
        <v>18.987614823123629</v>
      </c>
      <c r="AC12" s="5">
        <f t="shared" si="12"/>
        <v>18.034613375693141</v>
      </c>
      <c r="AD12" s="5">
        <f t="shared" si="12"/>
        <v>17.280870471461036</v>
      </c>
      <c r="AE12" s="5">
        <f t="shared" si="12"/>
        <v>16.189327417449974</v>
      </c>
      <c r="AF12" s="5">
        <f t="shared" si="12"/>
        <v>15.727635942853137</v>
      </c>
      <c r="AG12" s="5">
        <f t="shared" si="12"/>
        <v>15.796178239033045</v>
      </c>
      <c r="AH12" s="5">
        <f t="shared" si="12"/>
        <v>16.522124017799694</v>
      </c>
      <c r="AI12" s="5">
        <f t="shared" si="12"/>
        <v>17.248069796566341</v>
      </c>
      <c r="AJ12" s="5">
        <f t="shared" si="12"/>
        <v>18.257084229047052</v>
      </c>
      <c r="AK12" s="5">
        <f t="shared" si="12"/>
        <v>18.607156536575342</v>
      </c>
      <c r="AL12" s="5">
        <f t="shared" si="12"/>
        <v>19.054289997867777</v>
      </c>
    </row>
    <row r="13" spans="1:43">
      <c r="A13" s="6" t="s">
        <v>5</v>
      </c>
      <c r="B13" s="6" t="s">
        <v>0</v>
      </c>
      <c r="C13" s="2">
        <v>2.17</v>
      </c>
      <c r="D13" s="2">
        <v>2.17</v>
      </c>
      <c r="E13" s="2">
        <v>2.17</v>
      </c>
      <c r="F13" s="2">
        <v>2.17</v>
      </c>
      <c r="G13" s="2">
        <v>2.17</v>
      </c>
      <c r="H13" s="2">
        <v>2.17</v>
      </c>
      <c r="I13" s="2">
        <v>2.17</v>
      </c>
      <c r="J13" s="2">
        <v>2.17</v>
      </c>
      <c r="K13" s="2">
        <v>2.17</v>
      </c>
      <c r="L13" s="2">
        <v>2.17</v>
      </c>
      <c r="M13" s="2">
        <v>2.17</v>
      </c>
      <c r="N13" s="2">
        <v>2.17</v>
      </c>
      <c r="O13" s="2">
        <v>2.17</v>
      </c>
      <c r="P13" s="2">
        <v>2.17</v>
      </c>
      <c r="Q13" s="2">
        <v>2.17</v>
      </c>
      <c r="R13" s="2">
        <v>2.17</v>
      </c>
      <c r="S13" s="2">
        <v>2.17</v>
      </c>
      <c r="T13" s="2">
        <v>2.17</v>
      </c>
      <c r="U13" s="2">
        <v>2.17</v>
      </c>
      <c r="V13" s="2">
        <v>2.17</v>
      </c>
      <c r="W13" s="2">
        <v>2.17</v>
      </c>
      <c r="X13" s="2">
        <v>2.17</v>
      </c>
      <c r="Y13" s="2">
        <v>2.17</v>
      </c>
      <c r="Z13" s="2">
        <v>2.17</v>
      </c>
      <c r="AA13" s="2">
        <v>2.17</v>
      </c>
      <c r="AB13" s="2">
        <v>2.17</v>
      </c>
      <c r="AC13" s="2">
        <v>2.17</v>
      </c>
      <c r="AD13" s="2">
        <v>2.17</v>
      </c>
      <c r="AE13" s="2">
        <v>2.17</v>
      </c>
      <c r="AF13" s="2">
        <v>2.17</v>
      </c>
      <c r="AG13" s="2">
        <v>2.17</v>
      </c>
      <c r="AH13" s="2">
        <v>2.17</v>
      </c>
      <c r="AI13" s="2">
        <v>2.17</v>
      </c>
      <c r="AJ13" s="2">
        <v>2.17</v>
      </c>
      <c r="AK13" s="2">
        <v>2.17</v>
      </c>
      <c r="AL13" s="2">
        <v>2.17</v>
      </c>
    </row>
    <row r="14" spans="1:43">
      <c r="A14" s="6" t="s">
        <v>6</v>
      </c>
      <c r="B14" s="6" t="s">
        <v>0</v>
      </c>
      <c r="C14" s="5">
        <f>C13*10%</f>
        <v>0.217</v>
      </c>
      <c r="D14" s="5">
        <f t="shared" ref="D14:Z14" si="13">D13*10%</f>
        <v>0.217</v>
      </c>
      <c r="E14" s="5">
        <f t="shared" si="13"/>
        <v>0.217</v>
      </c>
      <c r="F14" s="5">
        <f t="shared" si="13"/>
        <v>0.217</v>
      </c>
      <c r="G14" s="5">
        <f t="shared" si="13"/>
        <v>0.217</v>
      </c>
      <c r="H14" s="5">
        <f t="shared" si="13"/>
        <v>0.217</v>
      </c>
      <c r="I14" s="5">
        <f t="shared" si="13"/>
        <v>0.217</v>
      </c>
      <c r="J14" s="5">
        <f t="shared" si="13"/>
        <v>0.217</v>
      </c>
      <c r="K14" s="5">
        <f t="shared" si="13"/>
        <v>0.217</v>
      </c>
      <c r="L14" s="5">
        <f t="shared" si="13"/>
        <v>0.217</v>
      </c>
      <c r="M14" s="5">
        <f t="shared" si="13"/>
        <v>0.217</v>
      </c>
      <c r="N14" s="5">
        <f t="shared" si="13"/>
        <v>0.217</v>
      </c>
      <c r="O14" s="5">
        <f t="shared" si="13"/>
        <v>0.217</v>
      </c>
      <c r="P14" s="5">
        <f t="shared" si="13"/>
        <v>0.217</v>
      </c>
      <c r="Q14" s="5">
        <f t="shared" si="13"/>
        <v>0.217</v>
      </c>
      <c r="R14" s="5">
        <f t="shared" si="13"/>
        <v>0.217</v>
      </c>
      <c r="S14" s="5">
        <f t="shared" si="13"/>
        <v>0.217</v>
      </c>
      <c r="T14" s="5">
        <f t="shared" si="13"/>
        <v>0.217</v>
      </c>
      <c r="U14" s="5">
        <f t="shared" si="13"/>
        <v>0.217</v>
      </c>
      <c r="V14" s="5">
        <f t="shared" si="13"/>
        <v>0.217</v>
      </c>
      <c r="W14" s="5">
        <f t="shared" si="13"/>
        <v>0.217</v>
      </c>
      <c r="X14" s="5">
        <f t="shared" si="13"/>
        <v>0.217</v>
      </c>
      <c r="Y14" s="5">
        <f t="shared" si="13"/>
        <v>0.217</v>
      </c>
      <c r="Z14" s="5">
        <f t="shared" si="13"/>
        <v>0.217</v>
      </c>
      <c r="AA14" s="5">
        <f t="shared" ref="AA14:AL14" si="14">AA13*10%</f>
        <v>0.217</v>
      </c>
      <c r="AB14" s="5">
        <f t="shared" si="14"/>
        <v>0.217</v>
      </c>
      <c r="AC14" s="5">
        <f t="shared" si="14"/>
        <v>0.217</v>
      </c>
      <c r="AD14" s="5">
        <f t="shared" si="14"/>
        <v>0.217</v>
      </c>
      <c r="AE14" s="5">
        <f t="shared" si="14"/>
        <v>0.217</v>
      </c>
      <c r="AF14" s="5">
        <f t="shared" si="14"/>
        <v>0.217</v>
      </c>
      <c r="AG14" s="5">
        <f t="shared" si="14"/>
        <v>0.217</v>
      </c>
      <c r="AH14" s="5">
        <f t="shared" si="14"/>
        <v>0.217</v>
      </c>
      <c r="AI14" s="5">
        <f t="shared" si="14"/>
        <v>0.217</v>
      </c>
      <c r="AJ14" s="5">
        <f t="shared" si="14"/>
        <v>0.217</v>
      </c>
      <c r="AK14" s="5">
        <f t="shared" si="14"/>
        <v>0.217</v>
      </c>
      <c r="AL14" s="5">
        <f t="shared" si="14"/>
        <v>0.217</v>
      </c>
    </row>
    <row r="15" spans="1:43">
      <c r="A15" s="6" t="s">
        <v>7</v>
      </c>
      <c r="B15" s="6" t="s">
        <v>0</v>
      </c>
      <c r="C15" s="1">
        <f t="shared" ref="C15:Z15" si="15">(C20-C12-C13-C14-C18-7%*(C12+C13+C14+C18))/1.07</f>
        <v>9.8166501397815728E-2</v>
      </c>
      <c r="D15" s="1">
        <f t="shared" si="15"/>
        <v>-0.18302589256071672</v>
      </c>
      <c r="E15" s="1">
        <f t="shared" si="15"/>
        <v>-1.6787629796234529</v>
      </c>
      <c r="F15" s="1">
        <f t="shared" si="15"/>
        <v>-2.9930324166051774</v>
      </c>
      <c r="G15" s="1">
        <f t="shared" si="15"/>
        <v>-3.7097491486862455</v>
      </c>
      <c r="H15" s="1">
        <f t="shared" si="15"/>
        <v>0.50464512825145824</v>
      </c>
      <c r="I15" s="1">
        <f t="shared" si="15"/>
        <v>1.6429823825193146</v>
      </c>
      <c r="J15" s="1">
        <f t="shared" si="15"/>
        <v>2.0734968236709013</v>
      </c>
      <c r="K15" s="1">
        <f t="shared" si="15"/>
        <v>2.0843002664013666</v>
      </c>
      <c r="L15" s="1">
        <f t="shared" si="15"/>
        <v>-0.26688289256246644</v>
      </c>
      <c r="M15" s="1">
        <f t="shared" si="15"/>
        <v>-0.37076893263495836</v>
      </c>
      <c r="N15" s="1">
        <f t="shared" si="15"/>
        <v>-0.81114256231900361</v>
      </c>
      <c r="O15" s="1">
        <f t="shared" si="15"/>
        <v>-3.5880695760416605</v>
      </c>
      <c r="P15" s="1">
        <f t="shared" si="15"/>
        <v>-2.0168254029300625</v>
      </c>
      <c r="Q15" s="1">
        <f t="shared" si="15"/>
        <v>0.31701493416238075</v>
      </c>
      <c r="R15" s="1">
        <f t="shared" si="15"/>
        <v>2.2886040937988859</v>
      </c>
      <c r="S15" s="1">
        <f t="shared" si="15"/>
        <v>0.75747788381210202</v>
      </c>
      <c r="T15" s="1">
        <f t="shared" si="15"/>
        <v>0.99890624657841942</v>
      </c>
      <c r="U15" s="1">
        <f t="shared" si="15"/>
        <v>1.198186349538753</v>
      </c>
      <c r="V15" s="1">
        <f t="shared" si="15"/>
        <v>-0.13195236542417832</v>
      </c>
      <c r="W15" s="1">
        <f t="shared" si="15"/>
        <v>-0.54704820673540111</v>
      </c>
      <c r="X15" s="1">
        <f t="shared" si="15"/>
        <v>-1.4944133119755425</v>
      </c>
      <c r="Y15" s="1">
        <f t="shared" si="15"/>
        <v>-3.3038592281601251</v>
      </c>
      <c r="Z15" s="1">
        <f t="shared" si="15"/>
        <v>-3.5889314478089003</v>
      </c>
      <c r="AA15" s="1">
        <f t="shared" ref="AA15:AL15" si="16">(AA20-AA12-AA13-AA14-AA18-7%*(AA12+AA13+AA14+AA18))/1.07</f>
        <v>-6.4260719526369741</v>
      </c>
      <c r="AB15" s="1">
        <f t="shared" si="16"/>
        <v>-6.9988148231236282</v>
      </c>
      <c r="AC15" s="1">
        <f t="shared" si="16"/>
        <v>-6.0458133756931405</v>
      </c>
      <c r="AD15" s="1">
        <f t="shared" si="16"/>
        <v>-5.2920704714610389</v>
      </c>
      <c r="AE15" s="1">
        <f t="shared" si="16"/>
        <v>-4.2005274174499769</v>
      </c>
      <c r="AF15" s="1">
        <f t="shared" si="16"/>
        <v>-3.7388359428531399</v>
      </c>
      <c r="AG15" s="1">
        <f t="shared" si="16"/>
        <v>-3.8073782390330475</v>
      </c>
      <c r="AH15" s="1">
        <f t="shared" si="16"/>
        <v>-4.5333240177996963</v>
      </c>
      <c r="AI15" s="1">
        <f t="shared" si="16"/>
        <v>-5.2592697965663442</v>
      </c>
      <c r="AJ15" s="1">
        <f t="shared" si="16"/>
        <v>-6.2682842290470546</v>
      </c>
      <c r="AK15" s="1">
        <f t="shared" si="16"/>
        <v>-6.6183565365753445</v>
      </c>
      <c r="AL15" s="1">
        <f t="shared" si="16"/>
        <v>-7.065489997867779</v>
      </c>
    </row>
    <row r="16" spans="1:43">
      <c r="A16" s="6" t="s">
        <v>9</v>
      </c>
      <c r="B16" s="6" t="s">
        <v>0</v>
      </c>
      <c r="C16" s="1">
        <f t="shared" ref="C16:Z16" si="17">C12+C13+C14+C15</f>
        <v>17.179474766355138</v>
      </c>
      <c r="D16" s="1">
        <f t="shared" si="17"/>
        <v>17.179474766355138</v>
      </c>
      <c r="E16" s="1">
        <f t="shared" si="17"/>
        <v>17.179474766355138</v>
      </c>
      <c r="F16" s="1">
        <f t="shared" si="17"/>
        <v>17.179474766355138</v>
      </c>
      <c r="G16" s="1">
        <f t="shared" si="17"/>
        <v>17.179474766355138</v>
      </c>
      <c r="H16" s="1">
        <f t="shared" si="17"/>
        <v>17.179474766355138</v>
      </c>
      <c r="I16" s="1">
        <f t="shared" si="17"/>
        <v>17.179474766355138</v>
      </c>
      <c r="J16" s="1">
        <f t="shared" si="17"/>
        <v>17.179474766355138</v>
      </c>
      <c r="K16" s="1">
        <f t="shared" si="17"/>
        <v>17.179474766355138</v>
      </c>
      <c r="L16" s="1">
        <f t="shared" si="17"/>
        <v>17.179474766355138</v>
      </c>
      <c r="M16" s="1">
        <f t="shared" si="17"/>
        <v>17.179474766355135</v>
      </c>
      <c r="N16" s="1">
        <f t="shared" si="17"/>
        <v>17.179474766355138</v>
      </c>
      <c r="O16" s="1">
        <f t="shared" si="17"/>
        <v>17.179474766355135</v>
      </c>
      <c r="P16" s="1">
        <f t="shared" si="17"/>
        <v>17.179474766355138</v>
      </c>
      <c r="Q16" s="1">
        <f t="shared" si="17"/>
        <v>16.455964516129029</v>
      </c>
      <c r="R16" s="1">
        <f t="shared" si="17"/>
        <v>14.375799999999998</v>
      </c>
      <c r="S16" s="1">
        <f t="shared" si="17"/>
        <v>14.375799999999998</v>
      </c>
      <c r="T16" s="1">
        <f t="shared" si="17"/>
        <v>14.375799999999998</v>
      </c>
      <c r="U16" s="1">
        <f t="shared" si="17"/>
        <v>14.375799999999998</v>
      </c>
      <c r="V16" s="1">
        <f t="shared" si="17"/>
        <v>14.375799999999998</v>
      </c>
      <c r="W16" s="1">
        <f t="shared" si="17"/>
        <v>14.375799999999998</v>
      </c>
      <c r="X16" s="1">
        <f t="shared" si="17"/>
        <v>14.375799999999998</v>
      </c>
      <c r="Y16" s="1">
        <f t="shared" si="17"/>
        <v>14.375799999999995</v>
      </c>
      <c r="Z16" s="1">
        <f t="shared" si="17"/>
        <v>14.375799999999995</v>
      </c>
      <c r="AA16" s="1">
        <f t="shared" ref="AA16:AL16" si="18">AA12+AA13+AA14+AA15</f>
        <v>14.375799999999998</v>
      </c>
      <c r="AB16" s="1">
        <f t="shared" si="18"/>
        <v>14.375800000000002</v>
      </c>
      <c r="AC16" s="1">
        <f t="shared" si="18"/>
        <v>14.375800000000002</v>
      </c>
      <c r="AD16" s="1">
        <f t="shared" si="18"/>
        <v>14.375799999999998</v>
      </c>
      <c r="AE16" s="1">
        <f t="shared" si="18"/>
        <v>14.375799999999998</v>
      </c>
      <c r="AF16" s="1">
        <f t="shared" si="18"/>
        <v>14.375799999999995</v>
      </c>
      <c r="AG16" s="1">
        <f t="shared" si="18"/>
        <v>14.375799999999996</v>
      </c>
      <c r="AH16" s="1">
        <f t="shared" si="18"/>
        <v>14.375799999999995</v>
      </c>
      <c r="AI16" s="1">
        <f t="shared" si="18"/>
        <v>14.375799999999998</v>
      </c>
      <c r="AJ16" s="1">
        <f t="shared" si="18"/>
        <v>14.375799999999998</v>
      </c>
      <c r="AK16" s="1">
        <f t="shared" si="18"/>
        <v>14.375799999999995</v>
      </c>
      <c r="AL16" s="1">
        <f t="shared" si="18"/>
        <v>14.375799999999998</v>
      </c>
    </row>
    <row r="17" spans="1:41">
      <c r="A17" s="6" t="s">
        <v>8</v>
      </c>
      <c r="B17" s="6" t="s">
        <v>0</v>
      </c>
      <c r="C17" s="5">
        <f>C16*7%</f>
        <v>1.2025632336448597</v>
      </c>
      <c r="D17" s="5">
        <f t="shared" ref="D17:Z17" si="19">D16*7%</f>
        <v>1.2025632336448597</v>
      </c>
      <c r="E17" s="5">
        <f t="shared" si="19"/>
        <v>1.2025632336448597</v>
      </c>
      <c r="F17" s="5">
        <f t="shared" si="19"/>
        <v>1.2025632336448597</v>
      </c>
      <c r="G17" s="5">
        <f t="shared" si="19"/>
        <v>1.2025632336448597</v>
      </c>
      <c r="H17" s="5">
        <f t="shared" si="19"/>
        <v>1.2025632336448597</v>
      </c>
      <c r="I17" s="5">
        <f t="shared" si="19"/>
        <v>1.2025632336448597</v>
      </c>
      <c r="J17" s="5">
        <f t="shared" si="19"/>
        <v>1.2025632336448597</v>
      </c>
      <c r="K17" s="5">
        <f t="shared" si="19"/>
        <v>1.2025632336448597</v>
      </c>
      <c r="L17" s="5">
        <f t="shared" si="19"/>
        <v>1.2025632336448597</v>
      </c>
      <c r="M17" s="5">
        <f t="shared" si="19"/>
        <v>1.2025632336448595</v>
      </c>
      <c r="N17" s="5">
        <f t="shared" si="19"/>
        <v>1.2025632336448597</v>
      </c>
      <c r="O17" s="5">
        <f t="shared" si="19"/>
        <v>1.2025632336448595</v>
      </c>
      <c r="P17" s="5">
        <f t="shared" si="19"/>
        <v>1.2025632336448597</v>
      </c>
      <c r="Q17" s="5">
        <f t="shared" si="19"/>
        <v>1.151917516129032</v>
      </c>
      <c r="R17" s="5">
        <f t="shared" si="19"/>
        <v>1.0063059999999999</v>
      </c>
      <c r="S17" s="5">
        <f t="shared" si="19"/>
        <v>1.0063059999999999</v>
      </c>
      <c r="T17" s="5">
        <f t="shared" si="19"/>
        <v>1.0063059999999999</v>
      </c>
      <c r="U17" s="5">
        <f t="shared" si="19"/>
        <v>1.0063059999999999</v>
      </c>
      <c r="V17" s="5">
        <f t="shared" si="19"/>
        <v>1.0063059999999999</v>
      </c>
      <c r="W17" s="5">
        <f t="shared" si="19"/>
        <v>1.0063059999999999</v>
      </c>
      <c r="X17" s="5">
        <f t="shared" si="19"/>
        <v>1.0063059999999999</v>
      </c>
      <c r="Y17" s="5">
        <f t="shared" si="19"/>
        <v>1.0063059999999997</v>
      </c>
      <c r="Z17" s="5">
        <f t="shared" si="19"/>
        <v>1.0063059999999997</v>
      </c>
      <c r="AA17" s="5">
        <f t="shared" ref="AA17:AL17" si="20">AA16*7%</f>
        <v>1.0063059999999999</v>
      </c>
      <c r="AB17" s="5">
        <f t="shared" si="20"/>
        <v>1.0063060000000001</v>
      </c>
      <c r="AC17" s="5">
        <f t="shared" si="20"/>
        <v>1.0063060000000001</v>
      </c>
      <c r="AD17" s="5">
        <f t="shared" si="20"/>
        <v>1.0063059999999999</v>
      </c>
      <c r="AE17" s="5">
        <f t="shared" si="20"/>
        <v>1.0063059999999999</v>
      </c>
      <c r="AF17" s="5">
        <f t="shared" si="20"/>
        <v>1.0063059999999997</v>
      </c>
      <c r="AG17" s="5">
        <f t="shared" si="20"/>
        <v>1.0063059999999999</v>
      </c>
      <c r="AH17" s="5">
        <f t="shared" si="20"/>
        <v>1.0063059999999997</v>
      </c>
      <c r="AI17" s="5">
        <f t="shared" si="20"/>
        <v>1.0063059999999999</v>
      </c>
      <c r="AJ17" s="5">
        <f t="shared" si="20"/>
        <v>1.0063059999999999</v>
      </c>
      <c r="AK17" s="5">
        <f t="shared" si="20"/>
        <v>1.0063059999999997</v>
      </c>
      <c r="AL17" s="5">
        <f t="shared" si="20"/>
        <v>1.0063059999999999</v>
      </c>
    </row>
    <row r="18" spans="1:41">
      <c r="A18" s="6" t="s">
        <v>10</v>
      </c>
      <c r="B18" s="6" t="s">
        <v>0</v>
      </c>
      <c r="C18" s="2">
        <v>3.2566000000000002</v>
      </c>
      <c r="D18" s="2">
        <v>3.2566000000000002</v>
      </c>
      <c r="E18" s="2">
        <v>3.2566000000000002</v>
      </c>
      <c r="F18" s="2">
        <v>3.2566000000000002</v>
      </c>
      <c r="G18" s="2">
        <v>3.2566000000000002</v>
      </c>
      <c r="H18" s="2">
        <v>3.2566000000000002</v>
      </c>
      <c r="I18" s="2">
        <v>3.2566000000000002</v>
      </c>
      <c r="J18" s="2">
        <v>3.2566000000000002</v>
      </c>
      <c r="K18" s="2">
        <v>3.2566000000000002</v>
      </c>
      <c r="L18" s="2">
        <v>3.2566000000000002</v>
      </c>
      <c r="M18" s="2">
        <v>3.2566000000000002</v>
      </c>
      <c r="N18" s="2">
        <v>3.2566000000000002</v>
      </c>
      <c r="O18" s="2">
        <v>3.2566000000000002</v>
      </c>
      <c r="P18" s="2">
        <v>3.2566000000000002</v>
      </c>
      <c r="Q18" s="2">
        <v>3.2566000000000002</v>
      </c>
      <c r="R18" s="2">
        <v>3.2566000000000002</v>
      </c>
      <c r="S18" s="2">
        <v>3.2566000000000002</v>
      </c>
      <c r="T18" s="2">
        <v>3.2566000000000002</v>
      </c>
      <c r="U18" s="2">
        <v>3.2566000000000002</v>
      </c>
      <c r="V18" s="2">
        <v>3.2566000000000002</v>
      </c>
      <c r="W18" s="2">
        <v>3.2566000000000002</v>
      </c>
      <c r="X18" s="2">
        <v>3.2566000000000002</v>
      </c>
      <c r="Y18" s="2">
        <v>3.2566000000000002</v>
      </c>
      <c r="Z18" s="2">
        <v>3.2566000000000002</v>
      </c>
      <c r="AA18" s="2">
        <v>3.2566000000000002</v>
      </c>
      <c r="AB18" s="2">
        <v>3.2566000000000002</v>
      </c>
      <c r="AC18" s="2">
        <v>3.2566000000000002</v>
      </c>
      <c r="AD18" s="2">
        <v>3.2566000000000002</v>
      </c>
      <c r="AE18" s="2">
        <v>3.2566000000000002</v>
      </c>
      <c r="AF18" s="2">
        <v>3.2566000000000002</v>
      </c>
      <c r="AG18" s="2">
        <v>3.2566000000000002</v>
      </c>
      <c r="AH18" s="2">
        <v>3.2566000000000002</v>
      </c>
      <c r="AI18" s="2">
        <v>3.2566000000000002</v>
      </c>
      <c r="AJ18" s="2">
        <v>3.2566000000000002</v>
      </c>
      <c r="AK18" s="2">
        <v>3.2566000000000002</v>
      </c>
      <c r="AL18" s="2">
        <v>3.2566000000000002</v>
      </c>
    </row>
    <row r="19" spans="1:41">
      <c r="A19" s="6" t="s">
        <v>11</v>
      </c>
      <c r="B19" s="6" t="s">
        <v>0</v>
      </c>
      <c r="C19" s="5">
        <f>C18*7%</f>
        <v>0.22796200000000003</v>
      </c>
      <c r="D19" s="5">
        <f t="shared" ref="D19:Z19" si="21">D18*7%</f>
        <v>0.22796200000000003</v>
      </c>
      <c r="E19" s="5">
        <f t="shared" si="21"/>
        <v>0.22796200000000003</v>
      </c>
      <c r="F19" s="5">
        <f t="shared" si="21"/>
        <v>0.22796200000000003</v>
      </c>
      <c r="G19" s="5">
        <f t="shared" si="21"/>
        <v>0.22796200000000003</v>
      </c>
      <c r="H19" s="5">
        <f t="shared" si="21"/>
        <v>0.22796200000000003</v>
      </c>
      <c r="I19" s="5">
        <f t="shared" si="21"/>
        <v>0.22796200000000003</v>
      </c>
      <c r="J19" s="5">
        <f t="shared" si="21"/>
        <v>0.22796200000000003</v>
      </c>
      <c r="K19" s="5">
        <f t="shared" si="21"/>
        <v>0.22796200000000003</v>
      </c>
      <c r="L19" s="5">
        <f t="shared" si="21"/>
        <v>0.22796200000000003</v>
      </c>
      <c r="M19" s="5">
        <f t="shared" si="21"/>
        <v>0.22796200000000003</v>
      </c>
      <c r="N19" s="5">
        <f t="shared" si="21"/>
        <v>0.22796200000000003</v>
      </c>
      <c r="O19" s="5">
        <f t="shared" si="21"/>
        <v>0.22796200000000003</v>
      </c>
      <c r="P19" s="5">
        <f t="shared" si="21"/>
        <v>0.22796200000000003</v>
      </c>
      <c r="Q19" s="5">
        <f t="shared" si="21"/>
        <v>0.22796200000000003</v>
      </c>
      <c r="R19" s="5">
        <f t="shared" si="21"/>
        <v>0.22796200000000003</v>
      </c>
      <c r="S19" s="5">
        <f t="shared" si="21"/>
        <v>0.22796200000000003</v>
      </c>
      <c r="T19" s="5">
        <f t="shared" si="21"/>
        <v>0.22796200000000003</v>
      </c>
      <c r="U19" s="5">
        <f t="shared" si="21"/>
        <v>0.22796200000000003</v>
      </c>
      <c r="V19" s="5">
        <f t="shared" si="21"/>
        <v>0.22796200000000003</v>
      </c>
      <c r="W19" s="5">
        <f t="shared" si="21"/>
        <v>0.22796200000000003</v>
      </c>
      <c r="X19" s="5">
        <f t="shared" si="21"/>
        <v>0.22796200000000003</v>
      </c>
      <c r="Y19" s="5">
        <f t="shared" si="21"/>
        <v>0.22796200000000003</v>
      </c>
      <c r="Z19" s="5">
        <f t="shared" si="21"/>
        <v>0.22796200000000003</v>
      </c>
      <c r="AA19" s="5">
        <f t="shared" ref="AA19:AL19" si="22">AA18*7%</f>
        <v>0.22796200000000003</v>
      </c>
      <c r="AB19" s="5">
        <f t="shared" si="22"/>
        <v>0.22796200000000003</v>
      </c>
      <c r="AC19" s="5">
        <f t="shared" si="22"/>
        <v>0.22796200000000003</v>
      </c>
      <c r="AD19" s="5">
        <f t="shared" si="22"/>
        <v>0.22796200000000003</v>
      </c>
      <c r="AE19" s="5">
        <f t="shared" si="22"/>
        <v>0.22796200000000003</v>
      </c>
      <c r="AF19" s="5">
        <f t="shared" si="22"/>
        <v>0.22796200000000003</v>
      </c>
      <c r="AG19" s="5">
        <f t="shared" si="22"/>
        <v>0.22796200000000003</v>
      </c>
      <c r="AH19" s="5">
        <f t="shared" si="22"/>
        <v>0.22796200000000003</v>
      </c>
      <c r="AI19" s="5">
        <f t="shared" si="22"/>
        <v>0.22796200000000003</v>
      </c>
      <c r="AJ19" s="5">
        <f t="shared" si="22"/>
        <v>0.22796200000000003</v>
      </c>
      <c r="AK19" s="5">
        <f t="shared" si="22"/>
        <v>0.22796200000000003</v>
      </c>
      <c r="AL19" s="5">
        <f t="shared" si="22"/>
        <v>0.22796200000000003</v>
      </c>
    </row>
    <row r="20" spans="1:41">
      <c r="A20" s="6" t="s">
        <v>12</v>
      </c>
      <c r="B20" s="6" t="s">
        <v>0</v>
      </c>
      <c r="C20" s="2">
        <v>21.866599999999998</v>
      </c>
      <c r="D20" s="2">
        <v>21.866599999999998</v>
      </c>
      <c r="E20" s="2">
        <v>21.866599999999998</v>
      </c>
      <c r="F20" s="2">
        <v>21.866599999999998</v>
      </c>
      <c r="G20" s="2">
        <v>21.866599999999998</v>
      </c>
      <c r="H20" s="2">
        <v>21.866599999999998</v>
      </c>
      <c r="I20" s="2">
        <v>21.866599999999998</v>
      </c>
      <c r="J20" s="2">
        <v>21.866599999999998</v>
      </c>
      <c r="K20" s="2">
        <v>21.866599999999998</v>
      </c>
      <c r="L20" s="2">
        <v>21.866599999999998</v>
      </c>
      <c r="M20" s="2">
        <v>21.866599999999998</v>
      </c>
      <c r="N20" s="2">
        <v>21.866599999999998</v>
      </c>
      <c r="O20" s="2">
        <v>21.866599999999998</v>
      </c>
      <c r="P20" s="2">
        <v>21.866599999999998</v>
      </c>
      <c r="Q20" s="2">
        <v>21.092444032258062</v>
      </c>
      <c r="R20" s="2">
        <v>18.866667999999997</v>
      </c>
      <c r="S20" s="2">
        <v>18.866667999999997</v>
      </c>
      <c r="T20" s="2">
        <v>18.866667999999997</v>
      </c>
      <c r="U20" s="2">
        <v>18.866667999999997</v>
      </c>
      <c r="V20" s="2">
        <v>18.866667999999997</v>
      </c>
      <c r="W20" s="2">
        <v>18.866667999999997</v>
      </c>
      <c r="X20" s="2">
        <v>18.866667999999997</v>
      </c>
      <c r="Y20" s="2">
        <v>18.866667999999997</v>
      </c>
      <c r="Z20" s="2">
        <v>18.866667999999997</v>
      </c>
      <c r="AA20" s="2">
        <v>18.866668000000001</v>
      </c>
      <c r="AB20" s="2">
        <v>18.866668000000001</v>
      </c>
      <c r="AC20" s="2">
        <v>18.866668000000001</v>
      </c>
      <c r="AD20" s="2">
        <v>18.866667999999997</v>
      </c>
      <c r="AE20" s="2">
        <v>18.866667999999997</v>
      </c>
      <c r="AF20" s="2">
        <v>18.866667999999997</v>
      </c>
      <c r="AG20" s="2">
        <v>18.866667999999997</v>
      </c>
      <c r="AH20" s="2">
        <v>18.866667999999997</v>
      </c>
      <c r="AI20" s="2">
        <v>18.866667999999997</v>
      </c>
      <c r="AJ20" s="2">
        <v>18.866667999999997</v>
      </c>
      <c r="AK20" s="2">
        <v>18.866667999999997</v>
      </c>
      <c r="AL20" s="2">
        <v>18.866667999999997</v>
      </c>
      <c r="AO20" s="14"/>
    </row>
    <row r="21" spans="1:41">
      <c r="A21" s="6" t="s">
        <v>28</v>
      </c>
      <c r="B21" s="6" t="s">
        <v>16</v>
      </c>
      <c r="C21" s="10"/>
      <c r="D21" s="8">
        <f>(D8-C8)/C8</f>
        <v>-0.31665876666233411</v>
      </c>
      <c r="E21" s="8">
        <f t="shared" ref="E21" si="23">(E8-D8)/D8</f>
        <v>0.12244033899952456</v>
      </c>
      <c r="F21" s="8">
        <f t="shared" ref="F21" si="24">(F8-E8)/E8</f>
        <v>0.4520735610342172</v>
      </c>
      <c r="G21" s="8">
        <f t="shared" ref="G21" si="25">(G8-F8)/F8</f>
        <v>0.36215796295639835</v>
      </c>
      <c r="H21" s="8">
        <f t="shared" ref="H21" si="26">(H8-G8)/G8</f>
        <v>0.13241399777755744</v>
      </c>
      <c r="I21" s="8">
        <f t="shared" ref="I21" si="27">(I8-H8)/H8</f>
        <v>0.24293173747300803</v>
      </c>
      <c r="J21" s="8">
        <f t="shared" ref="J21" si="28">(J8-I8)/I8</f>
        <v>-0.17264671810751869</v>
      </c>
      <c r="K21" s="8">
        <f t="shared" ref="K21" si="29">(K8-J8)/J8</f>
        <v>-0.11900920396374184</v>
      </c>
      <c r="L21" s="8">
        <f t="shared" ref="L21" si="30">(L8-K8)/K8</f>
        <v>0.22450675593557126</v>
      </c>
      <c r="M21" s="8">
        <f t="shared" ref="M21" si="31">(M8-L8)/L8</f>
        <v>9.9973894675332006E-2</v>
      </c>
      <c r="N21" s="8">
        <f t="shared" ref="N21" si="32">(N8-M8)/M8</f>
        <v>-7.2978637391677828E-2</v>
      </c>
      <c r="O21" s="8">
        <f t="shared" ref="O21" si="33">(O8-N8)/N8</f>
        <v>-3.7160117740272287E-2</v>
      </c>
      <c r="P21" s="8">
        <f t="shared" ref="P21" si="34">(P8-O8)/O8</f>
        <v>7.4383405697208888E-2</v>
      </c>
      <c r="Q21" s="8">
        <f t="shared" ref="Q21" si="35">(Q8-P8)/P8</f>
        <v>-0.15048548433581754</v>
      </c>
      <c r="R21" s="8">
        <f t="shared" ref="R21" si="36">(R8-Q8)/Q8</f>
        <v>-0.1516497520298983</v>
      </c>
      <c r="S21" s="8">
        <f t="shared" ref="S21" si="37">(S8-R8)/R8</f>
        <v>3.591734105115587E-2</v>
      </c>
      <c r="T21" s="8">
        <f t="shared" ref="T21" si="38">(T8-S8)/S8</f>
        <v>-0.42009893770568824</v>
      </c>
      <c r="U21" s="8">
        <f t="shared" ref="U21" si="39">(U8-T8)/T8</f>
        <v>-0.12999261176440566</v>
      </c>
      <c r="V21" s="8">
        <f>(V8-U8)/U8</f>
        <v>0.87640204275194389</v>
      </c>
      <c r="W21" s="8">
        <f t="shared" ref="W21" si="40">(W8-V8)/V8</f>
        <v>7.5036379140963588E-2</v>
      </c>
      <c r="X21" s="8">
        <f t="shared" ref="X21" si="41">(X8-W8)/W8</f>
        <v>-1.7730402388719955E-2</v>
      </c>
      <c r="Y21" s="8">
        <f t="shared" ref="Y21" si="42">(Y8-X8)/X8</f>
        <v>0.12824753990320176</v>
      </c>
      <c r="Z21" s="8">
        <f t="shared" ref="Z21" si="43">(Z8-Y8)/Y8</f>
        <v>0.34605922084924445</v>
      </c>
      <c r="AA21" s="8">
        <f t="shared" ref="AA21:AE21" si="44">(AA8-Z8)/Z8</f>
        <v>0.26983004922639731</v>
      </c>
      <c r="AB21" s="8">
        <f t="shared" si="44"/>
        <v>-0.38629263765520955</v>
      </c>
      <c r="AC21" s="8">
        <f t="shared" si="44"/>
        <v>-0.4972516315173906</v>
      </c>
      <c r="AD21" s="8">
        <f t="shared" si="44"/>
        <v>0.32051702602338178</v>
      </c>
      <c r="AE21" s="8">
        <f t="shared" si="44"/>
        <v>0.10940387556743061</v>
      </c>
      <c r="AF21" s="20">
        <f t="shared" ref="AF21:AL21" si="45">(AF24-AE24)/AE24</f>
        <v>7.1428571428571314E-2</v>
      </c>
      <c r="AG21" s="20">
        <f t="shared" si="45"/>
        <v>0.13333333333333333</v>
      </c>
      <c r="AH21" s="20">
        <f t="shared" si="45"/>
        <v>5.8823529411764781E-2</v>
      </c>
      <c r="AI21" s="20">
        <f t="shared" si="45"/>
        <v>5.5555555555555469E-2</v>
      </c>
      <c r="AJ21" s="20">
        <f t="shared" si="45"/>
        <v>0.10526315789473698</v>
      </c>
      <c r="AK21" s="20">
        <f t="shared" si="45"/>
        <v>9.5238095238095219E-2</v>
      </c>
      <c r="AL21" s="20">
        <f t="shared" si="45"/>
        <v>0.13043478260869557</v>
      </c>
      <c r="AO21" s="15"/>
    </row>
    <row r="22" spans="1:41">
      <c r="A22" s="6" t="s">
        <v>13</v>
      </c>
      <c r="B22" s="6" t="s">
        <v>15</v>
      </c>
      <c r="C22" s="7">
        <v>59.08</v>
      </c>
      <c r="D22" s="13">
        <v>64.569999999999993</v>
      </c>
      <c r="E22" s="13">
        <v>66.930000000000007</v>
      </c>
      <c r="F22" s="13">
        <v>70.95</v>
      </c>
      <c r="G22" s="13">
        <v>69.38</v>
      </c>
      <c r="H22" s="13">
        <v>61.76</v>
      </c>
      <c r="I22" s="13">
        <v>63.25</v>
      </c>
      <c r="J22" s="13">
        <v>59.11</v>
      </c>
      <c r="K22" s="13">
        <v>61.12</v>
      </c>
      <c r="L22" s="13">
        <v>59.37</v>
      </c>
      <c r="M22" s="13">
        <v>61.97</v>
      </c>
      <c r="N22" s="13">
        <v>64.89</v>
      </c>
      <c r="O22" s="13">
        <v>64.286428571428573</v>
      </c>
      <c r="P22" s="13">
        <v>54.218999999999994</v>
      </c>
      <c r="Q22" s="13">
        <v>33.700227272727282</v>
      </c>
      <c r="R22" s="13">
        <v>20.386666666666667</v>
      </c>
      <c r="S22" s="13">
        <v>30.502941176470593</v>
      </c>
      <c r="T22" s="13">
        <v>40.790909090909082</v>
      </c>
      <c r="U22" s="13">
        <v>43.279047619047631</v>
      </c>
      <c r="V22" s="13">
        <v>44.043500000000009</v>
      </c>
      <c r="W22" s="13">
        <v>41.533863636363634</v>
      </c>
      <c r="X22" s="13">
        <v>40.638095238095239</v>
      </c>
      <c r="Y22" s="13">
        <v>43.211250000000007</v>
      </c>
      <c r="Z22" s="13">
        <v>49.52058823529412</v>
      </c>
      <c r="AA22" s="13">
        <v>54.771999999999998</v>
      </c>
      <c r="AB22" s="13">
        <v>60.854999999999997</v>
      </c>
      <c r="AC22" s="13">
        <v>64.41</v>
      </c>
      <c r="AD22" s="13">
        <v>62.894285714285701</v>
      </c>
      <c r="AE22" s="13">
        <v>63.6</v>
      </c>
      <c r="AF22" s="13">
        <v>63.8</v>
      </c>
      <c r="AG22" s="13">
        <v>64</v>
      </c>
      <c r="AH22" s="13">
        <v>64.099999999999994</v>
      </c>
      <c r="AI22" s="13">
        <v>63.8</v>
      </c>
      <c r="AJ22" s="13">
        <v>64</v>
      </c>
      <c r="AK22" s="13">
        <v>64.5</v>
      </c>
      <c r="AL22" s="13">
        <v>65</v>
      </c>
    </row>
    <row r="23" spans="1:41">
      <c r="A23" s="6" t="s">
        <v>20</v>
      </c>
      <c r="B23" s="6" t="s">
        <v>16</v>
      </c>
      <c r="C23" s="8">
        <f>C7/(C22*11.648)</f>
        <v>0.61758548661900059</v>
      </c>
      <c r="D23" s="8">
        <f t="shared" ref="D23" si="46">D7/(D22*11.648)</f>
        <v>0.60496360538949989</v>
      </c>
      <c r="E23" s="8">
        <f t="shared" ref="E23" si="47">E7/(E22*11.648)</f>
        <v>0.64776755442376233</v>
      </c>
      <c r="F23" s="8">
        <f t="shared" ref="F23" si="48">F7/(F22*11.648)</f>
        <v>0.63526589689380386</v>
      </c>
      <c r="G23" s="8">
        <f t="shared" ref="G23" si="49">G7/(G22*11.648)</f>
        <v>0.65273485882811344</v>
      </c>
      <c r="H23" s="8">
        <f t="shared" ref="H23" si="50">H7/(H22*11.648)</f>
        <v>0.58731090396002972</v>
      </c>
      <c r="I23" s="8">
        <f t="shared" ref="I23" si="51">I7/(I22*11.648)</f>
        <v>0.49542848455891936</v>
      </c>
      <c r="J23" s="8">
        <f t="shared" ref="J23" si="52">J7/(J22*11.648)</f>
        <v>0.53012775585098371</v>
      </c>
      <c r="K23" s="8">
        <f t="shared" ref="K23" si="53">K7/(K22*11.648)</f>
        <v>0.49864749942465914</v>
      </c>
      <c r="L23" s="8">
        <f t="shared" ref="L23" si="54">L7/(L22*11.648)</f>
        <v>0.61818392572561354</v>
      </c>
      <c r="M23" s="8">
        <f t="shared" ref="M23" si="55">M7/(M22*11.648)</f>
        <v>0.60610127729298302</v>
      </c>
      <c r="N23" s="8">
        <f t="shared" ref="N23" si="56">N7/(N22*11.648)</f>
        <v>0.59205752253602462</v>
      </c>
      <c r="O23" s="8">
        <f t="shared" ref="O23" si="57">O7/(O22*11.648)</f>
        <v>0.77122540518780558</v>
      </c>
      <c r="P23" s="8">
        <f t="shared" ref="P23" si="58">P7/(P22*11.648)</f>
        <v>0.83129743050619509</v>
      </c>
      <c r="Q23" s="8">
        <f t="shared" ref="Q23" si="59">Q7/(Q22*11.648)</f>
        <v>1.1591168119988398</v>
      </c>
      <c r="R23" s="8">
        <f t="shared" ref="R23" si="60">R7/(R22*11.648)</f>
        <v>0.98962413485794787</v>
      </c>
      <c r="S23" s="8">
        <f t="shared" ref="S23" si="61">S7/(S22*11.648)</f>
        <v>0.95694248861735109</v>
      </c>
      <c r="T23" s="8">
        <f t="shared" ref="T23" si="62">T7/(T22*11.648)</f>
        <v>0.7155898480837195</v>
      </c>
      <c r="U23" s="8">
        <f t="shared" ref="U23" si="63">U7/(U22*11.648)</f>
        <v>0.6942869258022305</v>
      </c>
      <c r="V23" s="8">
        <f t="shared" ref="V23" si="64">V7/(V22*11.648)</f>
        <v>0.69198258914108002</v>
      </c>
      <c r="W23" s="8">
        <f t="shared" ref="W23" si="65">W7/(W22*11.648)</f>
        <v>0.7441299869712612</v>
      </c>
      <c r="X23" s="8">
        <f t="shared" ref="X23" si="66">X7/(X22*11.648)</f>
        <v>0.79750286185574448</v>
      </c>
      <c r="Y23" s="8">
        <f t="shared" ref="Y23" si="67">Y7/(Y22*11.648)</f>
        <v>0.86425333756757861</v>
      </c>
      <c r="Z23" s="8">
        <f t="shared" ref="Z23:AK23" si="68">Z7/(Z22*11.648)</f>
        <v>0.78881332778998625</v>
      </c>
      <c r="AA23" s="8">
        <f t="shared" si="68"/>
        <v>0.84641587142865171</v>
      </c>
      <c r="AB23" s="8">
        <f t="shared" si="68"/>
        <v>0.8394007192380375</v>
      </c>
      <c r="AC23" s="8">
        <f t="shared" si="68"/>
        <v>0.81306482680492931</v>
      </c>
      <c r="AD23" s="8">
        <f t="shared" si="68"/>
        <v>0.74393321778389709</v>
      </c>
      <c r="AE23" s="8">
        <f t="shared" si="68"/>
        <v>0.65468631211555739</v>
      </c>
      <c r="AF23" s="8">
        <f t="shared" si="68"/>
        <v>0.61226489028213171</v>
      </c>
      <c r="AG23" s="8">
        <f t="shared" si="68"/>
        <v>0.60364440247252749</v>
      </c>
      <c r="AH23" s="8">
        <f t="shared" si="68"/>
        <v>0.62948946529289751</v>
      </c>
      <c r="AI23" s="8">
        <f t="shared" si="68"/>
        <v>0.65936218953460335</v>
      </c>
      <c r="AJ23" s="8">
        <f t="shared" si="68"/>
        <v>0.6975446428571429</v>
      </c>
      <c r="AK23" s="8">
        <f t="shared" si="68"/>
        <v>0.69879248658318427</v>
      </c>
      <c r="AL23" s="8">
        <f t="shared" ref="AL23" si="69">AL7/(AL22*11.648)</f>
        <v>0.70002113271344035</v>
      </c>
    </row>
    <row r="24" spans="1:41">
      <c r="A24" s="6" t="s">
        <v>22</v>
      </c>
      <c r="B24" s="6" t="s">
        <v>15</v>
      </c>
      <c r="C24" s="27">
        <v>0.92</v>
      </c>
      <c r="D24" s="28">
        <v>0.85</v>
      </c>
      <c r="E24" s="28">
        <v>0.93</v>
      </c>
      <c r="F24" s="28">
        <v>0.66</v>
      </c>
      <c r="G24" s="28">
        <v>0.59</v>
      </c>
      <c r="H24" s="28">
        <v>0.67</v>
      </c>
      <c r="I24" s="28">
        <v>0.7</v>
      </c>
      <c r="J24" s="28">
        <v>0.7</v>
      </c>
      <c r="K24" s="28">
        <v>1.0900000000000001</v>
      </c>
      <c r="L24" s="28">
        <v>1.6</v>
      </c>
      <c r="M24" s="28">
        <v>1.37</v>
      </c>
      <c r="N24" s="28">
        <v>1.64</v>
      </c>
      <c r="O24" s="27">
        <v>2.2599999999999998</v>
      </c>
      <c r="P24" s="28">
        <v>1.37</v>
      </c>
      <c r="Q24" s="28">
        <v>1.38</v>
      </c>
      <c r="R24" s="28">
        <v>2.39</v>
      </c>
      <c r="S24" s="28">
        <v>1.1599999999999999</v>
      </c>
      <c r="T24" s="28">
        <v>1.22</v>
      </c>
      <c r="U24" s="28">
        <v>0.85</v>
      </c>
      <c r="V24" s="27">
        <v>0.62</v>
      </c>
      <c r="W24" s="28">
        <v>0.56999999999999995</v>
      </c>
      <c r="X24" s="28">
        <v>0.74894962499999995</v>
      </c>
      <c r="Y24" s="28">
        <v>0.46067467500000003</v>
      </c>
      <c r="Z24" s="28">
        <v>0.44145634500000003</v>
      </c>
      <c r="AA24" s="27">
        <v>0.60622526249999997</v>
      </c>
      <c r="AB24" s="28">
        <v>0.47590488749999998</v>
      </c>
      <c r="AC24" s="28">
        <v>0.45580728749999999</v>
      </c>
      <c r="AD24" s="28">
        <v>0.55719292499999995</v>
      </c>
      <c r="AE24" s="28">
        <v>0.55991250000000004</v>
      </c>
      <c r="AF24" s="28">
        <v>0.59990624999999997</v>
      </c>
      <c r="AG24" s="28">
        <v>0.67989374999999996</v>
      </c>
      <c r="AH24" s="27">
        <v>0.71988750000000001</v>
      </c>
      <c r="AI24" s="28">
        <v>0.75988124999999995</v>
      </c>
      <c r="AJ24" s="28">
        <v>0.83986875000000005</v>
      </c>
      <c r="AK24" s="28">
        <v>0.91985625000000004</v>
      </c>
      <c r="AL24" s="28">
        <v>1.0398375</v>
      </c>
    </row>
    <row r="25" spans="1:41">
      <c r="A25" s="29" t="s">
        <v>26</v>
      </c>
      <c r="B25" s="29" t="s">
        <v>16</v>
      </c>
      <c r="C25" s="22"/>
      <c r="D25" s="22">
        <f t="shared" ref="D25:T26" si="70">(D7-C7)/C7</f>
        <v>7.0588235294117646E-2</v>
      </c>
      <c r="E25" s="22">
        <f t="shared" si="70"/>
        <v>0.10989010989010989</v>
      </c>
      <c r="F25" s="22">
        <f t="shared" si="70"/>
        <v>3.9603960396039604E-2</v>
      </c>
      <c r="G25" s="22">
        <f t="shared" si="70"/>
        <v>4.7619047619047623E-3</v>
      </c>
      <c r="H25" s="22">
        <f t="shared" si="70"/>
        <v>-0.1990521327014218</v>
      </c>
      <c r="I25" s="22">
        <f t="shared" si="70"/>
        <v>-0.13609467455621302</v>
      </c>
      <c r="J25" s="22">
        <f t="shared" si="70"/>
        <v>0</v>
      </c>
      <c r="K25" s="22">
        <f t="shared" si="70"/>
        <v>-2.7397260273972601E-2</v>
      </c>
      <c r="L25" s="22">
        <f t="shared" si="70"/>
        <v>0.20422535211267606</v>
      </c>
      <c r="M25" s="22">
        <f t="shared" si="70"/>
        <v>2.3391812865497075E-2</v>
      </c>
      <c r="N25" s="22">
        <f t="shared" si="70"/>
        <v>2.2857142857142857E-2</v>
      </c>
      <c r="O25" s="22">
        <f t="shared" si="70"/>
        <v>0.29050279329608941</v>
      </c>
      <c r="P25" s="22">
        <f t="shared" si="70"/>
        <v>-9.0909090909090912E-2</v>
      </c>
      <c r="Q25" s="22">
        <f t="shared" si="70"/>
        <v>-0.13333333333333333</v>
      </c>
      <c r="R25" s="22">
        <f t="shared" si="70"/>
        <v>-0.48351648351648352</v>
      </c>
      <c r="S25" s="22">
        <f t="shared" si="70"/>
        <v>0.44680851063829785</v>
      </c>
      <c r="T25" s="22">
        <f t="shared" si="70"/>
        <v>0</v>
      </c>
      <c r="U25" s="22">
        <f t="shared" ref="U25:AE26" si="71">(U7-T7)/T7</f>
        <v>2.9411764705882353E-2</v>
      </c>
      <c r="V25" s="22">
        <f t="shared" si="71"/>
        <v>1.4285714285714285E-2</v>
      </c>
      <c r="W25" s="22">
        <f t="shared" si="71"/>
        <v>1.4084507042253521E-2</v>
      </c>
      <c r="X25" s="22">
        <f t="shared" si="71"/>
        <v>4.8611111111111112E-2</v>
      </c>
      <c r="Y25" s="22">
        <f t="shared" si="71"/>
        <v>0.15231788079470199</v>
      </c>
      <c r="Z25" s="22">
        <f t="shared" si="71"/>
        <v>4.5977011494252873E-2</v>
      </c>
      <c r="AA25" s="30">
        <f>(AA7-Z7)/Z7</f>
        <v>0.18681318681318682</v>
      </c>
      <c r="AB25" s="30">
        <f t="shared" ref="AB25:AL25" si="72">(AB7-AA7)/AA7</f>
        <v>0.10185185185185185</v>
      </c>
      <c r="AC25" s="22">
        <f t="shared" si="72"/>
        <v>2.5210084033613446E-2</v>
      </c>
      <c r="AD25" s="22">
        <f t="shared" si="72"/>
        <v>-0.10655737704918032</v>
      </c>
      <c r="AE25" s="22">
        <f t="shared" si="72"/>
        <v>-0.11009174311926606</v>
      </c>
      <c r="AF25" s="22">
        <f t="shared" si="72"/>
        <v>-6.1855670103092786E-2</v>
      </c>
      <c r="AG25" s="22">
        <f t="shared" si="72"/>
        <v>-1.098901098901099E-2</v>
      </c>
      <c r="AH25" s="22">
        <f t="shared" si="72"/>
        <v>4.4444444444444446E-2</v>
      </c>
      <c r="AI25" s="22">
        <f t="shared" si="72"/>
        <v>4.2553191489361701E-2</v>
      </c>
      <c r="AJ25" s="22">
        <f t="shared" si="72"/>
        <v>6.1224489795918366E-2</v>
      </c>
      <c r="AK25" s="22">
        <f t="shared" si="72"/>
        <v>9.6153846153846159E-3</v>
      </c>
      <c r="AL25" s="22">
        <f t="shared" si="72"/>
        <v>9.5238095238095247E-3</v>
      </c>
    </row>
    <row r="26" spans="1:41">
      <c r="A26" s="29" t="s">
        <v>27</v>
      </c>
      <c r="B26" s="29" t="s">
        <v>16</v>
      </c>
      <c r="C26" s="6"/>
      <c r="D26" s="22">
        <f t="shared" si="70"/>
        <v>-0.31665876666233411</v>
      </c>
      <c r="E26" s="22">
        <f t="shared" si="70"/>
        <v>0.12244033899952456</v>
      </c>
      <c r="F26" s="22">
        <f t="shared" si="70"/>
        <v>0.4520735610342172</v>
      </c>
      <c r="G26" s="22">
        <f t="shared" si="70"/>
        <v>0.36215796295639835</v>
      </c>
      <c r="H26" s="22">
        <f t="shared" si="70"/>
        <v>0.13241399777755744</v>
      </c>
      <c r="I26" s="22">
        <f t="shared" si="70"/>
        <v>0.24293173747300803</v>
      </c>
      <c r="J26" s="22">
        <f t="shared" si="70"/>
        <v>-0.17264671810751869</v>
      </c>
      <c r="K26" s="22">
        <f t="shared" si="70"/>
        <v>-0.11900920396374184</v>
      </c>
      <c r="L26" s="22">
        <f t="shared" si="70"/>
        <v>0.22450675593557126</v>
      </c>
      <c r="M26" s="22">
        <f t="shared" si="70"/>
        <v>9.9973894675332006E-2</v>
      </c>
      <c r="N26" s="22">
        <f t="shared" si="70"/>
        <v>-7.2978637391677828E-2</v>
      </c>
      <c r="O26" s="22">
        <f t="shared" si="70"/>
        <v>-3.7160117740272287E-2</v>
      </c>
      <c r="P26" s="22">
        <f t="shared" si="70"/>
        <v>7.4383405697208888E-2</v>
      </c>
      <c r="Q26" s="22">
        <f t="shared" si="70"/>
        <v>-0.15048548433581754</v>
      </c>
      <c r="R26" s="22">
        <f t="shared" si="70"/>
        <v>-0.1516497520298983</v>
      </c>
      <c r="S26" s="22">
        <f t="shared" si="70"/>
        <v>3.591734105115587E-2</v>
      </c>
      <c r="T26" s="22">
        <f t="shared" si="70"/>
        <v>-0.42009893770568824</v>
      </c>
      <c r="U26" s="22">
        <f t="shared" si="71"/>
        <v>-0.12999261176440566</v>
      </c>
      <c r="V26" s="22">
        <f t="shared" si="71"/>
        <v>0.87640204275194389</v>
      </c>
      <c r="W26" s="22">
        <f t="shared" si="71"/>
        <v>7.5036379140963588E-2</v>
      </c>
      <c r="X26" s="22">
        <f t="shared" si="71"/>
        <v>-1.7730402388719955E-2</v>
      </c>
      <c r="Y26" s="22">
        <f t="shared" si="71"/>
        <v>0.12824753990320176</v>
      </c>
      <c r="Z26" s="22">
        <f t="shared" si="71"/>
        <v>0.34605922084924445</v>
      </c>
      <c r="AA26" s="30">
        <f t="shared" si="71"/>
        <v>0.26983004922639731</v>
      </c>
      <c r="AB26" s="30">
        <f t="shared" si="71"/>
        <v>-0.38629263765520955</v>
      </c>
      <c r="AC26" s="30">
        <f t="shared" si="71"/>
        <v>-0.4972516315173906</v>
      </c>
      <c r="AD26" s="30">
        <f t="shared" si="71"/>
        <v>0.32051702602338178</v>
      </c>
      <c r="AE26" s="30">
        <f t="shared" si="71"/>
        <v>0.10940387556743061</v>
      </c>
      <c r="AF26" s="22"/>
      <c r="AG26" s="22"/>
      <c r="AH26" s="22"/>
      <c r="AI26" s="22"/>
      <c r="AJ26" s="22"/>
      <c r="AK26" s="22"/>
      <c r="AL26" s="22"/>
    </row>
    <row r="27" spans="1:41">
      <c r="B27" s="6"/>
      <c r="C27" s="6"/>
      <c r="M27" s="6"/>
      <c r="N27" s="6"/>
    </row>
    <row r="28" spans="1:41">
      <c r="B28" s="6"/>
      <c r="AB28" t="s">
        <v>30</v>
      </c>
    </row>
    <row r="29" spans="1:41">
      <c r="AB29" t="s">
        <v>29</v>
      </c>
    </row>
    <row r="30" spans="1:41">
      <c r="AB30" t="s">
        <v>31</v>
      </c>
    </row>
  </sheetData>
  <conditionalFormatting sqref="C21:AL21">
    <cfRule type="cellIs" dxfId="1" priority="3" operator="lessThan">
      <formula>0</formula>
    </cfRule>
  </conditionalFormatting>
  <conditionalFormatting sqref="C25:AL26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5B1A3E0B0514C928DD8602F850BF2" ma:contentTypeVersion="13" ma:contentTypeDescription="Create a new document." ma:contentTypeScope="" ma:versionID="a83c01a412a81f3268667907c9f6bb60">
  <xsd:schema xmlns:xsd="http://www.w3.org/2001/XMLSchema" xmlns:xs="http://www.w3.org/2001/XMLSchema" xmlns:p="http://schemas.microsoft.com/office/2006/metadata/properties" xmlns:ns3="24b5089b-87bf-46f4-b2e6-cee7d96a219e" xmlns:ns4="03ffe25b-cc8b-4578-b774-25df79118f27" targetNamespace="http://schemas.microsoft.com/office/2006/metadata/properties" ma:root="true" ma:fieldsID="5f45987fffd102a75691d9fd0ed44b47" ns3:_="" ns4:_="">
    <xsd:import namespace="24b5089b-87bf-46f4-b2e6-cee7d96a219e"/>
    <xsd:import namespace="03ffe25b-cc8b-4578-b774-25df79118f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5089b-87bf-46f4-b2e6-cee7d96a21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fe25b-cc8b-4578-b774-25df79118f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40089A-32A6-4AA5-BCE8-F567BA16E1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5167B9-B0C5-44AC-9887-55987F93E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5089b-87bf-46f4-b2e6-cee7d96a219e"/>
    <ds:schemaRef ds:uri="03ffe25b-cc8b-4578-b774-25df79118f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B08B76-DEE5-4B9B-9B71-9CE63807269C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03ffe25b-cc8b-4578-b774-25df79118f27"/>
    <ds:schemaRef ds:uri="24b5089b-87bf-46f4-b2e6-cee7d96a219e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กบน.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NIRUT SUKPHUL</dc:creator>
  <cp:lastModifiedBy>Chalida</cp:lastModifiedBy>
  <dcterms:created xsi:type="dcterms:W3CDTF">2018-06-21T06:35:30Z</dcterms:created>
  <dcterms:modified xsi:type="dcterms:W3CDTF">2021-05-27T07:59:41Z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0x01010011A5B1A3E0B0514C928DD8602F850BF2</vt:lpwstr>
  </property>
</Properties>
</file>